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T:\RevApr27\Publish\01 - Original LC14 published Dec 25\Excel\"/>
    </mc:Choice>
  </mc:AlternateContent>
  <xr:revisionPtr revIDLastSave="0" documentId="13_ncr:1_{AF814E89-BDEC-4CB0-A7EE-863523C6189C}" xr6:coauthVersionLast="47" xr6:coauthVersionMax="47" xr10:uidLastSave="{00000000-0000-0000-0000-000000000000}"/>
  <bookViews>
    <workbookView xWindow="28680" yWindow="-120" windowWidth="29040" windowHeight="15840" tabRatio="862" firstSheet="2" activeTab="2" xr2:uid="{00000000-000D-0000-FFFF-FFFF0000000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charges'!$A$10:$P$387</definedName>
    <definedName name="_xlnm._FilterDatabase" localSheetId="3" hidden="1">'Annex 2a Import'!$A$4:$H$378</definedName>
    <definedName name="_xlnm._FilterDatabase" localSheetId="4" hidden="1">'Annex 2b Export'!$A$4:$H$345</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charges'!$A$2:$P$387</definedName>
    <definedName name="_xlnm.Print_Area" localSheetId="3">'Annex 2a Import'!$A$2:$H$378</definedName>
    <definedName name="_xlnm.Print_Area" localSheetId="4">'Annex 2b Export'!$A$2:$H$319</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48" i="12" l="1"/>
  <c r="E348" i="12"/>
  <c r="B349" i="12"/>
  <c r="E349" i="12"/>
  <c r="B350" i="12"/>
  <c r="E350" i="12"/>
  <c r="B351" i="12"/>
  <c r="E351" i="12"/>
  <c r="B352" i="12"/>
  <c r="E352" i="12"/>
  <c r="B353" i="12"/>
  <c r="E353" i="12"/>
  <c r="B354" i="12"/>
  <c r="E354" i="12"/>
  <c r="B355" i="12"/>
  <c r="E355" i="12"/>
  <c r="B356" i="12"/>
  <c r="E356" i="12"/>
  <c r="B357" i="12"/>
  <c r="E357" i="12"/>
  <c r="B358" i="12"/>
  <c r="E358" i="12"/>
  <c r="B359" i="12"/>
  <c r="E359" i="12"/>
  <c r="B360" i="12"/>
  <c r="E360" i="12"/>
  <c r="B361" i="12"/>
  <c r="E361" i="12"/>
  <c r="B362" i="12"/>
  <c r="E362" i="12"/>
  <c r="B363" i="12"/>
  <c r="E363" i="12"/>
  <c r="B364" i="12"/>
  <c r="E364" i="12"/>
  <c r="B365" i="12"/>
  <c r="E365" i="12"/>
  <c r="B366" i="12"/>
  <c r="E366" i="12"/>
  <c r="B367" i="12"/>
  <c r="E367" i="12"/>
  <c r="B368" i="12"/>
  <c r="E368" i="12"/>
  <c r="B369" i="12"/>
  <c r="E369" i="12"/>
  <c r="B370" i="12"/>
  <c r="E370" i="12"/>
  <c r="B371" i="12"/>
  <c r="E371" i="12"/>
  <c r="B372" i="12"/>
  <c r="E372" i="12"/>
  <c r="B373" i="12"/>
  <c r="E373" i="12"/>
  <c r="B374" i="12"/>
  <c r="E374" i="12"/>
  <c r="B375" i="12"/>
  <c r="E375" i="12"/>
  <c r="B376" i="12"/>
  <c r="E376" i="12"/>
  <c r="B377" i="12"/>
  <c r="E377" i="12"/>
  <c r="B378" i="12"/>
  <c r="E378" i="12"/>
  <c r="B380" i="12"/>
  <c r="E380" i="12"/>
  <c r="B381" i="12"/>
  <c r="E381" i="12"/>
  <c r="B382" i="12"/>
  <c r="E382" i="12"/>
  <c r="B383" i="12"/>
  <c r="E383" i="12"/>
  <c r="B384" i="12"/>
  <c r="E384" i="12"/>
  <c r="B385" i="12"/>
  <c r="E385" i="12"/>
  <c r="B386" i="12"/>
  <c r="E386" i="12"/>
  <c r="B387" i="12"/>
  <c r="E387" i="12"/>
  <c r="B344" i="12" l="1"/>
  <c r="E344" i="12"/>
  <c r="B345" i="12"/>
  <c r="E345" i="12"/>
  <c r="B346" i="12"/>
  <c r="E346" i="12"/>
  <c r="B347" i="12"/>
  <c r="E347" i="12"/>
  <c r="E343" i="12" l="1"/>
  <c r="B343" i="12"/>
  <c r="E342" i="12"/>
  <c r="B342" i="12"/>
  <c r="E341" i="12"/>
  <c r="B341" i="12"/>
  <c r="E340" i="12"/>
  <c r="B340" i="12"/>
  <c r="E339" i="12"/>
  <c r="B339" i="12"/>
  <c r="E338" i="12"/>
  <c r="B338" i="12"/>
  <c r="E337" i="12"/>
  <c r="B337" i="12"/>
  <c r="E336" i="12"/>
  <c r="B336" i="12"/>
  <c r="E335" i="12"/>
  <c r="B335" i="12"/>
  <c r="E334" i="12"/>
  <c r="B334" i="12"/>
  <c r="E333" i="12"/>
  <c r="B333" i="12"/>
  <c r="E332" i="12"/>
  <c r="B332" i="12"/>
  <c r="E331" i="12"/>
  <c r="B331" i="12"/>
  <c r="E330" i="12"/>
  <c r="B330" i="12"/>
  <c r="E329" i="12"/>
  <c r="B329" i="12"/>
  <c r="E328" i="12"/>
  <c r="B328" i="12"/>
  <c r="E327" i="12"/>
  <c r="B327" i="12"/>
  <c r="E326" i="12"/>
  <c r="B326" i="12"/>
  <c r="E325" i="12"/>
  <c r="B325" i="12"/>
  <c r="E324" i="12"/>
  <c r="B324" i="12"/>
  <c r="E323" i="12"/>
  <c r="B323" i="12"/>
  <c r="E322" i="12"/>
  <c r="B322" i="12"/>
  <c r="E321" i="12"/>
  <c r="B321" i="12"/>
  <c r="E320" i="12"/>
  <c r="B320" i="12"/>
  <c r="E319" i="12"/>
  <c r="B319" i="12"/>
  <c r="E318" i="12"/>
  <c r="B318" i="12"/>
  <c r="E317" i="12"/>
  <c r="B317" i="12"/>
  <c r="E316" i="12"/>
  <c r="B316" i="12"/>
  <c r="E315" i="12"/>
  <c r="B315" i="12"/>
  <c r="E314" i="12"/>
  <c r="B314" i="12"/>
  <c r="E313" i="12"/>
  <c r="B313" i="12"/>
  <c r="E312" i="12"/>
  <c r="B312" i="12"/>
  <c r="E311" i="12"/>
  <c r="B311" i="12"/>
  <c r="E310" i="12"/>
  <c r="B310" i="12"/>
  <c r="E309" i="12"/>
  <c r="B309" i="12"/>
  <c r="E308" i="12"/>
  <c r="B308" i="12"/>
  <c r="E307" i="12"/>
  <c r="B307" i="12"/>
  <c r="E306" i="12"/>
  <c r="B306" i="12"/>
  <c r="E305" i="12"/>
  <c r="B305" i="12"/>
  <c r="E304" i="12"/>
  <c r="B304" i="12"/>
  <c r="E303" i="12"/>
  <c r="B303" i="12"/>
  <c r="E302" i="12"/>
  <c r="B302" i="12"/>
  <c r="E301" i="12"/>
  <c r="B301" i="12"/>
  <c r="E300" i="12"/>
  <c r="B300" i="12"/>
  <c r="E299" i="12"/>
  <c r="B299" i="12"/>
  <c r="E298" i="12"/>
  <c r="B298" i="12"/>
  <c r="E297" i="12"/>
  <c r="B297" i="12"/>
  <c r="E296" i="12"/>
  <c r="B296" i="12"/>
  <c r="E295" i="12"/>
  <c r="B295" i="12"/>
  <c r="E294" i="12"/>
  <c r="B294" i="12"/>
  <c r="E293" i="12"/>
  <c r="B293" i="12"/>
  <c r="E292" i="12"/>
  <c r="B292" i="12"/>
  <c r="E291" i="12"/>
  <c r="B291" i="12"/>
  <c r="E290" i="12"/>
  <c r="B290" i="12"/>
  <c r="E289" i="12"/>
  <c r="B289" i="12"/>
  <c r="E288" i="12"/>
  <c r="B288" i="12"/>
  <c r="E287" i="12"/>
  <c r="B287" i="12"/>
  <c r="E286" i="12"/>
  <c r="B286" i="12"/>
  <c r="E285" i="12"/>
  <c r="B285" i="12"/>
  <c r="E284" i="12"/>
  <c r="B284" i="12"/>
  <c r="E283" i="12"/>
  <c r="B283" i="12"/>
  <c r="E282" i="12"/>
  <c r="B282" i="12"/>
  <c r="E281" i="12"/>
  <c r="B281" i="12"/>
  <c r="E280" i="12"/>
  <c r="B280" i="12"/>
  <c r="E279" i="12"/>
  <c r="B279" i="12"/>
  <c r="E278" i="12"/>
  <c r="B278" i="12"/>
  <c r="E277" i="12"/>
  <c r="B277" i="12"/>
  <c r="E276" i="12"/>
  <c r="B276" i="12"/>
  <c r="E275" i="12"/>
  <c r="B275" i="12"/>
  <c r="E274" i="12"/>
  <c r="B274" i="12"/>
  <c r="E273" i="12"/>
  <c r="B273" i="12"/>
  <c r="E272" i="12"/>
  <c r="B272" i="12"/>
  <c r="E271" i="12"/>
  <c r="B271" i="12"/>
  <c r="E270" i="12"/>
  <c r="B270" i="12"/>
  <c r="E269" i="12"/>
  <c r="B269" i="12"/>
  <c r="E268" i="12"/>
  <c r="B268" i="12"/>
  <c r="E267" i="12"/>
  <c r="B267" i="12"/>
  <c r="E266" i="12"/>
  <c r="B266" i="12"/>
  <c r="E265" i="12"/>
  <c r="B265" i="12"/>
  <c r="E264" i="12"/>
  <c r="B264" i="12"/>
  <c r="E263" i="12"/>
  <c r="B263" i="12"/>
  <c r="E262" i="12"/>
  <c r="B262" i="12"/>
  <c r="E261" i="12"/>
  <c r="B261" i="12"/>
  <c r="E260" i="12"/>
  <c r="B260" i="12"/>
  <c r="E259" i="12"/>
  <c r="B259" i="12"/>
  <c r="E258" i="12"/>
  <c r="B258" i="12"/>
  <c r="E257" i="12"/>
  <c r="B257" i="12"/>
  <c r="E256" i="12"/>
  <c r="B256" i="12"/>
  <c r="E255" i="12"/>
  <c r="B255" i="12"/>
  <c r="E254" i="12"/>
  <c r="B254" i="12"/>
  <c r="E253" i="12"/>
  <c r="B253" i="12"/>
  <c r="E252" i="12"/>
  <c r="B252" i="12"/>
  <c r="E251" i="12"/>
  <c r="B251" i="12"/>
  <c r="E250" i="12"/>
  <c r="B250" i="12"/>
  <c r="E249" i="12"/>
  <c r="B249" i="12"/>
  <c r="E248" i="12"/>
  <c r="B248" i="12"/>
  <c r="E247" i="12"/>
  <c r="B247" i="12"/>
  <c r="E246" i="12"/>
  <c r="B246" i="12"/>
  <c r="E245" i="12"/>
  <c r="B245" i="12"/>
  <c r="E244" i="12"/>
  <c r="B244" i="12"/>
  <c r="E243" i="12"/>
  <c r="B243" i="12"/>
  <c r="E242" i="12"/>
  <c r="B242" i="12"/>
  <c r="E241" i="12"/>
  <c r="B241" i="12"/>
  <c r="E240" i="12"/>
  <c r="B240" i="12"/>
  <c r="E239" i="12"/>
  <c r="B239" i="12"/>
  <c r="E238" i="12"/>
  <c r="B238" i="12"/>
  <c r="E237" i="12"/>
  <c r="B237" i="12"/>
  <c r="E236" i="12"/>
  <c r="B236" i="12"/>
  <c r="E235" i="12"/>
  <c r="B235" i="12"/>
  <c r="E234" i="12"/>
  <c r="B234" i="12"/>
  <c r="E233" i="12"/>
  <c r="B233" i="12"/>
  <c r="E232" i="12"/>
  <c r="B232" i="12"/>
  <c r="E231" i="12"/>
  <c r="B231" i="12"/>
  <c r="E230" i="12"/>
  <c r="B230" i="12"/>
  <c r="E229" i="12"/>
  <c r="B229" i="12"/>
  <c r="E228" i="12"/>
  <c r="B228" i="12"/>
  <c r="E227" i="12"/>
  <c r="B227" i="12"/>
  <c r="E226" i="12"/>
  <c r="B226" i="12"/>
  <c r="E225" i="12"/>
  <c r="B225" i="12"/>
  <c r="E224" i="12"/>
  <c r="B224" i="12"/>
  <c r="E223" i="12"/>
  <c r="B223" i="12"/>
  <c r="E222" i="12"/>
  <c r="B222" i="12"/>
  <c r="E221" i="12"/>
  <c r="B221" i="12"/>
  <c r="E220" i="12"/>
  <c r="B220" i="12"/>
  <c r="E219" i="12"/>
  <c r="B219" i="12"/>
  <c r="E218" i="12"/>
  <c r="B218" i="12"/>
  <c r="E217" i="12"/>
  <c r="B217" i="12"/>
  <c r="E216" i="12"/>
  <c r="B216" i="12"/>
  <c r="E215" i="12"/>
  <c r="B215" i="12"/>
  <c r="E214" i="12"/>
  <c r="B214" i="12"/>
  <c r="E213" i="12"/>
  <c r="B213" i="12"/>
  <c r="E212" i="12"/>
  <c r="B212" i="12"/>
  <c r="E211" i="12"/>
  <c r="B211" i="12"/>
  <c r="E210" i="12"/>
  <c r="B210" i="12"/>
  <c r="E209" i="12"/>
  <c r="B209" i="12"/>
  <c r="E208" i="12"/>
  <c r="B208" i="12"/>
  <c r="E207" i="12"/>
  <c r="B207" i="12"/>
  <c r="E206" i="12"/>
  <c r="B206" i="12"/>
  <c r="E205" i="12"/>
  <c r="B205" i="12"/>
  <c r="E204" i="12"/>
  <c r="B204" i="12"/>
  <c r="E203" i="12"/>
  <c r="B203" i="12"/>
  <c r="E202" i="12"/>
  <c r="B202" i="12"/>
  <c r="E201" i="12"/>
  <c r="B201" i="12"/>
  <c r="E200" i="12"/>
  <c r="B200" i="12"/>
  <c r="E199" i="12"/>
  <c r="B199" i="12"/>
  <c r="E198" i="12"/>
  <c r="B198" i="12"/>
  <c r="E197" i="12"/>
  <c r="B197" i="12"/>
  <c r="E196" i="12"/>
  <c r="B196" i="12"/>
  <c r="E195" i="12"/>
  <c r="B195" i="12"/>
  <c r="E194" i="12"/>
  <c r="B194" i="12"/>
  <c r="E193" i="12"/>
  <c r="B193" i="12"/>
  <c r="E192" i="12"/>
  <c r="B192" i="12"/>
  <c r="E191" i="12"/>
  <c r="B191" i="12"/>
  <c r="E190" i="12"/>
  <c r="B190" i="12"/>
  <c r="E189" i="12"/>
  <c r="B189" i="12"/>
  <c r="E188" i="12"/>
  <c r="B188" i="12"/>
  <c r="E187" i="12"/>
  <c r="B187" i="12"/>
  <c r="E186" i="12"/>
  <c r="B186" i="12"/>
  <c r="E185" i="12"/>
  <c r="B185" i="12"/>
  <c r="E184" i="12"/>
  <c r="B184" i="12"/>
  <c r="E183" i="12"/>
  <c r="B183" i="12"/>
  <c r="E182" i="12"/>
  <c r="B182" i="12"/>
  <c r="E181" i="12"/>
  <c r="B181" i="12"/>
  <c r="E180" i="12"/>
  <c r="B180" i="12"/>
  <c r="E179" i="12"/>
  <c r="B179" i="12"/>
  <c r="E178" i="12"/>
  <c r="B178" i="12"/>
  <c r="E177" i="12"/>
  <c r="B177" i="12"/>
  <c r="E176" i="12"/>
  <c r="B176" i="12"/>
  <c r="E175" i="12"/>
  <c r="B175" i="12"/>
  <c r="E174" i="12"/>
  <c r="B174" i="12"/>
  <c r="E173" i="12"/>
  <c r="B173" i="12"/>
  <c r="E172" i="12"/>
  <c r="B172" i="12"/>
  <c r="E171" i="12"/>
  <c r="B171" i="12"/>
  <c r="E170" i="12"/>
  <c r="B170" i="12"/>
  <c r="E169" i="12"/>
  <c r="B169" i="12"/>
  <c r="E168" i="12"/>
  <c r="B168" i="12"/>
  <c r="E167" i="12"/>
  <c r="B167" i="12"/>
  <c r="E166" i="12"/>
  <c r="B166" i="12"/>
  <c r="E165" i="12"/>
  <c r="B165" i="12"/>
  <c r="E164" i="12"/>
  <c r="B164" i="12"/>
  <c r="E163" i="12"/>
  <c r="B163" i="12"/>
  <c r="E162" i="12"/>
  <c r="B162" i="12"/>
  <c r="E161" i="12"/>
  <c r="B161" i="12"/>
  <c r="E160" i="12"/>
  <c r="B160" i="12"/>
  <c r="E159" i="12"/>
  <c r="B159" i="12"/>
  <c r="E158" i="12"/>
  <c r="B158" i="12"/>
  <c r="E157" i="12"/>
  <c r="B157" i="12"/>
  <c r="E156" i="12"/>
  <c r="B156" i="12"/>
  <c r="E155" i="12"/>
  <c r="B155" i="12"/>
  <c r="E154" i="12"/>
  <c r="B154" i="12"/>
  <c r="E153" i="12"/>
  <c r="B153" i="12"/>
  <c r="E152" i="12"/>
  <c r="B152" i="12"/>
  <c r="E151" i="12"/>
  <c r="B151" i="12"/>
  <c r="E150" i="12"/>
  <c r="B150" i="12"/>
  <c r="E149" i="12"/>
  <c r="B149" i="12"/>
  <c r="E148" i="12"/>
  <c r="B148" i="12"/>
  <c r="E147" i="12"/>
  <c r="B147" i="12"/>
  <c r="E146" i="12"/>
  <c r="B146" i="12"/>
  <c r="E145" i="12"/>
  <c r="B145" i="12"/>
  <c r="E144" i="12"/>
  <c r="B144" i="12"/>
  <c r="E143" i="12"/>
  <c r="B143" i="12"/>
  <c r="E142" i="12"/>
  <c r="B142" i="12"/>
  <c r="E141" i="12"/>
  <c r="B141" i="12"/>
  <c r="E140" i="12"/>
  <c r="B140" i="12"/>
  <c r="E139" i="12"/>
  <c r="B139" i="12"/>
  <c r="E138" i="12"/>
  <c r="B138" i="12"/>
  <c r="E137" i="12"/>
  <c r="B137" i="12"/>
  <c r="E136" i="12"/>
  <c r="B136" i="12"/>
  <c r="E135" i="12"/>
  <c r="B135" i="12"/>
  <c r="E134" i="12"/>
  <c r="B134" i="12"/>
  <c r="E133" i="12"/>
  <c r="B133" i="12"/>
  <c r="E132" i="12"/>
  <c r="B132" i="12"/>
  <c r="E131" i="12"/>
  <c r="B131" i="12"/>
  <c r="E130" i="12"/>
  <c r="B130" i="12"/>
  <c r="E129" i="12"/>
  <c r="B129" i="12"/>
  <c r="E128" i="12"/>
  <c r="B128" i="12"/>
  <c r="E127" i="12"/>
  <c r="B127" i="12"/>
  <c r="E126" i="12"/>
  <c r="B126" i="12"/>
  <c r="E125" i="12"/>
  <c r="B125" i="12"/>
  <c r="E124" i="12"/>
  <c r="B124" i="12"/>
  <c r="E123" i="12"/>
  <c r="B123" i="12"/>
  <c r="E122" i="12"/>
  <c r="B122" i="12"/>
  <c r="E121" i="12"/>
  <c r="B121" i="12"/>
  <c r="E120" i="12"/>
  <c r="B120" i="12"/>
  <c r="E119" i="12"/>
  <c r="B119" i="12"/>
  <c r="E118" i="12"/>
  <c r="B118" i="12"/>
  <c r="E117" i="12"/>
  <c r="B117" i="12"/>
  <c r="E116" i="12"/>
  <c r="B116" i="12"/>
  <c r="E115" i="12"/>
  <c r="B115" i="12"/>
  <c r="E114" i="12"/>
  <c r="B114" i="12"/>
  <c r="E113" i="12"/>
  <c r="B113" i="12"/>
  <c r="E112" i="12"/>
  <c r="B112" i="12"/>
  <c r="E111" i="12"/>
  <c r="B111" i="12"/>
  <c r="E110" i="12"/>
  <c r="B110" i="12"/>
  <c r="E109" i="12"/>
  <c r="B109" i="12"/>
  <c r="E108" i="12"/>
  <c r="B108" i="12"/>
  <c r="E107" i="12"/>
  <c r="B107" i="12"/>
  <c r="E106" i="12"/>
  <c r="B106" i="12"/>
  <c r="E105" i="12"/>
  <c r="B105" i="12"/>
  <c r="E104" i="12"/>
  <c r="B104" i="12"/>
  <c r="E103" i="12"/>
  <c r="B103" i="12"/>
  <c r="E102" i="12"/>
  <c r="B102" i="12"/>
  <c r="E101" i="12"/>
  <c r="B101" i="12"/>
  <c r="E100" i="12"/>
  <c r="B100" i="12"/>
  <c r="E99" i="12"/>
  <c r="B99" i="12"/>
  <c r="E98" i="12"/>
  <c r="B98" i="12"/>
  <c r="E97" i="12"/>
  <c r="B97" i="12"/>
  <c r="E96" i="12"/>
  <c r="B96" i="12"/>
  <c r="E95" i="12"/>
  <c r="B95" i="12"/>
  <c r="E94" i="12"/>
  <c r="B94" i="12"/>
  <c r="E93" i="12"/>
  <c r="B93" i="12"/>
  <c r="E92" i="12"/>
  <c r="B92" i="12"/>
  <c r="E91" i="12"/>
  <c r="B91" i="12"/>
  <c r="E90" i="12"/>
  <c r="B90" i="12"/>
  <c r="E89" i="12"/>
  <c r="B89" i="12"/>
  <c r="E88" i="12"/>
  <c r="B88" i="12"/>
  <c r="E87" i="12"/>
  <c r="B87" i="12"/>
  <c r="E86" i="12"/>
  <c r="B86" i="12"/>
  <c r="E85" i="12"/>
  <c r="B85" i="12"/>
  <c r="E84" i="12"/>
  <c r="B84" i="12"/>
  <c r="E83" i="12"/>
  <c r="B83" i="12"/>
  <c r="E82" i="12"/>
  <c r="B82" i="12"/>
  <c r="E81" i="12"/>
  <c r="B81" i="12"/>
  <c r="E80" i="12"/>
  <c r="B80" i="12"/>
  <c r="E79" i="12"/>
  <c r="B79" i="12"/>
  <c r="E78" i="12"/>
  <c r="B78" i="12"/>
  <c r="E77" i="12"/>
  <c r="B77" i="12"/>
  <c r="E76" i="12"/>
  <c r="B76" i="12"/>
  <c r="E75" i="12"/>
  <c r="B75" i="12"/>
  <c r="E74" i="12"/>
  <c r="B74" i="12"/>
  <c r="E73" i="12"/>
  <c r="B73" i="12"/>
  <c r="E72" i="12"/>
  <c r="B72" i="12"/>
  <c r="E71" i="12"/>
  <c r="B71" i="12"/>
  <c r="E70" i="12"/>
  <c r="B70" i="12"/>
  <c r="E69" i="12"/>
  <c r="B69" i="12"/>
  <c r="E68" i="12"/>
  <c r="B68" i="12"/>
  <c r="E67" i="12"/>
  <c r="B67" i="12"/>
  <c r="E66" i="12"/>
  <c r="B66" i="12"/>
  <c r="E65" i="12"/>
  <c r="B65" i="12"/>
  <c r="E64" i="12"/>
  <c r="B64" i="12"/>
  <c r="E63" i="12"/>
  <c r="B63" i="12"/>
  <c r="E62" i="12"/>
  <c r="B62" i="12"/>
  <c r="E61" i="12"/>
  <c r="B61" i="12"/>
  <c r="E60" i="12"/>
  <c r="B60" i="12"/>
  <c r="E59" i="12"/>
  <c r="B59" i="12"/>
  <c r="E58" i="12"/>
  <c r="B58" i="12"/>
  <c r="E57" i="12"/>
  <c r="B57" i="12"/>
  <c r="E56" i="12"/>
  <c r="B56" i="12"/>
  <c r="E55" i="12"/>
  <c r="B55" i="12"/>
  <c r="E54" i="12"/>
  <c r="B54" i="12"/>
  <c r="E53" i="12"/>
  <c r="B53" i="12"/>
  <c r="E52" i="12"/>
  <c r="B52" i="12"/>
  <c r="E51" i="12"/>
  <c r="B51" i="12"/>
  <c r="E50" i="12"/>
  <c r="B50" i="12"/>
  <c r="E49" i="12"/>
  <c r="B49" i="12"/>
  <c r="E48" i="12"/>
  <c r="B48" i="12"/>
  <c r="E47" i="12"/>
  <c r="B47" i="12"/>
  <c r="E46" i="12"/>
  <c r="B46" i="12"/>
  <c r="E45" i="12"/>
  <c r="B45" i="12"/>
  <c r="E44" i="12"/>
  <c r="B44" i="12"/>
  <c r="E43" i="12"/>
  <c r="B43" i="12"/>
  <c r="E42" i="12"/>
  <c r="B42" i="12"/>
  <c r="E41" i="12"/>
  <c r="B41" i="12"/>
  <c r="E40" i="12"/>
  <c r="B40" i="12"/>
  <c r="E39" i="12"/>
  <c r="B39" i="12"/>
  <c r="E38" i="12"/>
  <c r="B38" i="12"/>
  <c r="E37" i="12"/>
  <c r="B37" i="12"/>
  <c r="E36" i="12"/>
  <c r="B36" i="12"/>
  <c r="E35" i="12"/>
  <c r="B35" i="12"/>
  <c r="E34" i="12"/>
  <c r="B34" i="12"/>
  <c r="E33" i="12"/>
  <c r="B33" i="12"/>
  <c r="E32" i="12"/>
  <c r="B32" i="12"/>
  <c r="E31" i="12"/>
  <c r="B31" i="12"/>
  <c r="E30" i="12"/>
  <c r="B30" i="12"/>
  <c r="E29" i="12"/>
  <c r="B29" i="12"/>
  <c r="E28" i="12"/>
  <c r="B28" i="12"/>
  <c r="E27" i="12"/>
  <c r="B27" i="12"/>
  <c r="E26" i="12"/>
  <c r="B26" i="12"/>
  <c r="E25" i="12"/>
  <c r="B25" i="12"/>
  <c r="E24" i="12"/>
  <c r="B24" i="12"/>
  <c r="E23" i="12"/>
  <c r="B23" i="12"/>
  <c r="E22" i="12"/>
  <c r="B22" i="12"/>
  <c r="E21" i="12"/>
  <c r="B21" i="12"/>
  <c r="E20" i="12"/>
  <c r="B20" i="12"/>
  <c r="E19" i="12"/>
  <c r="B19" i="12"/>
  <c r="E18" i="12"/>
  <c r="B18" i="12"/>
  <c r="E17" i="12"/>
  <c r="B17" i="12"/>
  <c r="E16" i="12"/>
  <c r="B16" i="12"/>
  <c r="E15" i="12"/>
  <c r="B15" i="12"/>
  <c r="E14" i="12"/>
  <c r="B14" i="12"/>
  <c r="E13" i="12"/>
  <c r="B13" i="12"/>
  <c r="E12" i="12"/>
  <c r="B12" i="12"/>
  <c r="E11" i="12" l="1"/>
  <c r="B11" i="12"/>
  <c r="A5" i="14" l="1" a="1"/>
  <c r="A5" i="14" s="1"/>
  <c r="A5" i="13" a="1"/>
  <c r="A5" i="13" s="1"/>
  <c r="A6" i="13" l="1" a="1"/>
  <c r="A6" i="13" s="1"/>
  <c r="A7" i="13" s="1" a="1"/>
  <c r="A7" i="13" s="1"/>
  <c r="A6" i="14" a="1"/>
  <c r="A6" i="14" s="1"/>
  <c r="A8" i="13" l="1" a="1"/>
  <c r="A8" i="13" s="1"/>
  <c r="A9" i="13" s="1" a="1"/>
  <c r="A9" i="13" s="1"/>
  <c r="A7" i="14" a="1"/>
  <c r="A7" i="14" s="1"/>
  <c r="A8" i="14" l="1" a="1"/>
  <c r="A8" i="14" s="1"/>
  <c r="A9" i="14" s="1" a="1"/>
  <c r="A9" i="14" s="1"/>
  <c r="A10" i="14" s="1" a="1"/>
  <c r="A10" i="14" s="1"/>
  <c r="A10" i="13" a="1"/>
  <c r="A10" i="13" s="1"/>
  <c r="D10" i="14" l="1"/>
  <c r="A11" i="14" a="1"/>
  <c r="A11" i="14" s="1"/>
  <c r="A11" i="13" a="1"/>
  <c r="A11" i="13" s="1"/>
  <c r="A12" i="14" l="1" a="1"/>
  <c r="A12" i="14" s="1"/>
  <c r="A13" i="14" s="1" a="1"/>
  <c r="A13" i="14" s="1"/>
  <c r="D11" i="14"/>
  <c r="A12" i="13" a="1"/>
  <c r="A12" i="13" s="1"/>
  <c r="D12" i="14" l="1"/>
  <c r="D13" i="14"/>
  <c r="A14" i="14" a="1"/>
  <c r="A14" i="14" s="1"/>
  <c r="A13" i="13" a="1"/>
  <c r="A13" i="13" s="1"/>
  <c r="D14" i="14" l="1"/>
  <c r="A15" i="14" a="1"/>
  <c r="A15" i="14" s="1"/>
  <c r="A14" i="13" a="1"/>
  <c r="A14" i="13" s="1"/>
  <c r="D15" i="14" l="1"/>
  <c r="A16" i="14" a="1"/>
  <c r="A16" i="14" s="1"/>
  <c r="A15" i="13" a="1"/>
  <c r="A15" i="13" s="1"/>
  <c r="D16" i="14" l="1"/>
  <c r="A17" i="14" a="1"/>
  <c r="A17" i="14" s="1"/>
  <c r="A16" i="13" a="1"/>
  <c r="A16" i="13" s="1"/>
  <c r="B11" i="14" l="1"/>
  <c r="B12" i="14"/>
  <c r="B15" i="14"/>
  <c r="A18" i="14" a="1"/>
  <c r="A18" i="14" s="1"/>
  <c r="B16" i="14"/>
  <c r="B14" i="14"/>
  <c r="B13" i="14"/>
  <c r="B17" i="14"/>
  <c r="C17" i="14"/>
  <c r="D17" i="14"/>
  <c r="A17" i="13" a="1"/>
  <c r="A17" i="13" s="1"/>
  <c r="C12" i="14" l="1"/>
  <c r="C14" i="14"/>
  <c r="C11" i="14"/>
  <c r="C15" i="14"/>
  <c r="C13" i="14"/>
  <c r="A19" i="14" a="1"/>
  <c r="A19" i="14" s="1"/>
  <c r="C19" i="14" s="1"/>
  <c r="C18" i="14"/>
  <c r="D18" i="14"/>
  <c r="B18" i="14"/>
  <c r="B10" i="14"/>
  <c r="A18" i="13" a="1"/>
  <c r="A18" i="13" s="1"/>
  <c r="C10" i="14" l="1"/>
  <c r="B19" i="14"/>
  <c r="A20" i="14" a="1"/>
  <c r="A20" i="14" s="1"/>
  <c r="A21" i="14" s="1" a="1"/>
  <c r="A21" i="14" s="1"/>
  <c r="D19" i="14"/>
  <c r="A19" i="13" a="1"/>
  <c r="A19" i="13" s="1"/>
  <c r="D21" i="14" l="1"/>
  <c r="B20" i="14"/>
  <c r="D20" i="14"/>
  <c r="C21" i="14"/>
  <c r="A22" i="14" a="1"/>
  <c r="A22" i="14" s="1"/>
  <c r="B21" i="14"/>
  <c r="A20" i="13" a="1"/>
  <c r="A20" i="13" s="1"/>
  <c r="D22" i="14" l="1"/>
  <c r="C22" i="14"/>
  <c r="B22" i="14"/>
  <c r="A23" i="14" a="1"/>
  <c r="A23" i="14" s="1"/>
  <c r="A21" i="13" a="1"/>
  <c r="A21" i="13" s="1"/>
  <c r="A24" i="14" l="1" a="1"/>
  <c r="A24" i="14" s="1"/>
  <c r="D23" i="14"/>
  <c r="B23" i="14"/>
  <c r="C23" i="14"/>
  <c r="A22" i="13" a="1"/>
  <c r="A22" i="13" s="1"/>
  <c r="D24" i="14" l="1"/>
  <c r="C24" i="14"/>
  <c r="B24" i="14"/>
  <c r="A25" i="14" a="1"/>
  <c r="A25" i="14" s="1"/>
  <c r="A23" i="13" a="1"/>
  <c r="A23" i="13" s="1"/>
  <c r="D25" i="14" l="1"/>
  <c r="C25" i="14"/>
  <c r="A26" i="14" a="1"/>
  <c r="A26" i="14" s="1"/>
  <c r="B25" i="14"/>
  <c r="A24" i="13" a="1"/>
  <c r="A24" i="13" s="1"/>
  <c r="D26" i="14" l="1"/>
  <c r="A27" i="14" a="1"/>
  <c r="A27" i="14" s="1"/>
  <c r="B26" i="14"/>
  <c r="C26" i="14"/>
  <c r="A25" i="13" a="1"/>
  <c r="A25" i="13" s="1"/>
  <c r="A28" i="14" l="1" a="1"/>
  <c r="A28" i="14" s="1"/>
  <c r="D28" i="14" s="1"/>
  <c r="B27" i="14"/>
  <c r="C27" i="14"/>
  <c r="D27" i="14"/>
  <c r="A26" i="13" a="1"/>
  <c r="A26" i="13" s="1"/>
  <c r="A29" i="14" l="1" a="1"/>
  <c r="A29" i="14" s="1"/>
  <c r="B28" i="14"/>
  <c r="A27" i="13" a="1"/>
  <c r="A27" i="13" s="1"/>
  <c r="A30" i="14" l="1" a="1"/>
  <c r="A30" i="14" s="1"/>
  <c r="B30" i="14" s="1"/>
  <c r="B29" i="14"/>
  <c r="D29" i="14"/>
  <c r="A28" i="13" a="1"/>
  <c r="A28" i="13" s="1"/>
  <c r="C30" i="14" l="1"/>
  <c r="A31" i="14" a="1"/>
  <c r="A31" i="14" s="1"/>
  <c r="B31" i="14" s="1"/>
  <c r="D30" i="14"/>
  <c r="A29" i="13" a="1"/>
  <c r="A29" i="13" s="1"/>
  <c r="A32" i="14" l="1" a="1"/>
  <c r="A32" i="14" s="1"/>
  <c r="C32" i="14" s="1"/>
  <c r="D31" i="14"/>
  <c r="C31" i="14"/>
  <c r="A30" i="13" a="1"/>
  <c r="A30" i="13" s="1"/>
  <c r="D32" i="14" l="1"/>
  <c r="A33" i="14" a="1"/>
  <c r="A33" i="14" s="1"/>
  <c r="D33" i="14" s="1"/>
  <c r="B32" i="14"/>
  <c r="A31" i="13" a="1"/>
  <c r="A31" i="13" s="1"/>
  <c r="B33" i="14" l="1"/>
  <c r="A34" i="14" a="1"/>
  <c r="A34" i="14" s="1"/>
  <c r="D34" i="14" s="1"/>
  <c r="A32" i="13" a="1"/>
  <c r="A32" i="13" s="1"/>
  <c r="A35" i="14" l="1" a="1"/>
  <c r="A35" i="14" s="1"/>
  <c r="A36" i="14" s="1" a="1"/>
  <c r="A36" i="14" s="1"/>
  <c r="B34" i="14"/>
  <c r="A33" i="13" a="1"/>
  <c r="A33" i="13" s="1"/>
  <c r="C35" i="14" l="1"/>
  <c r="B35" i="14"/>
  <c r="D35" i="14"/>
  <c r="A37" i="14" a="1"/>
  <c r="A37" i="14" s="1"/>
  <c r="B36" i="14"/>
  <c r="D36" i="14"/>
  <c r="A34" i="13" a="1"/>
  <c r="A34" i="13" s="1"/>
  <c r="A38" i="14" l="1" a="1"/>
  <c r="A38" i="14" s="1"/>
  <c r="D37" i="14"/>
  <c r="B37" i="14"/>
  <c r="C37" i="14"/>
  <c r="A35" i="13" a="1"/>
  <c r="A35" i="13" s="1"/>
  <c r="D38" i="14" l="1"/>
  <c r="B38" i="14"/>
  <c r="A39" i="14" a="1"/>
  <c r="A39" i="14" s="1"/>
  <c r="A36" i="13" a="1"/>
  <c r="A36" i="13" s="1"/>
  <c r="B39" i="14" l="1"/>
  <c r="A40" i="14" a="1"/>
  <c r="A40" i="14" s="1"/>
  <c r="D39" i="14"/>
  <c r="A37" i="13" a="1"/>
  <c r="A37" i="13" s="1"/>
  <c r="B40" i="14" l="1"/>
  <c r="A41" i="14" a="1"/>
  <c r="A41" i="14" s="1"/>
  <c r="D40" i="14"/>
  <c r="A38" i="13" a="1"/>
  <c r="A38" i="13" s="1"/>
  <c r="B41" i="14" l="1"/>
  <c r="A42" i="14" a="1"/>
  <c r="A42" i="14" s="1"/>
  <c r="D41" i="14"/>
  <c r="A39" i="13" a="1"/>
  <c r="A39" i="13" s="1"/>
  <c r="B42" i="14" l="1"/>
  <c r="C42" i="14"/>
  <c r="D42" i="14"/>
  <c r="A43" i="14" a="1"/>
  <c r="A43" i="14" s="1"/>
  <c r="A40" i="13" a="1"/>
  <c r="A40" i="13" s="1"/>
  <c r="A44" i="14" l="1" a="1"/>
  <c r="A44" i="14" s="1"/>
  <c r="B43" i="14"/>
  <c r="D43" i="14"/>
  <c r="A41" i="13" a="1"/>
  <c r="A41" i="13" s="1"/>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B44" i="14" l="1"/>
  <c r="D44" i="14"/>
  <c r="A45" i="14" a="1"/>
  <c r="A45" i="14" s="1"/>
  <c r="A42" i="13" a="1"/>
  <c r="A42" i="13" s="1"/>
  <c r="A46" i="14" l="1" a="1"/>
  <c r="A46" i="14" s="1"/>
  <c r="B45" i="14"/>
  <c r="D45" i="14"/>
  <c r="A43" i="13" a="1"/>
  <c r="A43" i="13" s="1"/>
  <c r="D46" i="14" l="1"/>
  <c r="C46" i="14"/>
  <c r="B46" i="14"/>
  <c r="A47" i="14" a="1"/>
  <c r="A47" i="14" s="1"/>
  <c r="A44" i="13" a="1"/>
  <c r="A44" i="13" s="1"/>
  <c r="D47" i="14" l="1"/>
  <c r="C47" i="14"/>
  <c r="B47" i="14"/>
  <c r="A48" i="14" a="1"/>
  <c r="A48" i="14" s="1"/>
  <c r="A45" i="13" a="1"/>
  <c r="A45" i="13" s="1"/>
  <c r="C48" i="14" l="1"/>
  <c r="A49" i="14" a="1"/>
  <c r="A49" i="14" s="1"/>
  <c r="B48" i="14"/>
  <c r="D48" i="14"/>
  <c r="A46" i="13" a="1"/>
  <c r="A46" i="13" s="1"/>
  <c r="C49" i="14" l="1"/>
  <c r="B49" i="14"/>
  <c r="D49" i="14"/>
  <c r="A50" i="14" a="1"/>
  <c r="A50" i="14" s="1"/>
  <c r="A47" i="13" a="1"/>
  <c r="A47" i="13" s="1"/>
  <c r="B50" i="14" l="1"/>
  <c r="A51" i="14" a="1"/>
  <c r="A51" i="14" s="1"/>
  <c r="C50" i="14"/>
  <c r="D50" i="14"/>
  <c r="A48" i="13" a="1"/>
  <c r="A48" i="13" s="1"/>
  <c r="B51" i="14" l="1"/>
  <c r="C51" i="14"/>
  <c r="A52" i="14" a="1"/>
  <c r="A52" i="14" s="1"/>
  <c r="D51" i="14"/>
  <c r="A49" i="13" a="1"/>
  <c r="A49" i="13" s="1"/>
  <c r="C52" i="14" l="1"/>
  <c r="A53" i="14" a="1"/>
  <c r="A53" i="14" s="1"/>
  <c r="B52" i="14"/>
  <c r="D52" i="14"/>
  <c r="A50" i="13" a="1"/>
  <c r="A50" i="13" s="1"/>
  <c r="D53" i="14" l="1"/>
  <c r="B53" i="14"/>
  <c r="A54" i="14" a="1"/>
  <c r="A54" i="14" s="1"/>
  <c r="C53" i="14"/>
  <c r="A51" i="13" a="1"/>
  <c r="A51" i="13" s="1"/>
  <c r="C54" i="14" l="1"/>
  <c r="D54" i="14"/>
  <c r="A55" i="14" a="1"/>
  <c r="A55" i="14" s="1"/>
  <c r="B54" i="14"/>
  <c r="A52" i="13" a="1"/>
  <c r="A52" i="13" s="1"/>
  <c r="D55" i="14" l="1"/>
  <c r="C55" i="14"/>
  <c r="A56" i="14" a="1"/>
  <c r="A56" i="14" s="1"/>
  <c r="B55" i="14"/>
  <c r="A53" i="13" a="1"/>
  <c r="A53" i="13" s="1"/>
  <c r="C56" i="14" l="1"/>
  <c r="A57" i="14" a="1"/>
  <c r="A57" i="14" s="1"/>
  <c r="B56" i="14"/>
  <c r="D56" i="14"/>
  <c r="A54" i="13" a="1"/>
  <c r="A54" i="13" s="1"/>
  <c r="D57" i="14" l="1"/>
  <c r="C57" i="14"/>
  <c r="A58" i="14" a="1"/>
  <c r="A58" i="14" s="1"/>
  <c r="B57" i="14"/>
  <c r="A55" i="13" a="1"/>
  <c r="A55" i="13" s="1"/>
  <c r="B58" i="14" l="1"/>
  <c r="C58" i="14"/>
  <c r="A59" i="14" a="1"/>
  <c r="A59" i="14" s="1"/>
  <c r="D58" i="14"/>
  <c r="A56" i="13" a="1"/>
  <c r="A56" i="13" s="1"/>
  <c r="C59" i="14" l="1"/>
  <c r="B59" i="14"/>
  <c r="D59" i="14"/>
  <c r="A60" i="14" a="1"/>
  <c r="A60" i="14" s="1"/>
  <c r="A57" i="13" a="1"/>
  <c r="A57" i="13" s="1"/>
  <c r="C60" i="14" l="1"/>
  <c r="B60" i="14"/>
  <c r="A61" i="14" a="1"/>
  <c r="A61" i="14" s="1"/>
  <c r="D60" i="14"/>
  <c r="A58" i="13" a="1"/>
  <c r="A58" i="13" s="1"/>
  <c r="C61" i="14" l="1"/>
  <c r="B61" i="14"/>
  <c r="A62" i="14" a="1"/>
  <c r="A62" i="14" s="1"/>
  <c r="D61" i="14"/>
  <c r="A59" i="13" a="1"/>
  <c r="A59" i="13" s="1"/>
  <c r="D62" i="14" l="1"/>
  <c r="C62" i="14"/>
  <c r="A63" i="14" a="1"/>
  <c r="A63" i="14" s="1"/>
  <c r="B62" i="14"/>
  <c r="A60" i="13" a="1"/>
  <c r="A60" i="13" s="1"/>
  <c r="D63" i="14" l="1"/>
  <c r="A64" i="14" a="1"/>
  <c r="A64" i="14" s="1"/>
  <c r="C63" i="14"/>
  <c r="B63" i="14"/>
  <c r="A61" i="13" a="1"/>
  <c r="A61" i="13" s="1"/>
  <c r="D64" i="14" l="1"/>
  <c r="B64" i="14"/>
  <c r="C64" i="14"/>
  <c r="A65" i="14" a="1"/>
  <c r="A65" i="14" s="1"/>
  <c r="A62" i="13" a="1"/>
  <c r="A62" i="13" s="1"/>
  <c r="C65" i="14" l="1"/>
  <c r="B65" i="14"/>
  <c r="A66" i="14" a="1"/>
  <c r="A66" i="14" s="1"/>
  <c r="D65" i="14"/>
  <c r="A63" i="13" a="1"/>
  <c r="A63" i="13" s="1"/>
  <c r="B66" i="14" l="1"/>
  <c r="C66" i="14"/>
  <c r="D66" i="14"/>
  <c r="A67" i="14" a="1"/>
  <c r="A67" i="14" s="1"/>
  <c r="A64" i="13" a="1"/>
  <c r="A64" i="13" s="1"/>
  <c r="C67" i="14" l="1"/>
  <c r="B67" i="14"/>
  <c r="D67" i="14"/>
  <c r="A68" i="14" a="1"/>
  <c r="A68" i="14" s="1"/>
  <c r="A65" i="13" a="1"/>
  <c r="A65" i="13" s="1"/>
  <c r="A69" i="14" l="1" a="1"/>
  <c r="A69" i="14" s="1"/>
  <c r="B68" i="14"/>
  <c r="C68" i="14"/>
  <c r="D68" i="14"/>
  <c r="A66" i="13" a="1"/>
  <c r="A66" i="13" s="1"/>
  <c r="C69" i="14" l="1"/>
  <c r="D69" i="14"/>
  <c r="A70" i="14" a="1"/>
  <c r="A70" i="14" s="1"/>
  <c r="B69" i="14"/>
  <c r="A67" i="13" a="1"/>
  <c r="A67" i="13" s="1"/>
  <c r="A71" i="14" l="1" a="1"/>
  <c r="A71" i="14" s="1"/>
  <c r="D70" i="14"/>
  <c r="C70" i="14"/>
  <c r="B70" i="14"/>
  <c r="A68" i="13" a="1"/>
  <c r="A68" i="13" s="1"/>
  <c r="D71" i="14" l="1"/>
  <c r="C71" i="14"/>
  <c r="B71" i="14"/>
  <c r="A72" i="14" a="1"/>
  <c r="A72" i="14" s="1"/>
  <c r="A69" i="13" a="1"/>
  <c r="A69" i="13" s="1"/>
  <c r="C72" i="14" l="1"/>
  <c r="B72" i="14"/>
  <c r="D72" i="14"/>
  <c r="A73" i="14" a="1"/>
  <c r="A73" i="14" s="1"/>
  <c r="A70" i="13" a="1"/>
  <c r="A70" i="13" s="1"/>
  <c r="C73" i="14" l="1"/>
  <c r="B73" i="14"/>
  <c r="D73" i="14"/>
  <c r="A74" i="14" a="1"/>
  <c r="A74" i="14" s="1"/>
  <c r="A71" i="13" a="1"/>
  <c r="A71" i="13" s="1"/>
  <c r="C74" i="14" l="1"/>
  <c r="B74" i="14"/>
  <c r="D74" i="14"/>
  <c r="A75" i="14" a="1"/>
  <c r="A75" i="14" s="1"/>
  <c r="A72" i="13" a="1"/>
  <c r="A72" i="13" s="1"/>
  <c r="C75" i="14" l="1"/>
  <c r="A76" i="14" a="1"/>
  <c r="A76" i="14" s="1"/>
  <c r="B75" i="14"/>
  <c r="D75" i="14"/>
  <c r="A73" i="13" a="1"/>
  <c r="A73" i="13" s="1"/>
  <c r="D76" i="14" l="1"/>
  <c r="B76" i="14"/>
  <c r="A77" i="14" a="1"/>
  <c r="A77" i="14" s="1"/>
  <c r="C76" i="14"/>
  <c r="A74" i="13" a="1"/>
  <c r="A74" i="13" s="1"/>
  <c r="D77" i="14" l="1"/>
  <c r="A78" i="14" a="1"/>
  <c r="A78" i="14" s="1"/>
  <c r="C77" i="14"/>
  <c r="B77" i="14"/>
  <c r="A75" i="13" a="1"/>
  <c r="A75" i="13" s="1"/>
  <c r="B78" i="14" l="1"/>
  <c r="C78" i="14"/>
  <c r="A79" i="14" a="1"/>
  <c r="A79" i="14" s="1"/>
  <c r="D78" i="14"/>
  <c r="A76" i="13" a="1"/>
  <c r="A76" i="13" s="1"/>
  <c r="B79" i="14" l="1"/>
  <c r="A80" i="14" a="1"/>
  <c r="A80" i="14" s="1"/>
  <c r="C79" i="14"/>
  <c r="D79" i="14"/>
  <c r="A77" i="13" a="1"/>
  <c r="A77" i="13" s="1"/>
  <c r="C80" i="14" l="1"/>
  <c r="D80" i="14"/>
  <c r="A81" i="14" a="1"/>
  <c r="A81" i="14" s="1"/>
  <c r="B80" i="14"/>
  <c r="A78" i="13" a="1"/>
  <c r="A78" i="13" s="1"/>
  <c r="D81" i="14" l="1"/>
  <c r="B81" i="14"/>
  <c r="A82" i="14" a="1"/>
  <c r="A82" i="14" s="1"/>
  <c r="C81" i="14"/>
  <c r="A79" i="13" a="1"/>
  <c r="A79" i="13" s="1"/>
  <c r="A83" i="14" l="1" a="1"/>
  <c r="A83" i="14" s="1"/>
  <c r="D82" i="14"/>
  <c r="B82" i="14"/>
  <c r="C82" i="14"/>
  <c r="A80" i="13" a="1"/>
  <c r="A80" i="13" s="1"/>
  <c r="A84" i="14" l="1" a="1"/>
  <c r="A84" i="14" s="1"/>
  <c r="C83" i="14"/>
  <c r="B83" i="14"/>
  <c r="D83" i="14"/>
  <c r="A81" i="13" a="1"/>
  <c r="A81" i="13" s="1"/>
  <c r="A85" i="14" l="1" a="1"/>
  <c r="A85" i="14" s="1"/>
  <c r="C84" i="14"/>
  <c r="B84" i="14"/>
  <c r="D84" i="14"/>
  <c r="A82" i="13" a="1"/>
  <c r="A82" i="13" s="1"/>
  <c r="A86" i="14" l="1" a="1"/>
  <c r="A86" i="14" s="1"/>
  <c r="B85" i="14"/>
  <c r="C85" i="14"/>
  <c r="D85" i="14"/>
  <c r="A83" i="13" a="1"/>
  <c r="A83" i="13" s="1"/>
  <c r="B86" i="14" l="1"/>
  <c r="C86" i="14"/>
  <c r="A87" i="14" a="1"/>
  <c r="A87" i="14" s="1"/>
  <c r="D86" i="14"/>
  <c r="A84" i="13" a="1"/>
  <c r="A84" i="13" s="1"/>
  <c r="D87" i="14" l="1"/>
  <c r="C87" i="14"/>
  <c r="A88" i="14" a="1"/>
  <c r="A88" i="14" s="1"/>
  <c r="B87" i="14"/>
  <c r="A85" i="13" a="1"/>
  <c r="A85" i="13" s="1"/>
  <c r="C88" i="14" l="1"/>
  <c r="A89" i="14" a="1"/>
  <c r="A89" i="14" s="1"/>
  <c r="D88" i="14"/>
  <c r="B88" i="14"/>
  <c r="A86" i="13" a="1"/>
  <c r="A86" i="13" s="1"/>
  <c r="D89" i="14" l="1"/>
  <c r="C89" i="14"/>
  <c r="B89" i="14"/>
  <c r="A90" i="14" a="1"/>
  <c r="A90" i="14" s="1"/>
  <c r="A87" i="13" a="1"/>
  <c r="A87" i="13" s="1"/>
  <c r="B90" i="14" l="1"/>
  <c r="C90" i="14"/>
  <c r="A91" i="14" a="1"/>
  <c r="A91" i="14" s="1"/>
  <c r="D90" i="14"/>
  <c r="A88" i="13" a="1"/>
  <c r="A88" i="13" s="1"/>
  <c r="D91" i="14" l="1"/>
  <c r="B91" i="14"/>
  <c r="C91" i="14"/>
  <c r="A92" i="14" a="1"/>
  <c r="A92" i="14" s="1"/>
  <c r="A89" i="13" a="1"/>
  <c r="A89" i="13" s="1"/>
  <c r="B92" i="14" l="1"/>
  <c r="C92" i="14"/>
  <c r="D92" i="14"/>
  <c r="A93" i="14" a="1"/>
  <c r="A93" i="14" s="1"/>
  <c r="A90" i="13" a="1"/>
  <c r="A90" i="13" s="1"/>
  <c r="B93" i="14" l="1"/>
  <c r="C93" i="14"/>
  <c r="A94" i="14" a="1"/>
  <c r="A94" i="14" s="1"/>
  <c r="D93" i="14"/>
  <c r="A91" i="13" a="1"/>
  <c r="A91" i="13" s="1"/>
  <c r="C94" i="14" l="1"/>
  <c r="A95" i="14" a="1"/>
  <c r="A95" i="14" s="1"/>
  <c r="D94" i="14"/>
  <c r="B94" i="14"/>
  <c r="A92" i="13" a="1"/>
  <c r="A92" i="13" s="1"/>
  <c r="D95" i="14" l="1"/>
  <c r="C95" i="14"/>
  <c r="A96" i="14" a="1"/>
  <c r="A96" i="14" s="1"/>
  <c r="B95" i="14"/>
  <c r="A93" i="13" a="1"/>
  <c r="A93" i="13" s="1"/>
  <c r="C96" i="14" l="1"/>
  <c r="B96" i="14"/>
  <c r="D96" i="14"/>
  <c r="A97" i="14" a="1"/>
  <c r="A97" i="14" s="1"/>
  <c r="A94" i="13" a="1"/>
  <c r="A94" i="13" s="1"/>
  <c r="C97" i="14" l="1"/>
  <c r="B97" i="14"/>
  <c r="D97" i="14"/>
  <c r="A98" i="14" a="1"/>
  <c r="A98" i="14" s="1"/>
  <c r="A95" i="13" a="1"/>
  <c r="A95" i="13" s="1"/>
  <c r="B98" i="14" l="1"/>
  <c r="D98" i="14"/>
  <c r="C98" i="14"/>
  <c r="A99" i="14" a="1"/>
  <c r="A99" i="14" s="1"/>
  <c r="A96" i="13" a="1"/>
  <c r="A96" i="13" s="1"/>
  <c r="B99" i="14" l="1"/>
  <c r="C99" i="14"/>
  <c r="D99" i="14"/>
  <c r="A100" i="14" a="1"/>
  <c r="A100" i="14" s="1"/>
  <c r="A97" i="13" a="1"/>
  <c r="A97" i="13" s="1"/>
  <c r="B100" i="14" l="1"/>
  <c r="C100" i="14"/>
  <c r="D100" i="14"/>
  <c r="A101" i="14" a="1"/>
  <c r="A101" i="14" s="1"/>
  <c r="A98" i="13" a="1"/>
  <c r="A98" i="13" s="1"/>
  <c r="C101" i="14" l="1"/>
  <c r="D101" i="14"/>
  <c r="A102" i="14" a="1"/>
  <c r="A102" i="14" s="1"/>
  <c r="B101" i="14"/>
  <c r="A99" i="13" a="1"/>
  <c r="A99" i="13" s="1"/>
  <c r="D102" i="14" l="1"/>
  <c r="B102" i="14"/>
  <c r="C102" i="14"/>
  <c r="A103" i="14" a="1"/>
  <c r="A103" i="14" s="1"/>
  <c r="A100" i="13" a="1"/>
  <c r="A100" i="13" s="1"/>
  <c r="D103" i="14" l="1"/>
  <c r="B103" i="14"/>
  <c r="C103" i="14"/>
  <c r="A104" i="14" a="1"/>
  <c r="A104" i="14" s="1"/>
  <c r="A101" i="13" a="1"/>
  <c r="A101" i="13" s="1"/>
  <c r="C104" i="14" l="1"/>
  <c r="A105" i="14" a="1"/>
  <c r="A105" i="14" s="1"/>
  <c r="D104" i="14"/>
  <c r="B104" i="14"/>
  <c r="A102" i="13" a="1"/>
  <c r="A102" i="13" s="1"/>
  <c r="C105" i="14" l="1"/>
  <c r="B105" i="14"/>
  <c r="D105" i="14"/>
  <c r="A106" i="14" a="1"/>
  <c r="A106" i="14" s="1"/>
  <c r="A103" i="13" a="1"/>
  <c r="A103" i="13" s="1"/>
  <c r="B106" i="14" l="1"/>
  <c r="D106" i="14"/>
  <c r="A107" i="14" a="1"/>
  <c r="A107" i="14" s="1"/>
  <c r="C106" i="14"/>
  <c r="A104" i="13" a="1"/>
  <c r="A104" i="13" s="1"/>
  <c r="A108" i="14" l="1" a="1"/>
  <c r="A108" i="14" s="1"/>
  <c r="B107" i="14"/>
  <c r="C107" i="14"/>
  <c r="D107" i="14"/>
  <c r="A105" i="13" a="1"/>
  <c r="A105" i="13" s="1"/>
  <c r="C108" i="14" l="1"/>
  <c r="B108" i="14"/>
  <c r="D108" i="14"/>
  <c r="A109" i="14" a="1"/>
  <c r="A109" i="14" s="1"/>
  <c r="A106" i="13" a="1"/>
  <c r="A106" i="13" s="1"/>
  <c r="C109" i="14" l="1"/>
  <c r="B109" i="14"/>
  <c r="D109" i="14"/>
  <c r="A110" i="14" a="1"/>
  <c r="A110" i="14" s="1"/>
  <c r="A107" i="13" a="1"/>
  <c r="A107" i="13" s="1"/>
  <c r="B110" i="14" l="1"/>
  <c r="C110" i="14"/>
  <c r="A111" i="14" a="1"/>
  <c r="A111" i="14" s="1"/>
  <c r="D110" i="14"/>
  <c r="A108" i="13" a="1"/>
  <c r="A108" i="13" s="1"/>
  <c r="D111" i="14" l="1"/>
  <c r="C111" i="14"/>
  <c r="B111" i="14"/>
  <c r="A112" i="14" a="1"/>
  <c r="A112" i="14" s="1"/>
  <c r="A109" i="13" a="1"/>
  <c r="A109" i="13" s="1"/>
  <c r="C112" i="14" l="1"/>
  <c r="A113" i="14" a="1"/>
  <c r="A113" i="14" s="1"/>
  <c r="D112" i="14"/>
  <c r="B112" i="14"/>
  <c r="A110" i="13" a="1"/>
  <c r="A110" i="13" s="1"/>
  <c r="D113" i="14" l="1"/>
  <c r="C113" i="14"/>
  <c r="A114" i="14" a="1"/>
  <c r="A114" i="14" s="1"/>
  <c r="B113" i="14"/>
  <c r="A111" i="13" a="1"/>
  <c r="A111" i="13" s="1"/>
  <c r="B114" i="14" l="1"/>
  <c r="C114" i="14"/>
  <c r="D114" i="14"/>
  <c r="A115" i="14" a="1"/>
  <c r="A115" i="14" s="1"/>
  <c r="A112" i="13" a="1"/>
  <c r="A112" i="13" s="1"/>
  <c r="D115" i="14" l="1"/>
  <c r="C115" i="14"/>
  <c r="B115" i="14"/>
  <c r="A116" i="14" a="1"/>
  <c r="A116" i="14" s="1"/>
  <c r="A113" i="13" a="1"/>
  <c r="A113" i="13" s="1"/>
  <c r="A117" i="14" l="1" a="1"/>
  <c r="A117" i="14" s="1"/>
  <c r="D116" i="14"/>
  <c r="C116" i="14"/>
  <c r="B116" i="14"/>
  <c r="A114" i="13" a="1"/>
  <c r="A114" i="13" s="1"/>
  <c r="B117" i="14" l="1"/>
  <c r="D117" i="14"/>
  <c r="A118" i="14" a="1"/>
  <c r="A118" i="14" s="1"/>
  <c r="C117" i="14"/>
  <c r="A115" i="13" a="1"/>
  <c r="A115" i="13" s="1"/>
  <c r="D118" i="14" l="1"/>
  <c r="B118" i="14"/>
  <c r="A119" i="14" a="1"/>
  <c r="A119" i="14" s="1"/>
  <c r="C118" i="14"/>
  <c r="A116" i="13" a="1"/>
  <c r="A116" i="13" s="1"/>
  <c r="D119" i="14" l="1"/>
  <c r="B119" i="14"/>
  <c r="C119" i="14"/>
  <c r="A120" i="14" a="1"/>
  <c r="A120" i="14" s="1"/>
  <c r="A117" i="13" a="1"/>
  <c r="A117" i="13" s="1"/>
  <c r="C120" i="14" l="1"/>
  <c r="A121" i="14" a="1"/>
  <c r="A121" i="14" s="1"/>
  <c r="D120" i="14"/>
  <c r="B120" i="14"/>
  <c r="A118" i="13" a="1"/>
  <c r="A118" i="13" s="1"/>
  <c r="C121" i="14" l="1"/>
  <c r="A122" i="14" a="1"/>
  <c r="A122" i="14" s="1"/>
  <c r="D121" i="14"/>
  <c r="B121" i="14"/>
  <c r="A119" i="13" a="1"/>
  <c r="A119" i="13" s="1"/>
  <c r="C122" i="14" l="1"/>
  <c r="D122" i="14"/>
  <c r="A123" i="14" a="1"/>
  <c r="A123" i="14" s="1"/>
  <c r="B122" i="14"/>
  <c r="A120" i="13" a="1"/>
  <c r="A120" i="13" s="1"/>
  <c r="C123" i="14" l="1"/>
  <c r="B123" i="14"/>
  <c r="D123" i="14"/>
  <c r="A124" i="14" a="1"/>
  <c r="A124" i="14" s="1"/>
  <c r="A121" i="13" a="1"/>
  <c r="A121" i="13" s="1"/>
  <c r="C124" i="14" l="1"/>
  <c r="B124" i="14"/>
  <c r="D124" i="14"/>
  <c r="A125" i="14" a="1"/>
  <c r="A125" i="14" s="1"/>
  <c r="A122" i="13" a="1"/>
  <c r="A122" i="13" s="1"/>
  <c r="A126" i="14" l="1" a="1"/>
  <c r="A126" i="14" s="1"/>
  <c r="B125" i="14"/>
  <c r="C125" i="14"/>
  <c r="D125" i="14"/>
  <c r="A123" i="13" a="1"/>
  <c r="A123" i="13" s="1"/>
  <c r="D126" i="14" l="1"/>
  <c r="B126" i="14"/>
  <c r="C126" i="14"/>
  <c r="A127" i="14" a="1"/>
  <c r="A127" i="14" s="1"/>
  <c r="A124" i="13" a="1"/>
  <c r="A124" i="13" s="1"/>
  <c r="D127" i="14" l="1"/>
  <c r="B127" i="14"/>
  <c r="A128" i="14" a="1"/>
  <c r="A128" i="14" s="1"/>
  <c r="C127" i="14"/>
  <c r="A125" i="13" a="1"/>
  <c r="A125" i="13" s="1"/>
  <c r="C128" i="14" l="1"/>
  <c r="A129" i="14" a="1"/>
  <c r="A129" i="14" s="1"/>
  <c r="B128" i="14"/>
  <c r="D128" i="14"/>
  <c r="A126" i="13" a="1"/>
  <c r="A126" i="13" s="1"/>
  <c r="C129" i="14" l="1"/>
  <c r="D129" i="14"/>
  <c r="A130" i="14" a="1"/>
  <c r="A130" i="14" s="1"/>
  <c r="B129" i="14"/>
  <c r="A127" i="13" a="1"/>
  <c r="A127" i="13" s="1"/>
  <c r="B130" i="14" l="1"/>
  <c r="C130" i="14"/>
  <c r="D130" i="14"/>
  <c r="A131" i="14" a="1"/>
  <c r="A131" i="14" s="1"/>
  <c r="A128" i="13" a="1"/>
  <c r="A128" i="13" s="1"/>
  <c r="B131" i="14" l="1"/>
  <c r="A132" i="14" a="1"/>
  <c r="A132" i="14" s="1"/>
  <c r="D131" i="14"/>
  <c r="C131" i="14"/>
  <c r="A129" i="13" a="1"/>
  <c r="A129" i="13" s="1"/>
  <c r="D132" i="14" l="1"/>
  <c r="A133" i="14" a="1"/>
  <c r="A133" i="14" s="1"/>
  <c r="B132" i="14"/>
  <c r="C132" i="14"/>
  <c r="A130" i="13" a="1"/>
  <c r="A130" i="13" s="1"/>
  <c r="A134" i="14" l="1" a="1"/>
  <c r="A134" i="14" s="1"/>
  <c r="D133" i="14"/>
  <c r="C133" i="14"/>
  <c r="B133" i="14"/>
  <c r="A131" i="13" a="1"/>
  <c r="A131" i="13" s="1"/>
  <c r="C134" i="14" l="1"/>
  <c r="A135" i="14" a="1"/>
  <c r="A135" i="14" s="1"/>
  <c r="D134" i="14"/>
  <c r="B134" i="14"/>
  <c r="A132" i="13" a="1"/>
  <c r="A132" i="13" s="1"/>
  <c r="A136" i="14" l="1" a="1"/>
  <c r="A136" i="14" s="1"/>
  <c r="B135" i="14"/>
  <c r="D135" i="14"/>
  <c r="C135" i="14"/>
  <c r="A133" i="13" a="1"/>
  <c r="A133" i="13" s="1"/>
  <c r="A137" i="14" l="1" a="1"/>
  <c r="A137" i="14" s="1"/>
  <c r="D136" i="14"/>
  <c r="C136" i="14"/>
  <c r="B136" i="14"/>
  <c r="A134" i="13" a="1"/>
  <c r="A134" i="13" s="1"/>
  <c r="B137" i="14" l="1"/>
  <c r="D137" i="14"/>
  <c r="A138" i="14" a="1"/>
  <c r="A138" i="14" s="1"/>
  <c r="C137" i="14"/>
  <c r="A135" i="13" a="1"/>
  <c r="A135" i="13" s="1"/>
  <c r="B138" i="14" l="1"/>
  <c r="C138" i="14"/>
  <c r="D138" i="14"/>
  <c r="A139" i="14" a="1"/>
  <c r="A139" i="14" s="1"/>
  <c r="A136" i="13" a="1"/>
  <c r="A136" i="13" s="1"/>
  <c r="B139" i="14" l="1"/>
  <c r="A140" i="14" a="1"/>
  <c r="A140" i="14" s="1"/>
  <c r="C139" i="14"/>
  <c r="D139" i="14"/>
  <c r="A137" i="13" a="1"/>
  <c r="A137" i="13" s="1"/>
  <c r="C140" i="14" l="1"/>
  <c r="D140" i="14"/>
  <c r="B140" i="14"/>
  <c r="A141" i="14" a="1"/>
  <c r="A141" i="14" s="1"/>
  <c r="A138" i="13" a="1"/>
  <c r="A138" i="13" s="1"/>
  <c r="D141" i="14" l="1"/>
  <c r="A142" i="14" a="1"/>
  <c r="A142" i="14" s="1"/>
  <c r="B141" i="14"/>
  <c r="C141" i="14"/>
  <c r="A139" i="13" a="1"/>
  <c r="A139" i="13" s="1"/>
  <c r="B142" i="14" l="1"/>
  <c r="C142" i="14"/>
  <c r="A143" i="14" a="1"/>
  <c r="A143" i="14" s="1"/>
  <c r="D142" i="14"/>
  <c r="A140" i="13" a="1"/>
  <c r="A140" i="13" s="1"/>
  <c r="A144" i="14" l="1" a="1"/>
  <c r="A144" i="14" s="1"/>
  <c r="B143" i="14"/>
  <c r="D143" i="14"/>
  <c r="C143" i="14"/>
  <c r="A141" i="13" a="1"/>
  <c r="A141" i="13" s="1"/>
  <c r="A145" i="14" l="1" a="1"/>
  <c r="A145" i="14" s="1"/>
  <c r="B144" i="14"/>
  <c r="C144" i="14"/>
  <c r="D144" i="14"/>
  <c r="A142" i="13" a="1"/>
  <c r="A142" i="13" s="1"/>
  <c r="C145" i="14" l="1"/>
  <c r="A146" i="14" a="1"/>
  <c r="A146" i="14" s="1"/>
  <c r="D145" i="14"/>
  <c r="B145" i="14"/>
  <c r="A143" i="13" a="1"/>
  <c r="A143" i="13" s="1"/>
  <c r="B146" i="14" l="1"/>
  <c r="C146" i="14"/>
  <c r="D146" i="14"/>
  <c r="A147" i="14" a="1"/>
  <c r="A147" i="14" s="1"/>
  <c r="A144" i="13" a="1"/>
  <c r="A144" i="13" s="1"/>
  <c r="B147" i="14" l="1"/>
  <c r="A148" i="14" a="1"/>
  <c r="A148" i="14" s="1"/>
  <c r="C147" i="14"/>
  <c r="D147" i="14"/>
  <c r="A145" i="13" a="1"/>
  <c r="A145" i="13" s="1"/>
  <c r="D148" i="14" l="1"/>
  <c r="A149" i="14" a="1"/>
  <c r="A149" i="14" s="1"/>
  <c r="C148" i="14"/>
  <c r="B148" i="14"/>
  <c r="A146" i="13" a="1"/>
  <c r="A146" i="13" s="1"/>
  <c r="D149" i="14" l="1"/>
  <c r="C149" i="14"/>
  <c r="B149" i="14"/>
  <c r="A150" i="14" a="1"/>
  <c r="A150" i="14" s="1"/>
  <c r="A147" i="13" a="1"/>
  <c r="A147" i="13" s="1"/>
  <c r="D150" i="14" l="1"/>
  <c r="A151" i="14" a="1"/>
  <c r="A151" i="14" s="1"/>
  <c r="B150" i="14"/>
  <c r="C150" i="14"/>
  <c r="A148" i="13" a="1"/>
  <c r="A148" i="13" s="1"/>
  <c r="A152" i="14" l="1" a="1"/>
  <c r="A152" i="14" s="1"/>
  <c r="B151" i="14"/>
  <c r="C151" i="14"/>
  <c r="D151" i="14"/>
  <c r="A149" i="13" a="1"/>
  <c r="A149" i="13" s="1"/>
  <c r="D152" i="14" l="1"/>
  <c r="B152" i="14"/>
  <c r="C152" i="14"/>
  <c r="A153" i="14" a="1"/>
  <c r="A153" i="14" s="1"/>
  <c r="A150" i="13" a="1"/>
  <c r="A150" i="13" s="1"/>
  <c r="D153" i="14" l="1"/>
  <c r="C153" i="14"/>
  <c r="A154" i="14" a="1"/>
  <c r="A154" i="14" s="1"/>
  <c r="B153" i="14"/>
  <c r="A151" i="13" a="1"/>
  <c r="A151" i="13" s="1"/>
  <c r="C154" i="14" l="1"/>
  <c r="B154" i="14"/>
  <c r="D154" i="14"/>
  <c r="A155" i="14" a="1"/>
  <c r="A155" i="14" s="1"/>
  <c r="A152" i="13" a="1"/>
  <c r="A152" i="13" s="1"/>
  <c r="C155" i="14" l="1"/>
  <c r="B155" i="14"/>
  <c r="D155" i="14"/>
  <c r="A156" i="14" a="1"/>
  <c r="A156" i="14" s="1"/>
  <c r="A153" i="13" a="1"/>
  <c r="A153" i="13" s="1"/>
  <c r="B156" i="14" l="1"/>
  <c r="C156" i="14"/>
  <c r="D156" i="14"/>
  <c r="A157" i="14" a="1"/>
  <c r="A157" i="14" s="1"/>
  <c r="A154" i="13" a="1"/>
  <c r="A154" i="13" s="1"/>
  <c r="B157" i="14" l="1"/>
  <c r="A158" i="14" a="1"/>
  <c r="A158" i="14" s="1"/>
  <c r="C157" i="14"/>
  <c r="D157" i="14"/>
  <c r="A155" i="13" a="1"/>
  <c r="A155" i="13" s="1"/>
  <c r="B158" i="14" l="1"/>
  <c r="C158" i="14"/>
  <c r="D158" i="14"/>
  <c r="A159" i="14" a="1"/>
  <c r="A159" i="14" s="1"/>
  <c r="A156" i="13" a="1"/>
  <c r="A156" i="13" s="1"/>
  <c r="A160" i="14" l="1" a="1"/>
  <c r="A160" i="14" s="1"/>
  <c r="B159" i="14"/>
  <c r="D159" i="14"/>
  <c r="C159" i="14"/>
  <c r="A157" i="13" a="1"/>
  <c r="A157" i="13" s="1"/>
  <c r="A161" i="14" l="1" a="1"/>
  <c r="A161" i="14" s="1"/>
  <c r="C160" i="14"/>
  <c r="D160" i="14"/>
  <c r="B160" i="14"/>
  <c r="A158" i="13" a="1"/>
  <c r="A158" i="13" s="1"/>
  <c r="B161" i="14" l="1"/>
  <c r="A162" i="14" a="1"/>
  <c r="A162" i="14" s="1"/>
  <c r="C161" i="14"/>
  <c r="D161" i="14"/>
  <c r="A159" i="13" a="1"/>
  <c r="A159" i="13" s="1"/>
  <c r="C162" i="14" l="1"/>
  <c r="B162" i="14"/>
  <c r="D162" i="14"/>
  <c r="A163" i="14" a="1"/>
  <c r="A163" i="14" s="1"/>
  <c r="A160" i="13" a="1"/>
  <c r="A160" i="13" s="1"/>
  <c r="C163" i="14" l="1"/>
  <c r="B163" i="14"/>
  <c r="D163" i="14"/>
  <c r="A164" i="14" a="1"/>
  <c r="A164" i="14" s="1"/>
  <c r="A161" i="13" a="1"/>
  <c r="A161" i="13" s="1"/>
  <c r="B164" i="14" l="1"/>
  <c r="A165" i="14" a="1"/>
  <c r="A165" i="14" s="1"/>
  <c r="D164" i="14"/>
  <c r="C164" i="14"/>
  <c r="A162" i="13" a="1"/>
  <c r="A162" i="13" s="1"/>
  <c r="C165" i="14" l="1"/>
  <c r="A166" i="14" a="1"/>
  <c r="A166" i="14" s="1"/>
  <c r="D165" i="14"/>
  <c r="B165" i="14"/>
  <c r="A163" i="13" a="1"/>
  <c r="A163" i="13" s="1"/>
  <c r="B166" i="14" l="1"/>
  <c r="A167" i="14" a="1"/>
  <c r="A167" i="14" s="1"/>
  <c r="C166" i="14"/>
  <c r="D166" i="14"/>
  <c r="A164" i="13" a="1"/>
  <c r="A164" i="13" s="1"/>
  <c r="A168" i="14" l="1" a="1"/>
  <c r="A168" i="14" s="1"/>
  <c r="B167" i="14"/>
  <c r="C167" i="14"/>
  <c r="D167" i="14"/>
  <c r="A165" i="13" a="1"/>
  <c r="A165" i="13" s="1"/>
  <c r="D168" i="14" l="1"/>
  <c r="B168" i="14"/>
  <c r="C168" i="14"/>
  <c r="A169" i="14" a="1"/>
  <c r="A169" i="14" s="1"/>
  <c r="A166" i="13" a="1"/>
  <c r="A166" i="13" s="1"/>
  <c r="D169" i="14" l="1"/>
  <c r="C169" i="14"/>
  <c r="A170" i="14" a="1"/>
  <c r="A170" i="14" s="1"/>
  <c r="B169" i="14"/>
  <c r="A167" i="13" a="1"/>
  <c r="A167" i="13" s="1"/>
  <c r="D170" i="14" l="1"/>
  <c r="B170" i="14"/>
  <c r="C170" i="14"/>
  <c r="A171" i="14" a="1"/>
  <c r="A171" i="14" s="1"/>
  <c r="A168" i="13" a="1"/>
  <c r="A168" i="13" s="1"/>
  <c r="C171" i="14" l="1"/>
  <c r="D171" i="14"/>
  <c r="A172" i="14" a="1"/>
  <c r="A172" i="14" s="1"/>
  <c r="B171" i="14"/>
  <c r="A169" i="13" a="1"/>
  <c r="A169" i="13" s="1"/>
  <c r="B172" i="14" l="1"/>
  <c r="A173" i="14" a="1"/>
  <c r="A173" i="14" s="1"/>
  <c r="D172" i="14"/>
  <c r="C172" i="14"/>
  <c r="A170" i="13" a="1"/>
  <c r="A170" i="13" s="1"/>
  <c r="C173" i="14" l="1"/>
  <c r="D173" i="14"/>
  <c r="B173" i="14"/>
  <c r="A174" i="14" a="1"/>
  <c r="A174" i="14" s="1"/>
  <c r="A171" i="13" a="1"/>
  <c r="A171" i="13" s="1"/>
  <c r="D174" i="14" l="1"/>
  <c r="B174" i="14"/>
  <c r="C174" i="14"/>
  <c r="A175" i="14" a="1"/>
  <c r="A175" i="14" s="1"/>
  <c r="A172" i="13" a="1"/>
  <c r="A172" i="13" s="1"/>
  <c r="A176" i="14" l="1" a="1"/>
  <c r="A176" i="14" s="1"/>
  <c r="B175" i="14"/>
  <c r="C175" i="14"/>
  <c r="D175" i="14"/>
  <c r="A173" i="13" a="1"/>
  <c r="A173" i="13" s="1"/>
  <c r="B176" i="14" l="1"/>
  <c r="C176" i="14"/>
  <c r="A177" i="14" a="1"/>
  <c r="A177" i="14" s="1"/>
  <c r="D176" i="14"/>
  <c r="A174" i="13" a="1"/>
  <c r="A174" i="13" s="1"/>
  <c r="D177" i="14" l="1"/>
  <c r="B177" i="14"/>
  <c r="A178" i="14" a="1"/>
  <c r="A178" i="14" s="1"/>
  <c r="C177" i="14"/>
  <c r="A175" i="13" a="1"/>
  <c r="A175" i="13" s="1"/>
  <c r="C178" i="14" l="1"/>
  <c r="B178" i="14"/>
  <c r="D178" i="14"/>
  <c r="A179" i="14" a="1"/>
  <c r="A179" i="14" s="1"/>
  <c r="A176" i="13" a="1"/>
  <c r="A176" i="13" s="1"/>
  <c r="A180" i="14" l="1" a="1"/>
  <c r="A180" i="14" s="1"/>
  <c r="B179" i="14"/>
  <c r="C179" i="14"/>
  <c r="D179" i="14"/>
  <c r="A177" i="13" a="1"/>
  <c r="A177" i="13" s="1"/>
  <c r="C180" i="14" l="1"/>
  <c r="B180" i="14"/>
  <c r="D180" i="14"/>
  <c r="A181" i="14" a="1"/>
  <c r="A181" i="14" s="1"/>
  <c r="A178" i="13" a="1"/>
  <c r="A178" i="13" s="1"/>
  <c r="B181" i="14" l="1"/>
  <c r="C181" i="14"/>
  <c r="A182" i="14" a="1"/>
  <c r="A182" i="14" s="1"/>
  <c r="D181" i="14"/>
  <c r="A179" i="13" a="1"/>
  <c r="A179" i="13" s="1"/>
  <c r="A183" i="14" l="1" a="1"/>
  <c r="A183" i="14" s="1"/>
  <c r="B182" i="14"/>
  <c r="C182" i="14"/>
  <c r="D182" i="14"/>
  <c r="A180" i="13" a="1"/>
  <c r="A180" i="13" s="1"/>
  <c r="C183" i="14" l="1"/>
  <c r="D183" i="14"/>
  <c r="A184" i="14" a="1"/>
  <c r="A184" i="14" s="1"/>
  <c r="B183" i="14"/>
  <c r="A181" i="13" a="1"/>
  <c r="A181" i="13" s="1"/>
  <c r="A185" i="14" l="1" a="1"/>
  <c r="A185" i="14" s="1"/>
  <c r="C184" i="14"/>
  <c r="D184" i="14"/>
  <c r="B184" i="14"/>
  <c r="A182" i="13" a="1"/>
  <c r="A182" i="13" s="1"/>
  <c r="A186" i="14" l="1" a="1"/>
  <c r="A186" i="14" s="1"/>
  <c r="D185" i="14"/>
  <c r="B185" i="14"/>
  <c r="C185" i="14"/>
  <c r="A183" i="13" a="1"/>
  <c r="A183" i="13" s="1"/>
  <c r="A187" i="14" l="1" a="1"/>
  <c r="A187" i="14" s="1"/>
  <c r="C186" i="14"/>
  <c r="D186" i="14"/>
  <c r="B186" i="14"/>
  <c r="A184" i="13" a="1"/>
  <c r="A184" i="13" s="1"/>
  <c r="D187" i="14" l="1"/>
  <c r="A188" i="14" a="1"/>
  <c r="A188" i="14" s="1"/>
  <c r="B187" i="14"/>
  <c r="C187" i="14"/>
  <c r="A185" i="13" a="1"/>
  <c r="A185" i="13" s="1"/>
  <c r="C188" i="14" l="1"/>
  <c r="A189" i="14" a="1"/>
  <c r="A189" i="14" s="1"/>
  <c r="D188" i="14"/>
  <c r="B188" i="14"/>
  <c r="A186" i="13" a="1"/>
  <c r="A186" i="13" s="1"/>
  <c r="B189" i="14" l="1"/>
  <c r="A190" i="14" a="1"/>
  <c r="A190" i="14" s="1"/>
  <c r="C189" i="14"/>
  <c r="D189" i="14"/>
  <c r="A187" i="13" a="1"/>
  <c r="A187" i="13" s="1"/>
  <c r="A191" i="14" l="1" a="1"/>
  <c r="A191" i="14" s="1"/>
  <c r="B190" i="14"/>
  <c r="C190" i="14"/>
  <c r="D190" i="14"/>
  <c r="A188" i="13" a="1"/>
  <c r="A188" i="13" s="1"/>
  <c r="A192" i="14" l="1" a="1"/>
  <c r="A192" i="14" s="1"/>
  <c r="B191" i="14"/>
  <c r="D191" i="14"/>
  <c r="C191" i="14"/>
  <c r="A189" i="13" a="1"/>
  <c r="A189" i="13" s="1"/>
  <c r="C192" i="14" l="1"/>
  <c r="A193" i="14" a="1"/>
  <c r="A193" i="14" s="1"/>
  <c r="B192" i="14"/>
  <c r="D192" i="14"/>
  <c r="A190" i="13" a="1"/>
  <c r="A190" i="13" s="1"/>
  <c r="D193" i="14" l="1"/>
  <c r="B193" i="14"/>
  <c r="A194" i="14" a="1"/>
  <c r="A194" i="14" s="1"/>
  <c r="C193" i="14"/>
  <c r="A191" i="13" a="1"/>
  <c r="A191" i="13" s="1"/>
  <c r="C194" i="14" l="1"/>
  <c r="D194" i="14"/>
  <c r="A195" i="14" a="1"/>
  <c r="A195" i="14" s="1"/>
  <c r="B194" i="14"/>
  <c r="A192" i="13" a="1"/>
  <c r="A192" i="13" s="1"/>
  <c r="C195" i="14" l="1"/>
  <c r="D195" i="14"/>
  <c r="A196" i="14" a="1"/>
  <c r="A196" i="14" s="1"/>
  <c r="B195" i="14"/>
  <c r="A193" i="13" a="1"/>
  <c r="A193" i="13" s="1"/>
  <c r="D196" i="14" l="1"/>
  <c r="A197" i="14" a="1"/>
  <c r="A197" i="14" s="1"/>
  <c r="C196" i="14"/>
  <c r="B196" i="14"/>
  <c r="A194" i="13" a="1"/>
  <c r="A194" i="13" s="1"/>
  <c r="D197" i="14" l="1"/>
  <c r="C197" i="14"/>
  <c r="A198" i="14" a="1"/>
  <c r="A198" i="14" s="1"/>
  <c r="B197" i="14"/>
  <c r="A195" i="13" a="1"/>
  <c r="A195" i="13" s="1"/>
  <c r="B198" i="14" l="1"/>
  <c r="A199" i="14" a="1"/>
  <c r="A199" i="14" s="1"/>
  <c r="C198" i="14"/>
  <c r="D198" i="14"/>
  <c r="A196" i="13" a="1"/>
  <c r="A196" i="13" s="1"/>
  <c r="C199" i="14" l="1"/>
  <c r="A200" i="14" a="1"/>
  <c r="A200" i="14" s="1"/>
  <c r="B199" i="14"/>
  <c r="D199" i="14"/>
  <c r="A197" i="13" a="1"/>
  <c r="A197" i="13" s="1"/>
  <c r="C200" i="14" l="1"/>
  <c r="D200" i="14"/>
  <c r="B200" i="14"/>
  <c r="A201" i="14" a="1"/>
  <c r="A201" i="14" s="1"/>
  <c r="A198" i="13" a="1"/>
  <c r="A198" i="13" s="1"/>
  <c r="D201" i="14" l="1"/>
  <c r="A202" i="14" a="1"/>
  <c r="A202" i="14" s="1"/>
  <c r="B201" i="14"/>
  <c r="C201" i="14"/>
  <c r="A199" i="13" a="1"/>
  <c r="A199" i="13" s="1"/>
  <c r="A203" i="14" l="1" a="1"/>
  <c r="A203" i="14" s="1"/>
  <c r="B202" i="14"/>
  <c r="D202" i="14"/>
  <c r="C202" i="14"/>
  <c r="A200" i="13" a="1"/>
  <c r="A200" i="13" s="1"/>
  <c r="B203" i="14" l="1"/>
  <c r="C203" i="14"/>
  <c r="D203" i="14"/>
  <c r="A204" i="14" a="1"/>
  <c r="A204" i="14" s="1"/>
  <c r="A201" i="13" a="1"/>
  <c r="A201" i="13" s="1"/>
  <c r="B204" i="14" l="1"/>
  <c r="C204" i="14"/>
  <c r="D204" i="14"/>
  <c r="A205" i="14" a="1"/>
  <c r="A205" i="14" s="1"/>
  <c r="A202" i="13" a="1"/>
  <c r="A202" i="13" s="1"/>
  <c r="B205" i="14" l="1"/>
  <c r="C205" i="14"/>
  <c r="D205" i="14"/>
  <c r="A206" i="14" a="1"/>
  <c r="A206" i="14" s="1"/>
  <c r="A203" i="13" a="1"/>
  <c r="A203" i="13" s="1"/>
  <c r="D206" i="14" l="1"/>
  <c r="B206" i="14"/>
  <c r="C206" i="14"/>
  <c r="A207" i="14" a="1"/>
  <c r="A207" i="14" s="1"/>
  <c r="A204" i="13" a="1"/>
  <c r="A204" i="13" s="1"/>
  <c r="C207" i="14" l="1"/>
  <c r="D207" i="14"/>
  <c r="B207" i="14"/>
  <c r="A208" i="14" a="1"/>
  <c r="A208" i="14" s="1"/>
  <c r="A205" i="13" a="1"/>
  <c r="A205" i="13" s="1"/>
  <c r="B208" i="14" l="1"/>
  <c r="D208" i="14"/>
  <c r="C208" i="14"/>
  <c r="A209" i="14" a="1"/>
  <c r="A209" i="14" s="1"/>
  <c r="A206" i="13" a="1"/>
  <c r="A206" i="13" s="1"/>
  <c r="D209" i="14" l="1"/>
  <c r="B209" i="14"/>
  <c r="A210" i="14" a="1"/>
  <c r="A210" i="14" s="1"/>
  <c r="C209" i="14"/>
  <c r="A207" i="13" a="1"/>
  <c r="A207" i="13" s="1"/>
  <c r="C210" i="14" l="1"/>
  <c r="A211" i="14" a="1"/>
  <c r="A211" i="14" s="1"/>
  <c r="B210" i="14"/>
  <c r="D210" i="14"/>
  <c r="A208" i="13" a="1"/>
  <c r="A208" i="13" s="1"/>
  <c r="B211" i="14" l="1"/>
  <c r="C211" i="14"/>
  <c r="D211" i="14"/>
  <c r="A212" i="14" a="1"/>
  <c r="A212" i="14" s="1"/>
  <c r="A209" i="13" a="1"/>
  <c r="A209" i="13" s="1"/>
  <c r="B212" i="14" l="1"/>
  <c r="C212" i="14"/>
  <c r="D212" i="14"/>
  <c r="A213" i="14" a="1"/>
  <c r="A213" i="14" s="1"/>
  <c r="A210" i="13" a="1"/>
  <c r="A210" i="13" s="1"/>
  <c r="C213" i="14" l="1"/>
  <c r="B213" i="14"/>
  <c r="D213" i="14"/>
  <c r="A214" i="14" a="1"/>
  <c r="A214" i="14" s="1"/>
  <c r="A211" i="13" a="1"/>
  <c r="A211" i="13" s="1"/>
  <c r="A215" i="14" l="1" a="1"/>
  <c r="A215" i="14" s="1"/>
  <c r="B214" i="14"/>
  <c r="C214" i="14"/>
  <c r="D214" i="14"/>
  <c r="A212" i="13" a="1"/>
  <c r="A212" i="13" s="1"/>
  <c r="A216" i="14" l="1" a="1"/>
  <c r="A216" i="14" s="1"/>
  <c r="B215" i="14"/>
  <c r="D215" i="14"/>
  <c r="C215" i="14"/>
  <c r="A213" i="13" a="1"/>
  <c r="A213" i="13" s="1"/>
  <c r="D216" i="14" l="1"/>
  <c r="B216" i="14"/>
  <c r="A217" i="14" a="1"/>
  <c r="A217" i="14" s="1"/>
  <c r="C216" i="14"/>
  <c r="A214" i="13" a="1"/>
  <c r="A214" i="13" s="1"/>
  <c r="D217" i="14" l="1"/>
  <c r="A218" i="14" a="1"/>
  <c r="A218" i="14" s="1"/>
  <c r="C217" i="14"/>
  <c r="B217" i="14"/>
  <c r="A215" i="13" a="1"/>
  <c r="A215" i="13" s="1"/>
  <c r="B218" i="14" l="1"/>
  <c r="A219" i="14" a="1"/>
  <c r="A219" i="14" s="1"/>
  <c r="D218" i="14"/>
  <c r="C218" i="14"/>
  <c r="A216" i="13" a="1"/>
  <c r="A216" i="13" s="1"/>
  <c r="B219" i="14" l="1"/>
  <c r="C219" i="14"/>
  <c r="A220" i="14" a="1"/>
  <c r="A220" i="14" s="1"/>
  <c r="D219" i="14"/>
  <c r="A217" i="13" a="1"/>
  <c r="A217" i="13" s="1"/>
  <c r="B220" i="14" l="1"/>
  <c r="C220" i="14"/>
  <c r="A221" i="14" a="1"/>
  <c r="A221" i="14" s="1"/>
  <c r="D220" i="14"/>
  <c r="A218" i="13" a="1"/>
  <c r="A218" i="13" s="1"/>
  <c r="A222" i="14" l="1" a="1"/>
  <c r="A222" i="14" s="1"/>
  <c r="B221" i="14"/>
  <c r="C221" i="14"/>
  <c r="D221" i="14"/>
  <c r="A219" i="13" a="1"/>
  <c r="A219" i="13" s="1"/>
  <c r="A223" i="14" l="1" a="1"/>
  <c r="A223" i="14" s="1"/>
  <c r="D222" i="14"/>
  <c r="C222" i="14"/>
  <c r="B222" i="14"/>
  <c r="A220" i="13" a="1"/>
  <c r="A220" i="13" s="1"/>
  <c r="D223" i="14" l="1"/>
  <c r="A224" i="14" a="1"/>
  <c r="A224" i="14" s="1"/>
  <c r="B223" i="14"/>
  <c r="C223" i="14"/>
  <c r="A221" i="13" a="1"/>
  <c r="A221" i="13" s="1"/>
  <c r="D224" i="14" l="1"/>
  <c r="C224" i="14"/>
  <c r="A225" i="14" a="1"/>
  <c r="A225" i="14" s="1"/>
  <c r="B224" i="14"/>
  <c r="A222" i="13" a="1"/>
  <c r="A222" i="13" s="1"/>
  <c r="C225" i="14" l="1"/>
  <c r="A226" i="14" a="1"/>
  <c r="A226" i="14" s="1"/>
  <c r="B225" i="14"/>
  <c r="D225" i="14"/>
  <c r="A223" i="13" a="1"/>
  <c r="A223" i="13" s="1"/>
  <c r="C226" i="14" l="1"/>
  <c r="D226" i="14"/>
  <c r="B226" i="14"/>
  <c r="A227" i="14" a="1"/>
  <c r="A227" i="14" s="1"/>
  <c r="A224" i="13" a="1"/>
  <c r="A224" i="13" s="1"/>
  <c r="D227" i="14" l="1"/>
  <c r="B227" i="14"/>
  <c r="C227" i="14"/>
  <c r="A228" i="14" a="1"/>
  <c r="A228" i="14" s="1"/>
  <c r="A225" i="13" a="1"/>
  <c r="A225" i="13" s="1"/>
  <c r="B228" i="14" l="1"/>
  <c r="C228" i="14"/>
  <c r="D228" i="14"/>
  <c r="A229" i="14" a="1"/>
  <c r="A229" i="14" s="1"/>
  <c r="A226" i="13" a="1"/>
  <c r="A226" i="13" s="1"/>
  <c r="A230" i="14" l="1" a="1"/>
  <c r="A230" i="14" s="1"/>
  <c r="D229" i="14"/>
  <c r="B229" i="14"/>
  <c r="C229" i="14"/>
  <c r="A227" i="13" a="1"/>
  <c r="A227" i="13" s="1"/>
  <c r="B230" i="14" l="1"/>
  <c r="C230" i="14"/>
  <c r="A231" i="14" a="1"/>
  <c r="A231" i="14" s="1"/>
  <c r="D230" i="14"/>
  <c r="A228" i="13" a="1"/>
  <c r="A228" i="13" s="1"/>
  <c r="D231" i="14" l="1"/>
  <c r="A232" i="14" a="1"/>
  <c r="A232" i="14" s="1"/>
  <c r="C231" i="14"/>
  <c r="B231" i="14"/>
  <c r="A229" i="13" a="1"/>
  <c r="A229" i="13" s="1"/>
  <c r="C232" i="14" l="1"/>
  <c r="B232" i="14"/>
  <c r="D232" i="14"/>
  <c r="A233" i="14" a="1"/>
  <c r="A233" i="14" s="1"/>
  <c r="A230" i="13" a="1"/>
  <c r="A230" i="13" s="1"/>
  <c r="C233" i="14" l="1"/>
  <c r="D233" i="14"/>
  <c r="B233" i="14"/>
  <c r="A234" i="14" a="1"/>
  <c r="A234" i="14" s="1"/>
  <c r="A231" i="13" a="1"/>
  <c r="A231" i="13" s="1"/>
  <c r="D234" i="14" l="1"/>
  <c r="A235" i="14" a="1"/>
  <c r="A235" i="14" s="1"/>
  <c r="B234" i="14"/>
  <c r="C234" i="14"/>
  <c r="A232" i="13" a="1"/>
  <c r="A232" i="13" s="1"/>
  <c r="B235" i="14" l="1"/>
  <c r="C235" i="14"/>
  <c r="A236" i="14" a="1"/>
  <c r="A236" i="14" s="1"/>
  <c r="D235" i="14"/>
  <c r="A233" i="13" a="1"/>
  <c r="A233" i="13" s="1"/>
  <c r="A237" i="14" l="1" a="1"/>
  <c r="A237" i="14" s="1"/>
  <c r="B236" i="14"/>
  <c r="C236" i="14"/>
  <c r="D236" i="14"/>
  <c r="A234" i="13" a="1"/>
  <c r="A234" i="13" s="1"/>
  <c r="B237" i="14" l="1"/>
  <c r="C237" i="14"/>
  <c r="D237" i="14"/>
  <c r="A238" i="14" a="1"/>
  <c r="A238" i="14" s="1"/>
  <c r="A235" i="13" a="1"/>
  <c r="A235" i="13" s="1"/>
  <c r="A239" i="14" l="1" a="1"/>
  <c r="A239" i="14" s="1"/>
  <c r="C238" i="14"/>
  <c r="D238" i="14"/>
  <c r="B238" i="14"/>
  <c r="A236" i="13" a="1"/>
  <c r="A236" i="13" s="1"/>
  <c r="D239" i="14" l="1"/>
  <c r="C239" i="14"/>
  <c r="A240" i="14" a="1"/>
  <c r="A240" i="14" s="1"/>
  <c r="B239" i="14"/>
  <c r="A237" i="13" a="1"/>
  <c r="A237" i="13" s="1"/>
  <c r="A241" i="14" l="1" a="1"/>
  <c r="A241" i="14" s="1"/>
  <c r="B240" i="14"/>
  <c r="C240" i="14"/>
  <c r="D240" i="14"/>
  <c r="A238" i="13" a="1"/>
  <c r="A238" i="13" s="1"/>
  <c r="C241" i="14" l="1"/>
  <c r="A242" i="14" a="1"/>
  <c r="A242" i="14" s="1"/>
  <c r="B241" i="14"/>
  <c r="D241" i="14"/>
  <c r="A239" i="13" a="1"/>
  <c r="A239" i="13" s="1"/>
  <c r="B242" i="14" l="1"/>
  <c r="D242" i="14"/>
  <c r="A243" i="14" a="1"/>
  <c r="A243" i="14" s="1"/>
  <c r="C242" i="14"/>
  <c r="A240" i="13" a="1"/>
  <c r="A240" i="13" s="1"/>
  <c r="B243" i="14" l="1"/>
  <c r="A244" i="14" a="1"/>
  <c r="A244" i="14" s="1"/>
  <c r="C243" i="14"/>
  <c r="D243" i="14"/>
  <c r="A241" i="13" a="1"/>
  <c r="A241" i="13" s="1"/>
  <c r="A245" i="14" l="1" a="1"/>
  <c r="A245" i="14" s="1"/>
  <c r="D244" i="14"/>
  <c r="B244" i="14"/>
  <c r="C244" i="14"/>
  <c r="A242" i="13" a="1"/>
  <c r="A242" i="13" s="1"/>
  <c r="A246" i="14" l="1" a="1"/>
  <c r="A246" i="14" s="1"/>
  <c r="D245" i="14"/>
  <c r="B245" i="14"/>
  <c r="C245" i="14"/>
  <c r="A243" i="13" a="1"/>
  <c r="A243" i="13" s="1"/>
  <c r="A247" i="14" l="1" a="1"/>
  <c r="A247" i="14" s="1"/>
  <c r="B246" i="14"/>
  <c r="C246" i="14"/>
  <c r="D246" i="14"/>
  <c r="A244" i="13" a="1"/>
  <c r="A244" i="13" s="1"/>
  <c r="A248" i="14" l="1" a="1"/>
  <c r="A248" i="14" s="1"/>
  <c r="B247" i="14"/>
  <c r="C247" i="14"/>
  <c r="D247" i="14"/>
  <c r="A245" i="13" a="1"/>
  <c r="A245" i="13" s="1"/>
  <c r="C248" i="14" l="1"/>
  <c r="B248" i="14"/>
  <c r="D248" i="14"/>
  <c r="A249" i="14" a="1"/>
  <c r="A249" i="14" s="1"/>
  <c r="A246" i="13" a="1"/>
  <c r="A246" i="13" s="1"/>
  <c r="C249" i="14" l="1"/>
  <c r="A250" i="14" a="1"/>
  <c r="A250" i="14" s="1"/>
  <c r="D249" i="14"/>
  <c r="B249" i="14"/>
  <c r="A247" i="13" a="1"/>
  <c r="A247" i="13" s="1"/>
  <c r="C250" i="14" l="1"/>
  <c r="B250" i="14"/>
  <c r="A251" i="14" a="1"/>
  <c r="A251" i="14" s="1"/>
  <c r="D250" i="14"/>
  <c r="A248" i="13" a="1"/>
  <c r="A248" i="13" s="1"/>
  <c r="A252" i="14" l="1" a="1"/>
  <c r="A252" i="14" s="1"/>
  <c r="B251" i="14"/>
  <c r="C251" i="14"/>
  <c r="D251" i="14"/>
  <c r="A249" i="13" a="1"/>
  <c r="A249" i="13" s="1"/>
  <c r="A253" i="14" l="1" a="1"/>
  <c r="A253" i="14" s="1"/>
  <c r="B252" i="14"/>
  <c r="C252" i="14"/>
  <c r="D252" i="14"/>
  <c r="A250" i="13" a="1"/>
  <c r="A250" i="13" s="1"/>
  <c r="D253" i="14" l="1"/>
  <c r="B253" i="14"/>
  <c r="C253" i="14"/>
  <c r="A254" i="14" a="1"/>
  <c r="A254" i="14" s="1"/>
  <c r="A251" i="13" a="1"/>
  <c r="A251" i="13" s="1"/>
  <c r="B254" i="14" l="1"/>
  <c r="C254" i="14"/>
  <c r="A255" i="14" a="1"/>
  <c r="A255" i="14" s="1"/>
  <c r="D254" i="14"/>
  <c r="A252" i="13" a="1"/>
  <c r="A252" i="13" s="1"/>
  <c r="D255" i="14" l="1"/>
  <c r="C255" i="14"/>
  <c r="B255" i="14"/>
  <c r="A256" i="14" a="1"/>
  <c r="A256" i="14" s="1"/>
  <c r="A253" i="13" a="1"/>
  <c r="A253" i="13" s="1"/>
  <c r="C256" i="14" l="1"/>
  <c r="B256" i="14"/>
  <c r="D256" i="14"/>
  <c r="A257" i="14" a="1"/>
  <c r="A257" i="14" s="1"/>
  <c r="A254" i="13" a="1"/>
  <c r="A254" i="13" s="1"/>
  <c r="C257" i="14" l="1"/>
  <c r="A258" i="14" a="1"/>
  <c r="A258" i="14" s="1"/>
  <c r="D257" i="14"/>
  <c r="B257" i="14"/>
  <c r="A255" i="13" a="1"/>
  <c r="A255" i="13" s="1"/>
  <c r="D258" i="14" l="1"/>
  <c r="C258" i="14"/>
  <c r="A259" i="14" a="1"/>
  <c r="A259" i="14" s="1"/>
  <c r="B258" i="14"/>
  <c r="A256" i="13" a="1"/>
  <c r="A256" i="13" s="1"/>
  <c r="B259" i="14" l="1"/>
  <c r="D259" i="14"/>
  <c r="C259" i="14"/>
  <c r="A260" i="14" a="1"/>
  <c r="A260" i="14" s="1"/>
  <c r="A257" i="13" a="1"/>
  <c r="A257" i="13" s="1"/>
  <c r="B260" i="14" l="1"/>
  <c r="A261" i="14" a="1"/>
  <c r="A261" i="14" s="1"/>
  <c r="C260" i="14"/>
  <c r="D260" i="14"/>
  <c r="A258" i="13" a="1"/>
  <c r="A258" i="13" s="1"/>
  <c r="B261" i="14" l="1"/>
  <c r="D261" i="14"/>
  <c r="C261" i="14"/>
  <c r="A262" i="14" a="1"/>
  <c r="A262" i="14" s="1"/>
  <c r="A259" i="13" a="1"/>
  <c r="A259" i="13" s="1"/>
  <c r="A263" i="14" l="1" a="1"/>
  <c r="A263" i="14" s="1"/>
  <c r="D262" i="14"/>
  <c r="C262" i="14"/>
  <c r="B262" i="14"/>
  <c r="A260" i="13" a="1"/>
  <c r="A260" i="13" s="1"/>
  <c r="D263" i="14" l="1"/>
  <c r="C263" i="14"/>
  <c r="B263" i="14"/>
  <c r="A264" i="14" a="1"/>
  <c r="A264" i="14" s="1"/>
  <c r="A261" i="13" a="1"/>
  <c r="A261" i="13" s="1"/>
  <c r="C264" i="14" l="1"/>
  <c r="A265" i="14" a="1"/>
  <c r="A265" i="14" s="1"/>
  <c r="B264" i="14"/>
  <c r="D264" i="14"/>
  <c r="A262" i="13" a="1"/>
  <c r="A262" i="13" s="1"/>
  <c r="D265" i="14" l="1"/>
  <c r="B265" i="14"/>
  <c r="A266" i="14" a="1"/>
  <c r="A266" i="14" s="1"/>
  <c r="C265" i="14"/>
  <c r="A263" i="13" a="1"/>
  <c r="A263" i="13" s="1"/>
  <c r="C266" i="14" l="1"/>
  <c r="B266" i="14"/>
  <c r="D266" i="14"/>
  <c r="A267" i="14" a="1"/>
  <c r="A267" i="14" s="1"/>
  <c r="A264" i="13" a="1"/>
  <c r="A264" i="13" s="1"/>
  <c r="A268" i="14" l="1" a="1"/>
  <c r="A268" i="14" s="1"/>
  <c r="C267" i="14"/>
  <c r="D267" i="14"/>
  <c r="B267" i="14"/>
  <c r="A265" i="13" a="1"/>
  <c r="A265" i="13" s="1"/>
  <c r="B268" i="14" l="1"/>
  <c r="C268" i="14"/>
  <c r="D268" i="14"/>
  <c r="A269" i="14" a="1"/>
  <c r="A269" i="14" s="1"/>
  <c r="A266" i="13" a="1"/>
  <c r="A266" i="13" s="1"/>
  <c r="A270" i="14" l="1" a="1"/>
  <c r="A270" i="14" s="1"/>
  <c r="C269" i="14"/>
  <c r="B269" i="14"/>
  <c r="D269" i="14"/>
  <c r="A267" i="13" a="1"/>
  <c r="A267" i="13" s="1"/>
  <c r="A271" i="14" l="1" a="1"/>
  <c r="A271" i="14" s="1"/>
  <c r="B270" i="14"/>
  <c r="C270" i="14"/>
  <c r="D270" i="14"/>
  <c r="A268" i="13" a="1"/>
  <c r="A268" i="13" s="1"/>
  <c r="A272" i="14" l="1" a="1"/>
  <c r="A272" i="14" s="1"/>
  <c r="B271" i="14"/>
  <c r="C271" i="14"/>
  <c r="D271" i="14"/>
  <c r="A269" i="13" a="1"/>
  <c r="A269" i="13" s="1"/>
  <c r="C272" i="14" l="1"/>
  <c r="A273" i="14" a="1"/>
  <c r="A273" i="14" s="1"/>
  <c r="B272" i="14"/>
  <c r="D272" i="14"/>
  <c r="A270" i="13" a="1"/>
  <c r="A270" i="13" s="1"/>
  <c r="A274" i="14" l="1" a="1"/>
  <c r="A274" i="14" s="1"/>
  <c r="C273" i="14"/>
  <c r="D273" i="14"/>
  <c r="B273" i="14"/>
  <c r="A271" i="13" a="1"/>
  <c r="A271" i="13" s="1"/>
  <c r="C274" i="14" l="1"/>
  <c r="B274" i="14"/>
  <c r="D274" i="14"/>
  <c r="A275" i="14" a="1"/>
  <c r="A275" i="14" s="1"/>
  <c r="A272" i="13" a="1"/>
  <c r="A272" i="13" s="1"/>
  <c r="A273" i="13" l="1" a="1"/>
  <c r="A273" i="13" s="1"/>
  <c r="C275" i="14"/>
  <c r="D275" i="14"/>
  <c r="A276" i="14" a="1"/>
  <c r="A276" i="14" s="1"/>
  <c r="B275" i="14"/>
  <c r="D276" i="14" l="1"/>
  <c r="A274" i="13" a="1"/>
  <c r="A274" i="13" s="1"/>
  <c r="B276" i="14"/>
  <c r="C276" i="14"/>
  <c r="A277" i="14" a="1"/>
  <c r="A277" i="14" s="1"/>
  <c r="A275" i="13" l="1" a="1"/>
  <c r="A275" i="13" s="1"/>
  <c r="A276" i="13" s="1" a="1"/>
  <c r="A276" i="13" s="1"/>
  <c r="A278" i="14" a="1"/>
  <c r="A278" i="14" s="1"/>
  <c r="D277" i="14"/>
  <c r="B277" i="14"/>
  <c r="C277" i="14"/>
  <c r="A279" i="14" l="1" a="1"/>
  <c r="A279" i="14" s="1"/>
  <c r="B278" i="14"/>
  <c r="C278" i="14"/>
  <c r="D278" i="14"/>
  <c r="A277" i="13" a="1"/>
  <c r="A277" i="13" s="1"/>
  <c r="C279" i="14" l="1"/>
  <c r="A280" i="14" a="1"/>
  <c r="A280" i="14" s="1"/>
  <c r="D279" i="14"/>
  <c r="B279" i="14"/>
  <c r="A278" i="13" a="1"/>
  <c r="A278" i="13" s="1"/>
  <c r="C280" i="14" l="1"/>
  <c r="A281" i="14" a="1"/>
  <c r="A281" i="14" s="1"/>
  <c r="D280" i="14"/>
  <c r="B280" i="14"/>
  <c r="A279" i="13" a="1"/>
  <c r="A279" i="13" s="1"/>
  <c r="C281" i="14" l="1"/>
  <c r="A282" i="14" a="1"/>
  <c r="A282" i="14" s="1"/>
  <c r="D281" i="14"/>
  <c r="B281" i="14"/>
  <c r="A280" i="13" a="1"/>
  <c r="A280" i="13" s="1"/>
  <c r="C282" i="14" l="1"/>
  <c r="D282" i="14"/>
  <c r="A283" i="14" a="1"/>
  <c r="A283" i="14" s="1"/>
  <c r="B282" i="14"/>
  <c r="A281" i="13" a="1"/>
  <c r="A281" i="13" s="1"/>
  <c r="B283" i="14" l="1"/>
  <c r="A284" i="14" a="1"/>
  <c r="A284" i="14" s="1"/>
  <c r="C283" i="14"/>
  <c r="D283" i="14"/>
  <c r="A282" i="13" a="1"/>
  <c r="A282" i="13" s="1"/>
  <c r="D284" i="14" l="1"/>
  <c r="B284" i="14"/>
  <c r="C284" i="14"/>
  <c r="A285" i="14" a="1"/>
  <c r="A285" i="14" s="1"/>
  <c r="A283" i="13" a="1"/>
  <c r="A283" i="13" s="1"/>
  <c r="D285" i="14" l="1"/>
  <c r="C285" i="14"/>
  <c r="B285" i="14"/>
  <c r="A286" i="14" a="1"/>
  <c r="A286" i="14" s="1"/>
  <c r="A284" i="13" a="1"/>
  <c r="A284" i="13" s="1"/>
  <c r="A287" i="14" l="1" a="1"/>
  <c r="A287" i="14" s="1"/>
  <c r="D286" i="14"/>
  <c r="B286" i="14"/>
  <c r="C286" i="14"/>
  <c r="A285" i="13" a="1"/>
  <c r="A285" i="13" s="1"/>
  <c r="A288" i="14" l="1" a="1"/>
  <c r="A288" i="14" s="1"/>
  <c r="C287" i="14"/>
  <c r="B287" i="14"/>
  <c r="D287" i="14"/>
  <c r="A286" i="13" a="1"/>
  <c r="A286" i="13" s="1"/>
  <c r="C288" i="14" l="1"/>
  <c r="D288" i="14"/>
  <c r="B288" i="14"/>
  <c r="A289" i="14" a="1"/>
  <c r="A289" i="14" s="1"/>
  <c r="A290" i="14" s="1" a="1"/>
  <c r="A290" i="14" s="1"/>
  <c r="A287" i="13" a="1"/>
  <c r="A287" i="13" s="1"/>
  <c r="B290" i="14" l="1"/>
  <c r="H290" i="14"/>
  <c r="C290" i="14"/>
  <c r="D290" i="14"/>
  <c r="G290" i="14"/>
  <c r="F290" i="14"/>
  <c r="E290" i="14"/>
  <c r="A291" i="14" a="1"/>
  <c r="A291" i="14" s="1"/>
  <c r="D289" i="14"/>
  <c r="B289" i="14"/>
  <c r="C289" i="14"/>
  <c r="A288" i="13" a="1"/>
  <c r="A288" i="13" s="1"/>
  <c r="C291" i="14" l="1"/>
  <c r="F291" i="14"/>
  <c r="D291" i="14"/>
  <c r="H291" i="14"/>
  <c r="G291" i="14"/>
  <c r="E291" i="14"/>
  <c r="B291" i="14"/>
  <c r="A292" i="14" a="1"/>
  <c r="A292" i="14" s="1"/>
  <c r="A289" i="13" a="1"/>
  <c r="A289" i="13" s="1"/>
  <c r="A293" i="14" l="1" a="1"/>
  <c r="A293" i="14" s="1"/>
  <c r="D292" i="14"/>
  <c r="F292" i="14"/>
  <c r="E292" i="14"/>
  <c r="G292" i="14"/>
  <c r="B292" i="14"/>
  <c r="C292" i="14"/>
  <c r="H292" i="14"/>
  <c r="A290" i="13" a="1"/>
  <c r="A290" i="13" s="1"/>
  <c r="H293" i="14" l="1"/>
  <c r="D293" i="14"/>
  <c r="E293" i="14"/>
  <c r="G293" i="14"/>
  <c r="F293" i="14"/>
  <c r="C293" i="14"/>
  <c r="B293" i="14"/>
  <c r="A294" i="14" a="1"/>
  <c r="A294" i="14" s="1"/>
  <c r="A291" i="13" a="1"/>
  <c r="A291" i="13" s="1"/>
  <c r="D294" i="14" l="1"/>
  <c r="C294" i="14"/>
  <c r="F294" i="14"/>
  <c r="B294" i="14"/>
  <c r="H294" i="14"/>
  <c r="E294" i="14"/>
  <c r="G294" i="14"/>
  <c r="A295" i="14" a="1"/>
  <c r="A295" i="14" s="1"/>
  <c r="A292" i="13" a="1"/>
  <c r="A292" i="13" s="1"/>
  <c r="C295" i="14" l="1"/>
  <c r="H295" i="14"/>
  <c r="D295" i="14"/>
  <c r="B295" i="14"/>
  <c r="E295" i="14"/>
  <c r="G295" i="14"/>
  <c r="F295" i="14"/>
  <c r="A296" i="14" a="1"/>
  <c r="A296" i="14" s="1"/>
  <c r="A293" i="13" a="1"/>
  <c r="A293" i="13" s="1"/>
  <c r="E296" i="14" l="1"/>
  <c r="F296" i="14"/>
  <c r="G296" i="14"/>
  <c r="B296" i="14"/>
  <c r="H296" i="14"/>
  <c r="D296" i="14"/>
  <c r="C296" i="14"/>
  <c r="A297" i="14" a="1"/>
  <c r="A297" i="14" s="1"/>
  <c r="A294" i="13" a="1"/>
  <c r="A294" i="13" s="1"/>
  <c r="F297" i="14" l="1"/>
  <c r="E297" i="14"/>
  <c r="G297" i="14"/>
  <c r="B297" i="14"/>
  <c r="H297" i="14"/>
  <c r="C297" i="14"/>
  <c r="D297" i="14"/>
  <c r="A298" i="14" a="1"/>
  <c r="A298" i="14" s="1"/>
  <c r="A295" i="13" a="1"/>
  <c r="A295" i="13" s="1"/>
  <c r="C298" i="14" l="1"/>
  <c r="H298" i="14"/>
  <c r="D298" i="14"/>
  <c r="G298" i="14"/>
  <c r="B298" i="14"/>
  <c r="E298" i="14"/>
  <c r="F298" i="14"/>
  <c r="A299" i="14" a="1"/>
  <c r="A299" i="14" s="1"/>
  <c r="A296" i="13" a="1"/>
  <c r="A296" i="13" s="1"/>
  <c r="G299" i="14" l="1"/>
  <c r="F299" i="14"/>
  <c r="B299" i="14"/>
  <c r="D299" i="14"/>
  <c r="E299" i="14"/>
  <c r="H299" i="14"/>
  <c r="C299" i="14"/>
  <c r="A300" i="14" a="1"/>
  <c r="A300" i="14" s="1"/>
  <c r="A297" i="13" a="1"/>
  <c r="A297" i="13" s="1"/>
  <c r="D300" i="14" l="1"/>
  <c r="C300" i="14"/>
  <c r="E300" i="14"/>
  <c r="G300" i="14"/>
  <c r="B300" i="14"/>
  <c r="H300" i="14"/>
  <c r="F300" i="14"/>
  <c r="A301" i="14" a="1"/>
  <c r="A301" i="14" s="1"/>
  <c r="A298" i="13" a="1"/>
  <c r="A298" i="13" s="1"/>
  <c r="C301" i="14" l="1"/>
  <c r="B301" i="14"/>
  <c r="H301" i="14"/>
  <c r="D301" i="14"/>
  <c r="E301" i="14"/>
  <c r="G301" i="14"/>
  <c r="F301" i="14"/>
  <c r="A302" i="14" a="1"/>
  <c r="A302" i="14" s="1"/>
  <c r="A299" i="13" a="1"/>
  <c r="A299" i="13" s="1"/>
  <c r="D302" i="14" l="1"/>
  <c r="C302" i="14"/>
  <c r="E302" i="14"/>
  <c r="F302" i="14"/>
  <c r="B302" i="14"/>
  <c r="H302" i="14"/>
  <c r="G302" i="14"/>
  <c r="A303" i="14" a="1"/>
  <c r="A303" i="14" s="1"/>
  <c r="A300" i="13" a="1"/>
  <c r="A300" i="13" s="1"/>
  <c r="D303" i="14" l="1"/>
  <c r="E303" i="14"/>
  <c r="G303" i="14"/>
  <c r="F303" i="14"/>
  <c r="B303" i="14"/>
  <c r="H303" i="14"/>
  <c r="C303" i="14"/>
  <c r="A304" i="14" a="1"/>
  <c r="A304" i="14" s="1"/>
  <c r="A301" i="13" a="1"/>
  <c r="A301" i="13" s="1"/>
  <c r="B304" i="14" l="1"/>
  <c r="H304" i="14"/>
  <c r="D304" i="14"/>
  <c r="C304" i="14"/>
  <c r="E304" i="14"/>
  <c r="F304" i="14"/>
  <c r="G304" i="14"/>
  <c r="A305" i="14" a="1"/>
  <c r="A305" i="14" s="1"/>
  <c r="A302" i="13" a="1"/>
  <c r="A302" i="13" s="1"/>
  <c r="H305" i="14" l="1"/>
  <c r="C305" i="14"/>
  <c r="D305" i="14"/>
  <c r="E305" i="14"/>
  <c r="G305" i="14"/>
  <c r="F305" i="14"/>
  <c r="B305" i="14"/>
  <c r="A306" i="14" a="1"/>
  <c r="A306" i="14" s="1"/>
  <c r="A303" i="13" a="1"/>
  <c r="A303" i="13" s="1"/>
  <c r="E306" i="14" l="1"/>
  <c r="G306" i="14"/>
  <c r="H306" i="14"/>
  <c r="C306" i="14"/>
  <c r="B306" i="14"/>
  <c r="D306" i="14"/>
  <c r="F306" i="14"/>
  <c r="A307" i="14" a="1"/>
  <c r="A307" i="14" s="1"/>
  <c r="A304" i="13" a="1"/>
  <c r="A304" i="13" s="1"/>
  <c r="H307" i="14" l="1"/>
  <c r="D307" i="14"/>
  <c r="E307" i="14"/>
  <c r="C307" i="14"/>
  <c r="G307" i="14"/>
  <c r="F307" i="14"/>
  <c r="B307" i="14"/>
  <c r="A308" i="14" a="1"/>
  <c r="A308" i="14" s="1"/>
  <c r="A305" i="13" a="1"/>
  <c r="A305" i="13" s="1"/>
  <c r="B308" i="14" l="1"/>
  <c r="G308" i="14"/>
  <c r="H308" i="14"/>
  <c r="C308" i="14"/>
  <c r="D308" i="14"/>
  <c r="F308" i="14"/>
  <c r="E308" i="14"/>
  <c r="A309" i="14" a="1"/>
  <c r="A309" i="14" s="1"/>
  <c r="A306" i="13" a="1"/>
  <c r="A306" i="13" s="1"/>
  <c r="C309" i="14" l="1"/>
  <c r="H309" i="14"/>
  <c r="D309" i="14"/>
  <c r="G309" i="14"/>
  <c r="F309" i="14"/>
  <c r="B309" i="14"/>
  <c r="E309" i="14"/>
  <c r="A310" i="14" a="1"/>
  <c r="A310" i="14" s="1"/>
  <c r="A307" i="13" a="1"/>
  <c r="A307" i="13" s="1"/>
  <c r="G310" i="14" l="1"/>
  <c r="B310" i="14"/>
  <c r="D310" i="14"/>
  <c r="F310" i="14"/>
  <c r="E310" i="14"/>
  <c r="H310" i="14"/>
  <c r="C310" i="14"/>
  <c r="A311" i="14" a="1"/>
  <c r="A311" i="14" s="1"/>
  <c r="A308" i="13" a="1"/>
  <c r="A308" i="13" s="1"/>
  <c r="E311" i="14" l="1"/>
  <c r="C311" i="14"/>
  <c r="G311" i="14"/>
  <c r="F311" i="14"/>
  <c r="B311" i="14"/>
  <c r="H311" i="14"/>
  <c r="D311" i="14"/>
  <c r="A312" i="14" a="1"/>
  <c r="A312" i="14" s="1"/>
  <c r="A309" i="13" a="1"/>
  <c r="A309" i="13" s="1"/>
  <c r="G312" i="14" l="1"/>
  <c r="B312" i="14"/>
  <c r="H312" i="14"/>
  <c r="C312" i="14"/>
  <c r="D312" i="14"/>
  <c r="F312" i="14"/>
  <c r="E312" i="14"/>
  <c r="A313" i="14" a="1"/>
  <c r="A313" i="14" s="1"/>
  <c r="A310" i="13" a="1"/>
  <c r="A310" i="13" s="1"/>
  <c r="G313" i="14" l="1"/>
  <c r="F313" i="14"/>
  <c r="B313" i="14"/>
  <c r="H313" i="14"/>
  <c r="D313" i="14"/>
  <c r="E313" i="14"/>
  <c r="C313" i="14"/>
  <c r="A314" i="14" a="1"/>
  <c r="A314" i="14" s="1"/>
  <c r="A311" i="13" a="1"/>
  <c r="A311" i="13" s="1"/>
  <c r="C314" i="14" l="1"/>
  <c r="D314" i="14"/>
  <c r="F314" i="14"/>
  <c r="E314" i="14"/>
  <c r="G314" i="14"/>
  <c r="B314" i="14"/>
  <c r="H314" i="14"/>
  <c r="A315" i="14" a="1"/>
  <c r="A315" i="14" s="1"/>
  <c r="A312" i="13" a="1"/>
  <c r="A312" i="13" s="1"/>
  <c r="A2" i="27"/>
  <c r="D315" i="14" l="1"/>
  <c r="C315" i="14"/>
  <c r="H315" i="14"/>
  <c r="G315" i="14"/>
  <c r="F315" i="14"/>
  <c r="B315" i="14"/>
  <c r="E315" i="14"/>
  <c r="A316" i="14" a="1"/>
  <c r="A316" i="14" s="1"/>
  <c r="A313" i="13" a="1"/>
  <c r="A313" i="13" s="1"/>
  <c r="A2" i="14"/>
  <c r="A2" i="13"/>
  <c r="G316" i="14" l="1"/>
  <c r="B316" i="14"/>
  <c r="H316" i="14"/>
  <c r="C316" i="14"/>
  <c r="D316" i="14"/>
  <c r="F316" i="14"/>
  <c r="E316" i="14"/>
  <c r="A317" i="14" a="1"/>
  <c r="A317" i="14" s="1"/>
  <c r="A314" i="13" a="1"/>
  <c r="A314" i="13" s="1"/>
  <c r="A2" i="12"/>
  <c r="B36" i="27"/>
  <c r="B35" i="27"/>
  <c r="B34" i="27"/>
  <c r="B33" i="27"/>
  <c r="B32" i="27"/>
  <c r="B31" i="27"/>
  <c r="B30" i="27"/>
  <c r="B29" i="27"/>
  <c r="B28" i="27"/>
  <c r="B22" i="27"/>
  <c r="B17" i="27"/>
  <c r="B12" i="27"/>
  <c r="B11" i="27"/>
  <c r="B6" i="27"/>
  <c r="A2" i="26"/>
  <c r="A318" i="14" l="1" a="1"/>
  <c r="A318" i="14" s="1"/>
  <c r="B317" i="14"/>
  <c r="C317" i="14"/>
  <c r="H317" i="14"/>
  <c r="D317" i="14"/>
  <c r="E317" i="14"/>
  <c r="G317" i="14"/>
  <c r="F317" i="14"/>
  <c r="B313" i="13"/>
  <c r="C313" i="13"/>
  <c r="D7" i="13"/>
  <c r="D6" i="13"/>
  <c r="D9" i="13"/>
  <c r="D8" i="13"/>
  <c r="D10" i="13"/>
  <c r="D11" i="13"/>
  <c r="D12" i="13"/>
  <c r="D13" i="13"/>
  <c r="D14" i="13"/>
  <c r="D15" i="13"/>
  <c r="B11" i="13"/>
  <c r="B16" i="13"/>
  <c r="B14" i="13"/>
  <c r="C16" i="13"/>
  <c r="B15" i="13"/>
  <c r="B12" i="13"/>
  <c r="D16" i="13"/>
  <c r="B13" i="13"/>
  <c r="C12" i="13"/>
  <c r="B9" i="13"/>
  <c r="B6" i="13"/>
  <c r="C14" i="13"/>
  <c r="B17" i="13"/>
  <c r="C17" i="13"/>
  <c r="C15" i="13"/>
  <c r="B8" i="13"/>
  <c r="C13" i="13"/>
  <c r="B7" i="13"/>
  <c r="B10" i="13"/>
  <c r="C11" i="13"/>
  <c r="D17" i="13"/>
  <c r="C8" i="13"/>
  <c r="C18" i="13"/>
  <c r="D18" i="13"/>
  <c r="C9" i="13"/>
  <c r="C10" i="13"/>
  <c r="C6" i="13"/>
  <c r="C7" i="13"/>
  <c r="B18" i="13"/>
  <c r="C19" i="13"/>
  <c r="D19" i="13"/>
  <c r="B19" i="13"/>
  <c r="C20" i="13"/>
  <c r="D20" i="13"/>
  <c r="B20" i="13"/>
  <c r="C21" i="13"/>
  <c r="D21" i="13"/>
  <c r="B21" i="13"/>
  <c r="C22" i="13"/>
  <c r="D22" i="13"/>
  <c r="B22" i="13"/>
  <c r="B23" i="13"/>
  <c r="C23" i="13"/>
  <c r="D23" i="13"/>
  <c r="C24" i="13"/>
  <c r="B24" i="13"/>
  <c r="D24" i="13"/>
  <c r="C25" i="13"/>
  <c r="D25" i="13"/>
  <c r="B25" i="13"/>
  <c r="C26" i="13"/>
  <c r="D26" i="13"/>
  <c r="B26" i="13"/>
  <c r="D27" i="13"/>
  <c r="B27" i="13"/>
  <c r="C27" i="13"/>
  <c r="D28" i="13"/>
  <c r="B28" i="13"/>
  <c r="C28" i="13"/>
  <c r="D29" i="13"/>
  <c r="B29" i="13"/>
  <c r="C29" i="13"/>
  <c r="C30" i="13"/>
  <c r="D30" i="13"/>
  <c r="B30" i="13"/>
  <c r="C31" i="13"/>
  <c r="B31" i="13"/>
  <c r="D31" i="13"/>
  <c r="B32" i="13"/>
  <c r="D32" i="13"/>
  <c r="B33" i="13"/>
  <c r="C33" i="13"/>
  <c r="D33" i="13"/>
  <c r="B34" i="13"/>
  <c r="D34" i="13"/>
  <c r="D35" i="13"/>
  <c r="B35" i="13"/>
  <c r="C35" i="13"/>
  <c r="B36" i="13"/>
  <c r="C36" i="13"/>
  <c r="D36" i="13"/>
  <c r="B37" i="13"/>
  <c r="C37" i="13"/>
  <c r="D37" i="13"/>
  <c r="B38" i="13"/>
  <c r="C38" i="13"/>
  <c r="D38" i="13"/>
  <c r="B39" i="13"/>
  <c r="C39" i="13"/>
  <c r="D39" i="13"/>
  <c r="C40" i="13"/>
  <c r="D40" i="13"/>
  <c r="B40" i="13"/>
  <c r="C41" i="13"/>
  <c r="D41" i="13"/>
  <c r="B41" i="13"/>
  <c r="D42" i="13"/>
  <c r="B42" i="13"/>
  <c r="C42" i="13"/>
  <c r="C43" i="13"/>
  <c r="D43" i="13"/>
  <c r="B43" i="13"/>
  <c r="B44" i="13"/>
  <c r="D44" i="13"/>
  <c r="B45" i="13"/>
  <c r="D45" i="13"/>
  <c r="B46" i="13"/>
  <c r="D46" i="13"/>
  <c r="C47" i="13"/>
  <c r="D47" i="13"/>
  <c r="B47" i="13"/>
  <c r="C48" i="13"/>
  <c r="B48" i="13"/>
  <c r="D48" i="13"/>
  <c r="C49" i="13"/>
  <c r="D49" i="13"/>
  <c r="B49" i="13"/>
  <c r="B50" i="13"/>
  <c r="C50" i="13"/>
  <c r="D50" i="13"/>
  <c r="C51" i="13"/>
  <c r="D51" i="13"/>
  <c r="B51" i="13"/>
  <c r="B52" i="13"/>
  <c r="C52" i="13"/>
  <c r="D52" i="13"/>
  <c r="B53" i="13"/>
  <c r="C53" i="13"/>
  <c r="D53" i="13"/>
  <c r="C54" i="13"/>
  <c r="D54" i="13"/>
  <c r="B54" i="13"/>
  <c r="B55" i="13"/>
  <c r="C55" i="13"/>
  <c r="D55" i="13"/>
  <c r="C56" i="13"/>
  <c r="D56" i="13"/>
  <c r="B56" i="13"/>
  <c r="C57" i="13"/>
  <c r="D57" i="13"/>
  <c r="B57" i="13"/>
  <c r="B58" i="13"/>
  <c r="C58" i="13"/>
  <c r="D58" i="13"/>
  <c r="D59" i="13"/>
  <c r="B59" i="13"/>
  <c r="C59" i="13"/>
  <c r="C60" i="13"/>
  <c r="D60" i="13"/>
  <c r="B60" i="13"/>
  <c r="D61" i="13"/>
  <c r="C61" i="13"/>
  <c r="B61" i="13"/>
  <c r="D62" i="13"/>
  <c r="B62" i="13"/>
  <c r="C62" i="13"/>
  <c r="C63" i="13"/>
  <c r="D63" i="13"/>
  <c r="B63" i="13"/>
  <c r="C64" i="13"/>
  <c r="D64" i="13"/>
  <c r="B64" i="13"/>
  <c r="C65" i="13"/>
  <c r="D65" i="13"/>
  <c r="B65" i="13"/>
  <c r="D66" i="13"/>
  <c r="B66" i="13"/>
  <c r="C66" i="13"/>
  <c r="D67" i="13"/>
  <c r="C67" i="13"/>
  <c r="B67" i="13"/>
  <c r="B68" i="13"/>
  <c r="D68" i="13"/>
  <c r="C68" i="13"/>
  <c r="D69" i="13"/>
  <c r="C69" i="13"/>
  <c r="B69" i="13"/>
  <c r="C70" i="13"/>
  <c r="D70" i="13"/>
  <c r="B70" i="13"/>
  <c r="D71" i="13"/>
  <c r="B71" i="13"/>
  <c r="C71" i="13"/>
  <c r="D72" i="13"/>
  <c r="C72" i="13"/>
  <c r="B72" i="13"/>
  <c r="C73" i="13"/>
  <c r="B73" i="13"/>
  <c r="D73" i="13"/>
  <c r="D74" i="13"/>
  <c r="C74" i="13"/>
  <c r="B74" i="13"/>
  <c r="B75" i="13"/>
  <c r="C75" i="13"/>
  <c r="D75" i="13"/>
  <c r="C76" i="13"/>
  <c r="B76" i="13"/>
  <c r="D76" i="13"/>
  <c r="B77" i="13"/>
  <c r="D77" i="13"/>
  <c r="C77" i="13"/>
  <c r="B78" i="13"/>
  <c r="C78" i="13"/>
  <c r="D78" i="13"/>
  <c r="D79" i="13"/>
  <c r="B79" i="13"/>
  <c r="C79" i="13"/>
  <c r="B80" i="13"/>
  <c r="D80" i="13"/>
  <c r="C80" i="13"/>
  <c r="D81" i="13"/>
  <c r="B81" i="13"/>
  <c r="C81" i="13"/>
  <c r="C82" i="13"/>
  <c r="B82" i="13"/>
  <c r="D82" i="13"/>
  <c r="B83" i="13"/>
  <c r="C83" i="13"/>
  <c r="D83" i="13"/>
  <c r="C84" i="13"/>
  <c r="D84" i="13"/>
  <c r="B84" i="13"/>
  <c r="C85" i="13"/>
  <c r="B85" i="13"/>
  <c r="D85" i="13"/>
  <c r="D86" i="13"/>
  <c r="B86" i="13"/>
  <c r="C86" i="13"/>
  <c r="B87" i="13"/>
  <c r="C87" i="13"/>
  <c r="D87" i="13"/>
  <c r="C88" i="13"/>
  <c r="B88" i="13"/>
  <c r="D88" i="13"/>
  <c r="B89" i="13"/>
  <c r="C89" i="13"/>
  <c r="D89" i="13"/>
  <c r="D90" i="13"/>
  <c r="C90" i="13"/>
  <c r="B90" i="13"/>
  <c r="B91" i="13"/>
  <c r="C91" i="13"/>
  <c r="D91" i="13"/>
  <c r="B92" i="13"/>
  <c r="C92" i="13"/>
  <c r="D92" i="13"/>
  <c r="C93" i="13"/>
  <c r="D93" i="13"/>
  <c r="B93" i="13"/>
  <c r="B94" i="13"/>
  <c r="D94" i="13"/>
  <c r="C94" i="13"/>
  <c r="B95" i="13"/>
  <c r="C95" i="13"/>
  <c r="D95" i="13"/>
  <c r="B96" i="13"/>
  <c r="C96" i="13"/>
  <c r="D96" i="13"/>
  <c r="B97" i="13"/>
  <c r="C97" i="13"/>
  <c r="D97" i="13"/>
  <c r="D98" i="13"/>
  <c r="B98" i="13"/>
  <c r="C98" i="13"/>
  <c r="C99" i="13"/>
  <c r="D99" i="13"/>
  <c r="B99" i="13"/>
  <c r="C100" i="13"/>
  <c r="D100" i="13"/>
  <c r="B100" i="13"/>
  <c r="C101" i="13"/>
  <c r="D101" i="13"/>
  <c r="B101" i="13"/>
  <c r="D102" i="13"/>
  <c r="B102" i="13"/>
  <c r="C102" i="13"/>
  <c r="C103" i="13"/>
  <c r="D103" i="13"/>
  <c r="B103" i="13"/>
  <c r="B104" i="13"/>
  <c r="C104" i="13"/>
  <c r="D104" i="13"/>
  <c r="B105" i="13"/>
  <c r="C105" i="13"/>
  <c r="D105" i="13"/>
  <c r="C106" i="13"/>
  <c r="D106" i="13"/>
  <c r="B106" i="13"/>
  <c r="C107" i="13"/>
  <c r="B107" i="13"/>
  <c r="D107" i="13"/>
  <c r="D108" i="13"/>
  <c r="C108" i="13"/>
  <c r="B108" i="13"/>
  <c r="D109" i="13"/>
  <c r="B109" i="13"/>
  <c r="C109" i="13"/>
  <c r="B110" i="13"/>
  <c r="C110" i="13"/>
  <c r="D110" i="13"/>
  <c r="B111" i="13"/>
  <c r="D111" i="13"/>
  <c r="C111" i="13"/>
  <c r="B112" i="13"/>
  <c r="D112" i="13"/>
  <c r="C112" i="13"/>
  <c r="B113" i="13"/>
  <c r="C113" i="13"/>
  <c r="D113" i="13"/>
  <c r="D114" i="13"/>
  <c r="B114" i="13"/>
  <c r="C114" i="13"/>
  <c r="C115" i="13"/>
  <c r="B115" i="13"/>
  <c r="D115" i="13"/>
  <c r="B116" i="13"/>
  <c r="C116" i="13"/>
  <c r="D116" i="13"/>
  <c r="B117" i="13"/>
  <c r="C117" i="13"/>
  <c r="D117" i="13"/>
  <c r="C118" i="13"/>
  <c r="B118" i="13"/>
  <c r="D118" i="13"/>
  <c r="D119" i="13"/>
  <c r="C119" i="13"/>
  <c r="B119" i="13"/>
  <c r="C120" i="13"/>
  <c r="D120" i="13"/>
  <c r="B120" i="13"/>
  <c r="B121" i="13"/>
  <c r="C121" i="13"/>
  <c r="D121" i="13"/>
  <c r="B122" i="13"/>
  <c r="D122" i="13"/>
  <c r="C122" i="13"/>
  <c r="C123" i="13"/>
  <c r="B123" i="13"/>
  <c r="D123" i="13"/>
  <c r="C124" i="13"/>
  <c r="D124" i="13"/>
  <c r="B124" i="13"/>
  <c r="B125" i="13"/>
  <c r="C125" i="13"/>
  <c r="D125" i="13"/>
  <c r="C126" i="13"/>
  <c r="B126" i="13"/>
  <c r="D126" i="13"/>
  <c r="B127" i="13"/>
  <c r="C127" i="13"/>
  <c r="D127" i="13"/>
  <c r="B128" i="13"/>
  <c r="D128" i="13"/>
  <c r="C128" i="13"/>
  <c r="C129" i="13"/>
  <c r="B129" i="13"/>
  <c r="D129" i="13"/>
  <c r="B130" i="13"/>
  <c r="C130" i="13"/>
  <c r="D130" i="13"/>
  <c r="D131" i="13"/>
  <c r="B131" i="13"/>
  <c r="C131" i="13"/>
  <c r="B132" i="13"/>
  <c r="C132" i="13"/>
  <c r="D132" i="13"/>
  <c r="B133" i="13"/>
  <c r="D133" i="13"/>
  <c r="C133" i="13"/>
  <c r="C134" i="13"/>
  <c r="B134" i="13"/>
  <c r="D134" i="13"/>
  <c r="B135" i="13"/>
  <c r="C135" i="13"/>
  <c r="D135" i="13"/>
  <c r="B136" i="13"/>
  <c r="D136" i="13"/>
  <c r="C136" i="13"/>
  <c r="C137" i="13"/>
  <c r="D137" i="13"/>
  <c r="B137" i="13"/>
  <c r="C138" i="13"/>
  <c r="D138" i="13"/>
  <c r="B138" i="13"/>
  <c r="C139" i="13"/>
  <c r="D139" i="13"/>
  <c r="B139" i="13"/>
  <c r="D140" i="13"/>
  <c r="C140" i="13"/>
  <c r="B140" i="13"/>
  <c r="B141" i="13"/>
  <c r="C141" i="13"/>
  <c r="D141" i="13"/>
  <c r="B142" i="13"/>
  <c r="D142" i="13"/>
  <c r="C142" i="13"/>
  <c r="B143" i="13"/>
  <c r="C143" i="13"/>
  <c r="D143" i="13"/>
  <c r="B144" i="13"/>
  <c r="C144" i="13"/>
  <c r="D144" i="13"/>
  <c r="B145" i="13"/>
  <c r="C145" i="13"/>
  <c r="D145" i="13"/>
  <c r="B146" i="13"/>
  <c r="C146" i="13"/>
  <c r="D146" i="13"/>
  <c r="D147" i="13"/>
  <c r="B147" i="13"/>
  <c r="C147" i="13"/>
  <c r="C148" i="13"/>
  <c r="D148" i="13"/>
  <c r="B148" i="13"/>
  <c r="B149" i="13"/>
  <c r="C149" i="13"/>
  <c r="D149" i="13"/>
  <c r="D150" i="13"/>
  <c r="B150" i="13"/>
  <c r="C150" i="13"/>
  <c r="B151" i="13"/>
  <c r="C151" i="13"/>
  <c r="D151" i="13"/>
  <c r="D152" i="13"/>
  <c r="C152" i="13"/>
  <c r="B152" i="13"/>
  <c r="B153" i="13"/>
  <c r="D153" i="13"/>
  <c r="C153" i="13"/>
  <c r="B154" i="13"/>
  <c r="D154" i="13"/>
  <c r="C154" i="13"/>
  <c r="D155" i="13"/>
  <c r="C155" i="13"/>
  <c r="B155" i="13"/>
  <c r="C156" i="13"/>
  <c r="D156" i="13"/>
  <c r="B156" i="13"/>
  <c r="B157" i="13"/>
  <c r="C157" i="13"/>
  <c r="D157" i="13"/>
  <c r="B158" i="13"/>
  <c r="C158" i="13"/>
  <c r="D158" i="13"/>
  <c r="B159" i="13"/>
  <c r="C159" i="13"/>
  <c r="D159" i="13"/>
  <c r="B160" i="13"/>
  <c r="D160" i="13"/>
  <c r="C160" i="13"/>
  <c r="B161" i="13"/>
  <c r="C161" i="13"/>
  <c r="D161" i="13"/>
  <c r="B162" i="13"/>
  <c r="D162" i="13"/>
  <c r="C162" i="13"/>
  <c r="D163" i="13"/>
  <c r="C163" i="13"/>
  <c r="B163" i="13"/>
  <c r="D164" i="13"/>
  <c r="B164" i="13"/>
  <c r="C164" i="13"/>
  <c r="B165" i="13"/>
  <c r="C165" i="13"/>
  <c r="D165" i="13"/>
  <c r="B166" i="13"/>
  <c r="C166" i="13"/>
  <c r="D166" i="13"/>
  <c r="B167" i="13"/>
  <c r="C167" i="13"/>
  <c r="D167" i="13"/>
  <c r="B168" i="13"/>
  <c r="D168" i="13"/>
  <c r="C168" i="13"/>
  <c r="B169" i="13"/>
  <c r="C169" i="13"/>
  <c r="D169" i="13"/>
  <c r="B170" i="13"/>
  <c r="D170" i="13"/>
  <c r="C170" i="13"/>
  <c r="D171" i="13"/>
  <c r="C171" i="13"/>
  <c r="B171" i="13"/>
  <c r="D172" i="13"/>
  <c r="B172" i="13"/>
  <c r="C172" i="13"/>
  <c r="B173" i="13"/>
  <c r="C173" i="13"/>
  <c r="D173" i="13"/>
  <c r="B174" i="13"/>
  <c r="D174" i="13"/>
  <c r="C174" i="13"/>
  <c r="B175" i="13"/>
  <c r="D175" i="13"/>
  <c r="C175" i="13"/>
  <c r="B176" i="13"/>
  <c r="C176" i="13"/>
  <c r="D176" i="13"/>
  <c r="B177" i="13"/>
  <c r="C177" i="13"/>
  <c r="D177" i="13"/>
  <c r="B178" i="13"/>
  <c r="C178" i="13"/>
  <c r="D178" i="13"/>
  <c r="D179" i="13"/>
  <c r="C179" i="13"/>
  <c r="B179" i="13"/>
  <c r="C180" i="13"/>
  <c r="D180" i="13"/>
  <c r="B180" i="13"/>
  <c r="B181" i="13"/>
  <c r="C181" i="13"/>
  <c r="D181" i="13"/>
  <c r="B182" i="13"/>
  <c r="C182" i="13"/>
  <c r="D182" i="13"/>
  <c r="B183" i="13"/>
  <c r="C183" i="13"/>
  <c r="D183" i="13"/>
  <c r="B184" i="13"/>
  <c r="C184" i="13"/>
  <c r="D184" i="13"/>
  <c r="B185" i="13"/>
  <c r="C185" i="13"/>
  <c r="D185" i="13"/>
  <c r="C186" i="13"/>
  <c r="D186" i="13"/>
  <c r="B186" i="13"/>
  <c r="D187" i="13"/>
  <c r="B187" i="13"/>
  <c r="C187" i="13"/>
  <c r="C188" i="13"/>
  <c r="D188" i="13"/>
  <c r="B188" i="13"/>
  <c r="B189" i="13"/>
  <c r="C189" i="13"/>
  <c r="D189" i="13"/>
  <c r="B190" i="13"/>
  <c r="C190" i="13"/>
  <c r="D190" i="13"/>
  <c r="C191" i="13"/>
  <c r="D191" i="13"/>
  <c r="B191" i="13"/>
  <c r="B192" i="13"/>
  <c r="C192" i="13"/>
  <c r="D192" i="13"/>
  <c r="B193" i="13"/>
  <c r="C193" i="13"/>
  <c r="D193" i="13"/>
  <c r="D194" i="13"/>
  <c r="B194" i="13"/>
  <c r="C194" i="13"/>
  <c r="B195" i="13"/>
  <c r="C195" i="13"/>
  <c r="D195" i="13"/>
  <c r="D196" i="13"/>
  <c r="B196" i="13"/>
  <c r="C196" i="13"/>
  <c r="B197" i="13"/>
  <c r="C197" i="13"/>
  <c r="D197" i="13"/>
  <c r="B198" i="13"/>
  <c r="C198" i="13"/>
  <c r="D198" i="13"/>
  <c r="D199" i="13"/>
  <c r="B199" i="13"/>
  <c r="C199" i="13"/>
  <c r="C200" i="13"/>
  <c r="B200" i="13"/>
  <c r="D200" i="13"/>
  <c r="B201" i="13"/>
  <c r="C201" i="13"/>
  <c r="D201" i="13"/>
  <c r="B202" i="13"/>
  <c r="C202" i="13"/>
  <c r="D202" i="13"/>
  <c r="B203" i="13"/>
  <c r="C203" i="13"/>
  <c r="D203" i="13"/>
  <c r="C204" i="13"/>
  <c r="B204" i="13"/>
  <c r="D204" i="13"/>
  <c r="B205" i="13"/>
  <c r="D205" i="13"/>
  <c r="C205" i="13"/>
  <c r="B206" i="13"/>
  <c r="D206" i="13"/>
  <c r="C206" i="13"/>
  <c r="D207" i="13"/>
  <c r="B207" i="13"/>
  <c r="C207" i="13"/>
  <c r="C208" i="13"/>
  <c r="B208" i="13"/>
  <c r="D208" i="13"/>
  <c r="B209" i="13"/>
  <c r="D209" i="13"/>
  <c r="C209" i="13"/>
  <c r="C210" i="13"/>
  <c r="B210" i="13"/>
  <c r="D210" i="13"/>
  <c r="B211" i="13"/>
  <c r="C211" i="13"/>
  <c r="D211" i="13"/>
  <c r="C212" i="13"/>
  <c r="B212" i="13"/>
  <c r="D212" i="13"/>
  <c r="B213" i="13"/>
  <c r="D213" i="13"/>
  <c r="C213" i="13"/>
  <c r="B214" i="13"/>
  <c r="D214" i="13"/>
  <c r="C214" i="13"/>
  <c r="B215" i="13"/>
  <c r="C215" i="13"/>
  <c r="D215" i="13"/>
  <c r="B216" i="13"/>
  <c r="D216" i="13"/>
  <c r="C216" i="13"/>
  <c r="B217" i="13"/>
  <c r="D217" i="13"/>
  <c r="C217" i="13"/>
  <c r="D218" i="13"/>
  <c r="B218" i="13"/>
  <c r="C218" i="13"/>
  <c r="C219" i="13"/>
  <c r="B219" i="13"/>
  <c r="D219" i="13"/>
  <c r="B220" i="13"/>
  <c r="C220" i="13"/>
  <c r="D220" i="13"/>
  <c r="B221" i="13"/>
  <c r="C221" i="13"/>
  <c r="D221" i="13"/>
  <c r="B222" i="13"/>
  <c r="C222" i="13"/>
  <c r="D222" i="13"/>
  <c r="D223" i="13"/>
  <c r="B223" i="13"/>
  <c r="C223" i="13"/>
  <c r="C224" i="13"/>
  <c r="B224" i="13"/>
  <c r="D224" i="13"/>
  <c r="B225" i="13"/>
  <c r="D225" i="13"/>
  <c r="C225" i="13"/>
  <c r="C226" i="13"/>
  <c r="D226" i="13"/>
  <c r="B226" i="13"/>
  <c r="B227" i="13"/>
  <c r="C227" i="13"/>
  <c r="D227" i="13"/>
  <c r="B228" i="13"/>
  <c r="C228" i="13"/>
  <c r="D228" i="13"/>
  <c r="C229" i="13"/>
  <c r="D229" i="13"/>
  <c r="B229" i="13"/>
  <c r="B230" i="13"/>
  <c r="C230" i="13"/>
  <c r="D230" i="13"/>
  <c r="D231" i="13"/>
  <c r="B231" i="13"/>
  <c r="C231" i="13"/>
  <c r="C232" i="13"/>
  <c r="B232" i="13"/>
  <c r="D232" i="13"/>
  <c r="B233" i="13"/>
  <c r="D233" i="13"/>
  <c r="C233" i="13"/>
  <c r="C234" i="13"/>
  <c r="D234" i="13"/>
  <c r="B234" i="13"/>
  <c r="C235" i="13"/>
  <c r="D235" i="13"/>
  <c r="B235" i="13"/>
  <c r="B236" i="13"/>
  <c r="D236" i="13"/>
  <c r="C236" i="13"/>
  <c r="B237" i="13"/>
  <c r="C237" i="13"/>
  <c r="D237" i="13"/>
  <c r="B238" i="13"/>
  <c r="C238" i="13"/>
  <c r="D238" i="13"/>
  <c r="D239" i="13"/>
  <c r="B239" i="13"/>
  <c r="C239" i="13"/>
  <c r="C240" i="13"/>
  <c r="B240" i="13"/>
  <c r="D240" i="13"/>
  <c r="B241" i="13"/>
  <c r="D241" i="13"/>
  <c r="C241" i="13"/>
  <c r="C242" i="13"/>
  <c r="D242" i="13"/>
  <c r="B242" i="13"/>
  <c r="B243" i="13"/>
  <c r="C243" i="13"/>
  <c r="D243" i="13"/>
  <c r="B244" i="13"/>
  <c r="C244" i="13"/>
  <c r="D244" i="13"/>
  <c r="B245" i="13"/>
  <c r="C245" i="13"/>
  <c r="D245" i="13"/>
  <c r="B246" i="13"/>
  <c r="D246" i="13"/>
  <c r="C246" i="13"/>
  <c r="D247" i="13"/>
  <c r="B247" i="13"/>
  <c r="C247" i="13"/>
  <c r="C248" i="13"/>
  <c r="B248" i="13"/>
  <c r="D248" i="13"/>
  <c r="B249" i="13"/>
  <c r="C249" i="13"/>
  <c r="D249" i="13"/>
  <c r="D250" i="13"/>
  <c r="B250" i="13"/>
  <c r="C250" i="13"/>
  <c r="C251" i="13"/>
  <c r="D251" i="13"/>
  <c r="B251" i="13"/>
  <c r="B252" i="13"/>
  <c r="D252" i="13"/>
  <c r="C252" i="13"/>
  <c r="C253" i="13"/>
  <c r="D253" i="13"/>
  <c r="B253" i="13"/>
  <c r="B254" i="13"/>
  <c r="D254" i="13"/>
  <c r="C254" i="13"/>
  <c r="D255" i="13"/>
  <c r="C255" i="13"/>
  <c r="B255" i="13"/>
  <c r="C256" i="13"/>
  <c r="B256" i="13"/>
  <c r="D256" i="13"/>
  <c r="C257" i="13"/>
  <c r="B257" i="13"/>
  <c r="D257" i="13"/>
  <c r="D258" i="13"/>
  <c r="B258" i="13"/>
  <c r="C258" i="13"/>
  <c r="C259" i="13"/>
  <c r="D259" i="13"/>
  <c r="B259" i="13"/>
  <c r="B260" i="13"/>
  <c r="C260" i="13"/>
  <c r="D260" i="13"/>
  <c r="B261" i="13"/>
  <c r="C261" i="13"/>
  <c r="D261" i="13"/>
  <c r="B262" i="13"/>
  <c r="D262" i="13"/>
  <c r="C262" i="13"/>
  <c r="B263" i="13"/>
  <c r="C263" i="13"/>
  <c r="D263" i="13"/>
  <c r="B264" i="13"/>
  <c r="C264" i="13"/>
  <c r="D264" i="13"/>
  <c r="B265" i="13"/>
  <c r="C265" i="13"/>
  <c r="D265" i="13"/>
  <c r="D266" i="13"/>
  <c r="B266" i="13"/>
  <c r="C266" i="13"/>
  <c r="C267" i="13"/>
  <c r="D267" i="13"/>
  <c r="B267" i="13"/>
  <c r="B268" i="13"/>
  <c r="C268" i="13"/>
  <c r="D268" i="13"/>
  <c r="B269" i="13"/>
  <c r="C269" i="13"/>
  <c r="D269" i="13"/>
  <c r="D270" i="13"/>
  <c r="B270" i="13"/>
  <c r="C270" i="13"/>
  <c r="C271" i="13"/>
  <c r="D271" i="13"/>
  <c r="B271" i="13"/>
  <c r="B272" i="13"/>
  <c r="D272" i="13"/>
  <c r="C272" i="13"/>
  <c r="C273" i="13"/>
  <c r="B273" i="13"/>
  <c r="D273" i="13"/>
  <c r="D274" i="13"/>
  <c r="B274" i="13"/>
  <c r="C274" i="13"/>
  <c r="B275" i="13"/>
  <c r="C275" i="13"/>
  <c r="B276" i="13"/>
  <c r="D275" i="13"/>
  <c r="D276" i="13"/>
  <c r="C276" i="13"/>
  <c r="D277" i="13"/>
  <c r="C277" i="13"/>
  <c r="B277" i="13"/>
  <c r="D278" i="13"/>
  <c r="B278" i="13"/>
  <c r="C278" i="13"/>
  <c r="B279" i="13"/>
  <c r="C279" i="13"/>
  <c r="D279" i="13"/>
  <c r="B280" i="13"/>
  <c r="C280" i="13"/>
  <c r="D280" i="13"/>
  <c r="C281" i="13"/>
  <c r="B281" i="13"/>
  <c r="D281" i="13"/>
  <c r="B282" i="13"/>
  <c r="C282" i="13"/>
  <c r="D282" i="13"/>
  <c r="B283" i="13"/>
  <c r="C283" i="13"/>
  <c r="D283" i="13"/>
  <c r="D284" i="13"/>
  <c r="C284" i="13"/>
  <c r="B284" i="13"/>
  <c r="B285" i="13"/>
  <c r="D285" i="13"/>
  <c r="C285" i="13"/>
  <c r="D286" i="13"/>
  <c r="B286" i="13"/>
  <c r="C286" i="13"/>
  <c r="B287" i="13"/>
  <c r="C287" i="13"/>
  <c r="D287" i="13"/>
  <c r="D288" i="13"/>
  <c r="B288" i="13"/>
  <c r="C288" i="13"/>
  <c r="C289" i="13"/>
  <c r="D289" i="13"/>
  <c r="B289" i="13"/>
  <c r="D290" i="13"/>
  <c r="B290" i="13"/>
  <c r="C290" i="13"/>
  <c r="D291" i="13"/>
  <c r="C291" i="13"/>
  <c r="B291" i="13"/>
  <c r="D292" i="13"/>
  <c r="C292" i="13"/>
  <c r="B292" i="13"/>
  <c r="C293" i="13"/>
  <c r="D293" i="13"/>
  <c r="B293" i="13"/>
  <c r="D294" i="13"/>
  <c r="C294" i="13"/>
  <c r="B294" i="13"/>
  <c r="C295" i="13"/>
  <c r="D295" i="13"/>
  <c r="B295" i="13"/>
  <c r="C296" i="13"/>
  <c r="D296" i="13"/>
  <c r="B296" i="13"/>
  <c r="D297" i="13"/>
  <c r="B297" i="13"/>
  <c r="C297" i="13"/>
  <c r="C298" i="13"/>
  <c r="D298" i="13"/>
  <c r="B298" i="13"/>
  <c r="B299" i="13"/>
  <c r="C299" i="13"/>
  <c r="D299" i="13"/>
  <c r="C300" i="13"/>
  <c r="B300" i="13"/>
  <c r="D300" i="13"/>
  <c r="B301" i="13"/>
  <c r="D301" i="13"/>
  <c r="C301" i="13"/>
  <c r="D302" i="13"/>
  <c r="B302" i="13"/>
  <c r="C302" i="13"/>
  <c r="D303" i="13"/>
  <c r="C303" i="13"/>
  <c r="B303" i="13"/>
  <c r="B304" i="13"/>
  <c r="D304" i="13"/>
  <c r="C304" i="13"/>
  <c r="D305" i="13"/>
  <c r="C305" i="13"/>
  <c r="B305" i="13"/>
  <c r="B306" i="13"/>
  <c r="C306" i="13"/>
  <c r="D306" i="13"/>
  <c r="B307" i="13"/>
  <c r="D307" i="13"/>
  <c r="C307" i="13"/>
  <c r="B308" i="13"/>
  <c r="C308" i="13"/>
  <c r="D308" i="13"/>
  <c r="B309" i="13"/>
  <c r="C309" i="13"/>
  <c r="D309" i="13"/>
  <c r="D310" i="13"/>
  <c r="C310" i="13"/>
  <c r="B310" i="13"/>
  <c r="B311" i="13"/>
  <c r="C311" i="13"/>
  <c r="D311" i="13"/>
  <c r="D312" i="13"/>
  <c r="C312" i="13"/>
  <c r="B312" i="13"/>
  <c r="D313" i="13"/>
  <c r="D314" i="13"/>
  <c r="C314" i="13"/>
  <c r="B314" i="13"/>
  <c r="A315" i="13" a="1"/>
  <c r="A315" i="13" s="1"/>
  <c r="A2" i="24"/>
  <c r="F318" i="14" l="1"/>
  <c r="D318" i="14"/>
  <c r="G318" i="14"/>
  <c r="E318" i="14"/>
  <c r="B318" i="14"/>
  <c r="H318" i="14"/>
  <c r="C318" i="14"/>
  <c r="A319" i="14" a="1"/>
  <c r="A319" i="14" s="1"/>
  <c r="D315" i="13"/>
  <c r="C315" i="13"/>
  <c r="B315" i="13"/>
  <c r="A316" i="13" a="1"/>
  <c r="A316" i="13" s="1"/>
  <c r="A317" i="13" s="1" a="1"/>
  <c r="A317" i="13" s="1"/>
  <c r="I9" i="15"/>
  <c r="H9" i="15"/>
  <c r="G9" i="15"/>
  <c r="F9" i="15"/>
  <c r="E9" i="15"/>
  <c r="D9" i="15"/>
  <c r="C9" i="15"/>
  <c r="G319" i="14" l="1"/>
  <c r="E319" i="14"/>
  <c r="B319" i="14"/>
  <c r="C319" i="14"/>
  <c r="H319" i="14"/>
  <c r="D319" i="14"/>
  <c r="F319" i="14"/>
  <c r="C317" i="13"/>
  <c r="D317" i="13"/>
  <c r="F317" i="13"/>
  <c r="G317" i="13"/>
  <c r="B317" i="13"/>
  <c r="H317" i="13"/>
  <c r="E317" i="13"/>
  <c r="A318" i="13" a="1"/>
  <c r="A318" i="13" s="1"/>
  <c r="B316" i="13"/>
  <c r="C316" i="13"/>
  <c r="D316" i="13"/>
  <c r="E12" i="15"/>
  <c r="D12" i="15"/>
  <c r="C12" i="15"/>
  <c r="B318" i="13" l="1"/>
  <c r="H318" i="13"/>
  <c r="C318" i="13"/>
  <c r="F318" i="13"/>
  <c r="D318" i="13"/>
  <c r="G318" i="13"/>
  <c r="E318" i="13"/>
  <c r="A319" i="13" a="1"/>
  <c r="A319" i="13" s="1"/>
  <c r="B13" i="1"/>
  <c r="F319" i="13" l="1"/>
  <c r="B319" i="13"/>
  <c r="C319" i="13"/>
  <c r="G319" i="13"/>
  <c r="D319" i="13"/>
  <c r="H319" i="13"/>
  <c r="E319" i="13"/>
  <c r="A320" i="13" a="1"/>
  <c r="A320" i="13" s="1"/>
  <c r="I14" i="15"/>
  <c r="H14" i="15"/>
  <c r="B320" i="13" l="1"/>
  <c r="H320" i="13"/>
  <c r="C320" i="13"/>
  <c r="F320" i="13"/>
  <c r="D320" i="13"/>
  <c r="G320" i="13"/>
  <c r="E320" i="13"/>
  <c r="A321" i="13" a="1"/>
  <c r="A321" i="13" s="1"/>
  <c r="B2" i="15"/>
  <c r="A2" i="7"/>
  <c r="A17" i="8"/>
  <c r="A4" i="8"/>
  <c r="A3" i="6"/>
  <c r="A2" i="5"/>
  <c r="G321" i="13" l="1"/>
  <c r="F321" i="13"/>
  <c r="B321" i="13"/>
  <c r="E321" i="13"/>
  <c r="C321" i="13"/>
  <c r="H321" i="13"/>
  <c r="D321" i="13"/>
  <c r="A322" i="13" a="1"/>
  <c r="A322" i="13" s="1"/>
  <c r="A2" i="4"/>
  <c r="F322" i="13" l="1"/>
  <c r="D322" i="13"/>
  <c r="G322" i="13"/>
  <c r="E322" i="13"/>
  <c r="B322" i="13"/>
  <c r="H322" i="13"/>
  <c r="C322" i="13"/>
  <c r="A323" i="13" a="1"/>
  <c r="A323" i="13" s="1"/>
  <c r="A2" i="2"/>
  <c r="G10" i="15" s="1"/>
  <c r="C323" i="13" l="1"/>
  <c r="G323" i="13"/>
  <c r="D323" i="13"/>
  <c r="B323" i="13"/>
  <c r="H323" i="13"/>
  <c r="E323" i="13"/>
  <c r="F323" i="13"/>
  <c r="A324" i="13" a="1"/>
  <c r="A324" i="13" s="1"/>
  <c r="I10" i="15"/>
  <c r="H10" i="15"/>
  <c r="B11" i="1"/>
  <c r="B9" i="1"/>
  <c r="H324" i="13" l="1"/>
  <c r="C324" i="13"/>
  <c r="B324" i="13"/>
  <c r="F324" i="13"/>
  <c r="D324" i="13"/>
  <c r="G324" i="13"/>
  <c r="E324" i="13"/>
  <c r="A325" i="13" a="1"/>
  <c r="A325" i="13" s="1"/>
  <c r="H17" i="15"/>
  <c r="R9" i="15"/>
  <c r="S9" i="15"/>
  <c r="T9" i="15"/>
  <c r="Q9" i="15"/>
  <c r="N9" i="15"/>
  <c r="O9" i="15"/>
  <c r="P9" i="15"/>
  <c r="M9" i="15"/>
  <c r="G325" i="13" l="1"/>
  <c r="F325" i="13"/>
  <c r="B325" i="13"/>
  <c r="H325" i="13"/>
  <c r="D325" i="13"/>
  <c r="E325" i="13"/>
  <c r="C325" i="13"/>
  <c r="A326" i="13" a="1"/>
  <c r="A326" i="13" s="1"/>
  <c r="Q5" i="8"/>
  <c r="K5" i="8"/>
  <c r="L5" i="8"/>
  <c r="M5" i="8"/>
  <c r="N5" i="8"/>
  <c r="O5" i="8"/>
  <c r="P5" i="8"/>
  <c r="J5" i="8"/>
  <c r="F4" i="14"/>
  <c r="G4" i="14"/>
  <c r="H4" i="14"/>
  <c r="E4" i="14"/>
  <c r="F4" i="13"/>
  <c r="G4" i="13"/>
  <c r="H4" i="13"/>
  <c r="E4" i="13"/>
  <c r="B326" i="13" l="1"/>
  <c r="F326" i="13"/>
  <c r="H326" i="13"/>
  <c r="G326" i="13"/>
  <c r="D326" i="13"/>
  <c r="C326" i="13"/>
  <c r="E326" i="13"/>
  <c r="A327" i="13" a="1"/>
  <c r="A327" i="13" s="1"/>
  <c r="N10" i="15"/>
  <c r="H327" i="13" l="1"/>
  <c r="E327" i="13"/>
  <c r="C327" i="13"/>
  <c r="D327" i="13"/>
  <c r="G327" i="13"/>
  <c r="F327" i="13"/>
  <c r="B327" i="13"/>
  <c r="A328" i="13" a="1"/>
  <c r="A328" i="13" s="1"/>
  <c r="C14" i="15"/>
  <c r="B328" i="13" l="1"/>
  <c r="H328" i="13"/>
  <c r="C328" i="13"/>
  <c r="F328" i="13"/>
  <c r="D328" i="13"/>
  <c r="G328" i="13"/>
  <c r="E328" i="13"/>
  <c r="A329" i="13" a="1"/>
  <c r="A329" i="13" s="1"/>
  <c r="D5" i="14"/>
  <c r="B5" i="14"/>
  <c r="C5" i="14"/>
  <c r="D5" i="13"/>
  <c r="C5" i="13"/>
  <c r="B5" i="13"/>
  <c r="B329" i="13" l="1"/>
  <c r="D329" i="13"/>
  <c r="G329" i="13"/>
  <c r="F329" i="13"/>
  <c r="H329" i="13"/>
  <c r="E329" i="13"/>
  <c r="C329" i="13"/>
  <c r="A330" i="13" a="1"/>
  <c r="A330" i="13" s="1"/>
  <c r="D6" i="14"/>
  <c r="B6" i="14"/>
  <c r="C6" i="14"/>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H330" i="13" l="1"/>
  <c r="B330" i="13"/>
  <c r="C330" i="13"/>
  <c r="F330" i="13"/>
  <c r="D330" i="13"/>
  <c r="G330" i="13"/>
  <c r="E330" i="13"/>
  <c r="A331" i="13" a="1"/>
  <c r="A331" i="13" s="1"/>
  <c r="C7" i="14"/>
  <c r="D7" i="14"/>
  <c r="B7" i="14"/>
  <c r="S17" i="15"/>
  <c r="T18" i="15"/>
  <c r="R17" i="15"/>
  <c r="P18" i="15"/>
  <c r="M21" i="15"/>
  <c r="T17" i="15"/>
  <c r="M18" i="15"/>
  <c r="Q18" i="15"/>
  <c r="N18" i="15"/>
  <c r="S18" i="15"/>
  <c r="O18" i="15"/>
  <c r="R18" i="15"/>
  <c r="G331" i="13" l="1"/>
  <c r="D331" i="13"/>
  <c r="B331" i="13"/>
  <c r="C331" i="13"/>
  <c r="H331" i="13"/>
  <c r="E331" i="13"/>
  <c r="F331" i="13"/>
  <c r="A332" i="13" a="1"/>
  <c r="A332" i="13" s="1"/>
  <c r="D8" i="14"/>
  <c r="B8" i="14"/>
  <c r="C8" i="14"/>
  <c r="N21" i="15"/>
  <c r="M22" i="15"/>
  <c r="N22" i="15"/>
  <c r="E10" i="15"/>
  <c r="C10" i="15"/>
  <c r="C17" i="15" s="1"/>
  <c r="F10" i="15"/>
  <c r="D10" i="15"/>
  <c r="E332" i="13" l="1"/>
  <c r="C332" i="13"/>
  <c r="B332" i="13"/>
  <c r="F332" i="13"/>
  <c r="D332" i="13"/>
  <c r="G332" i="13"/>
  <c r="H332" i="13"/>
  <c r="A333" i="13" a="1"/>
  <c r="A333" i="13" s="1"/>
  <c r="B9" i="14"/>
  <c r="C9" i="14"/>
  <c r="D9" i="14"/>
  <c r="C18" i="15"/>
  <c r="G17" i="15"/>
  <c r="G18" i="15"/>
  <c r="D17" i="15"/>
  <c r="D18" i="15"/>
  <c r="E18" i="15"/>
  <c r="E17" i="15"/>
  <c r="F17" i="15"/>
  <c r="F18" i="15"/>
  <c r="I17" i="15"/>
  <c r="I18" i="15"/>
  <c r="B333" i="13" l="1"/>
  <c r="C333" i="13"/>
  <c r="F333" i="13"/>
  <c r="H333" i="13"/>
  <c r="D333" i="13"/>
  <c r="G333" i="13"/>
  <c r="E333" i="13"/>
  <c r="A334" i="13" a="1"/>
  <c r="A334" i="13" s="1"/>
  <c r="C21" i="15"/>
  <c r="C22" i="15"/>
  <c r="D334" i="13" l="1"/>
  <c r="C334" i="13"/>
  <c r="E334" i="13"/>
  <c r="B334" i="13"/>
  <c r="H334" i="13"/>
  <c r="F334" i="13"/>
  <c r="G334" i="13"/>
  <c r="A335" i="13" a="1"/>
  <c r="A335" i="13" s="1"/>
  <c r="C34" i="13"/>
  <c r="C44" i="13"/>
  <c r="C45" i="13"/>
  <c r="C46" i="13"/>
  <c r="C32" i="13"/>
  <c r="G335" i="13" l="1"/>
  <c r="F335" i="13"/>
  <c r="B335" i="13"/>
  <c r="H335" i="13"/>
  <c r="E335" i="13"/>
  <c r="C335" i="13"/>
  <c r="D335" i="13"/>
  <c r="A336" i="13" a="1"/>
  <c r="A336" i="13" s="1"/>
  <c r="C34" i="14"/>
  <c r="C29" i="14"/>
  <c r="C45" i="14"/>
  <c r="C40" i="14"/>
  <c r="C20" i="14"/>
  <c r="C16" i="14"/>
  <c r="C44" i="14"/>
  <c r="C39" i="14"/>
  <c r="C43" i="14"/>
  <c r="C38" i="14"/>
  <c r="C33" i="14"/>
  <c r="C28" i="14"/>
  <c r="C41" i="14"/>
  <c r="C36" i="14"/>
  <c r="H190" i="14"/>
  <c r="E112" i="14"/>
  <c r="F50" i="14"/>
  <c r="G37" i="14"/>
  <c r="E190" i="14"/>
  <c r="G112" i="14"/>
  <c r="G85" i="13"/>
  <c r="H50" i="14"/>
  <c r="E21" i="13"/>
  <c r="G267" i="14"/>
  <c r="H272" i="13"/>
  <c r="F244" i="13"/>
  <c r="H160" i="14"/>
  <c r="H132" i="13"/>
  <c r="F100" i="13"/>
  <c r="G79" i="14"/>
  <c r="H52" i="13"/>
  <c r="F20" i="14"/>
  <c r="G211" i="13"/>
  <c r="F48" i="14"/>
  <c r="G19" i="13"/>
  <c r="F286" i="13"/>
  <c r="E254" i="13"/>
  <c r="F187" i="14"/>
  <c r="G210" i="13"/>
  <c r="H146" i="13"/>
  <c r="E109" i="14"/>
  <c r="H78" i="14"/>
  <c r="G34" i="13"/>
  <c r="H301" i="13"/>
  <c r="G253" i="13"/>
  <c r="G225" i="13"/>
  <c r="G193" i="13"/>
  <c r="E161" i="13"/>
  <c r="F145" i="13"/>
  <c r="G113" i="13"/>
  <c r="H81" i="13"/>
  <c r="F46" i="14"/>
  <c r="E17" i="13"/>
  <c r="F281" i="14"/>
  <c r="F266" i="14"/>
  <c r="E188" i="14"/>
  <c r="G163" i="13"/>
  <c r="E99" i="13"/>
  <c r="F316" i="13"/>
  <c r="H248" i="14"/>
  <c r="G217" i="14"/>
  <c r="G240" i="13"/>
  <c r="H172" i="14"/>
  <c r="H176" i="13"/>
  <c r="F144" i="13"/>
  <c r="H107" i="14"/>
  <c r="H64" i="13"/>
  <c r="E32" i="14"/>
  <c r="G197" i="13"/>
  <c r="E263" i="14"/>
  <c r="F15" i="13"/>
  <c r="G275" i="14"/>
  <c r="F246" i="14"/>
  <c r="E215" i="14"/>
  <c r="E199" i="14"/>
  <c r="F206" i="13"/>
  <c r="E149" i="13"/>
  <c r="F112" i="14"/>
  <c r="E80" i="14"/>
  <c r="G53" i="13"/>
  <c r="H21" i="14"/>
  <c r="H280" i="14"/>
  <c r="E267" i="14"/>
  <c r="G236" i="14"/>
  <c r="H244" i="13"/>
  <c r="G212" i="13"/>
  <c r="F149" i="14"/>
  <c r="G164" i="13"/>
  <c r="F95" i="14"/>
  <c r="F68" i="13"/>
  <c r="E52" i="13"/>
  <c r="H20" i="13"/>
  <c r="F279" i="14"/>
  <c r="H204" i="14"/>
  <c r="G147" i="13"/>
  <c r="H48" i="14"/>
  <c r="E250" i="14"/>
  <c r="G254" i="13"/>
  <c r="F226" i="13"/>
  <c r="H133" i="14"/>
  <c r="H114" i="13"/>
  <c r="E78" i="14"/>
  <c r="H47" i="14"/>
  <c r="G34" i="14"/>
  <c r="G233" i="14"/>
  <c r="E186" i="14"/>
  <c r="E158" i="14"/>
  <c r="G161" i="13"/>
  <c r="G108" i="14"/>
  <c r="E77" i="14"/>
  <c r="H49" i="13"/>
  <c r="H17" i="14"/>
  <c r="G266" i="14"/>
  <c r="H188" i="14"/>
  <c r="G316" i="13"/>
  <c r="F284" i="13"/>
  <c r="G172" i="14"/>
  <c r="H144" i="13"/>
  <c r="E107" i="14"/>
  <c r="H76" i="14"/>
  <c r="F60" i="14"/>
  <c r="H32" i="13"/>
  <c r="E161" i="14"/>
  <c r="H239" i="13"/>
  <c r="E175" i="13"/>
  <c r="E15" i="14"/>
  <c r="E314" i="13"/>
  <c r="H246" i="14"/>
  <c r="G215" i="14"/>
  <c r="F183" i="14"/>
  <c r="F149" i="13"/>
  <c r="E101" i="13"/>
  <c r="F85" i="13"/>
  <c r="H53" i="13"/>
  <c r="H236" i="14"/>
  <c r="F205" i="14"/>
  <c r="H212" i="13"/>
  <c r="F180" i="13"/>
  <c r="E100" i="13"/>
  <c r="E64" i="14"/>
  <c r="H36" i="14"/>
  <c r="G20" i="14"/>
  <c r="G279" i="14"/>
  <c r="E243" i="13"/>
  <c r="E179" i="13"/>
  <c r="G83" i="13"/>
  <c r="H51" i="13"/>
  <c r="H286" i="13"/>
  <c r="E219" i="14"/>
  <c r="G226" i="13"/>
  <c r="G194" i="13"/>
  <c r="F109" i="14"/>
  <c r="F50" i="13"/>
  <c r="F34" i="14"/>
  <c r="E165" i="13"/>
  <c r="E301" i="13"/>
  <c r="H233" i="14"/>
  <c r="H241" i="13"/>
  <c r="G186" i="14"/>
  <c r="F158" i="14"/>
  <c r="H161" i="13"/>
  <c r="F129" i="13"/>
  <c r="E97" i="13"/>
  <c r="G77" i="14"/>
  <c r="F49" i="13"/>
  <c r="H255" i="13"/>
  <c r="F227" i="13"/>
  <c r="H94" i="14"/>
  <c r="E277" i="14"/>
  <c r="H284" i="13"/>
  <c r="E252" i="13"/>
  <c r="E224" i="13"/>
  <c r="F157" i="14"/>
  <c r="G131" i="14"/>
  <c r="F80" i="13"/>
  <c r="G60" i="14"/>
  <c r="F32" i="14"/>
  <c r="F161" i="14"/>
  <c r="F200" i="14"/>
  <c r="E111" i="13"/>
  <c r="G15" i="14"/>
  <c r="G314" i="13"/>
  <c r="E282" i="13"/>
  <c r="H215" i="14"/>
  <c r="F222" i="13"/>
  <c r="G149" i="13"/>
  <c r="E135" i="14"/>
  <c r="H96" i="14"/>
  <c r="E69" i="13"/>
  <c r="G50" i="14"/>
  <c r="H21" i="13"/>
  <c r="F288" i="13"/>
  <c r="H205" i="14"/>
  <c r="H180" i="13"/>
  <c r="F148" i="13"/>
  <c r="G132" i="13"/>
  <c r="G95" i="14"/>
  <c r="E68" i="13"/>
  <c r="F36" i="13"/>
  <c r="F135" i="14"/>
  <c r="F65" i="14"/>
  <c r="F53" i="13"/>
  <c r="E21" i="14"/>
  <c r="F280" i="14"/>
  <c r="G288" i="13"/>
  <c r="H221" i="14"/>
  <c r="E205" i="14"/>
  <c r="E149" i="14"/>
  <c r="G148" i="13"/>
  <c r="F116" i="13"/>
  <c r="G68" i="13"/>
  <c r="E36" i="14"/>
  <c r="E181" i="13"/>
  <c r="E279" i="14"/>
  <c r="F204" i="14"/>
  <c r="H110" i="14"/>
  <c r="E67" i="13"/>
  <c r="E48" i="14"/>
  <c r="G302" i="13"/>
  <c r="E270" i="13"/>
  <c r="H187" i="14"/>
  <c r="H159" i="14"/>
  <c r="G162" i="13"/>
  <c r="G109" i="14"/>
  <c r="F78" i="14"/>
  <c r="G47" i="14"/>
  <c r="H271" i="13"/>
  <c r="G301" i="13"/>
  <c r="E233" i="14"/>
  <c r="E241" i="13"/>
  <c r="F173" i="14"/>
  <c r="H146" i="14"/>
  <c r="E129" i="13"/>
  <c r="H92" i="14"/>
  <c r="G49" i="13"/>
  <c r="G17" i="13"/>
  <c r="F255" i="13"/>
  <c r="F195" i="13"/>
  <c r="E163" i="13"/>
  <c r="G99" i="13"/>
  <c r="F300" i="13"/>
  <c r="G252" i="13"/>
  <c r="E185" i="14"/>
  <c r="H192" i="13"/>
  <c r="E131" i="14"/>
  <c r="H112" i="13"/>
  <c r="H16" i="14"/>
  <c r="F197" i="13"/>
  <c r="E239" i="13"/>
  <c r="F111" i="13"/>
  <c r="E298" i="13"/>
  <c r="H282" i="13"/>
  <c r="F250" i="13"/>
  <c r="G183" i="14"/>
  <c r="E190" i="13"/>
  <c r="H143" i="14"/>
  <c r="H142" i="13"/>
  <c r="H110" i="13"/>
  <c r="E45" i="14"/>
  <c r="F14" i="13"/>
  <c r="E213" i="13"/>
  <c r="G223" i="13"/>
  <c r="G289" i="14"/>
  <c r="E261" i="14"/>
  <c r="H135" i="14"/>
  <c r="G101" i="13"/>
  <c r="F37" i="14"/>
  <c r="F21" i="13"/>
  <c r="E280" i="14"/>
  <c r="F252" i="14"/>
  <c r="G256" i="13"/>
  <c r="F189" i="14"/>
  <c r="F212" i="13"/>
  <c r="H149" i="14"/>
  <c r="E134" i="14"/>
  <c r="H116" i="13"/>
  <c r="H79" i="14"/>
  <c r="G64" i="14"/>
  <c r="E36" i="13"/>
  <c r="H287" i="13"/>
  <c r="G204" i="14"/>
  <c r="G115" i="13"/>
  <c r="E19" i="13"/>
  <c r="F265" i="14"/>
  <c r="G270" i="13"/>
  <c r="F242" i="13"/>
  <c r="G159" i="14"/>
  <c r="E130" i="13"/>
  <c r="F98" i="13"/>
  <c r="G82" i="13"/>
  <c r="H50" i="13"/>
  <c r="H18" i="13"/>
  <c r="E271" i="13"/>
  <c r="H285" i="13"/>
  <c r="F233" i="14"/>
  <c r="E202" i="14"/>
  <c r="H173" i="14"/>
  <c r="G177" i="13"/>
  <c r="G129" i="13"/>
  <c r="F97" i="13"/>
  <c r="H61" i="14"/>
  <c r="F33" i="14"/>
  <c r="G17" i="14"/>
  <c r="F220" i="14"/>
  <c r="H195" i="13"/>
  <c r="H124" i="14"/>
  <c r="E94" i="14"/>
  <c r="E264" i="14"/>
  <c r="F268" i="13"/>
  <c r="G224" i="13"/>
  <c r="E192" i="13"/>
  <c r="G160" i="13"/>
  <c r="E123" i="14"/>
  <c r="F107" i="14"/>
  <c r="H80" i="13"/>
  <c r="E48" i="13"/>
  <c r="E16" i="14"/>
  <c r="F239" i="13"/>
  <c r="E106" i="14"/>
  <c r="H298" i="13"/>
  <c r="G266" i="13"/>
  <c r="F199" i="14"/>
  <c r="E183" i="14"/>
  <c r="F101" i="13"/>
  <c r="E288" i="13"/>
  <c r="E244" i="13"/>
  <c r="E160" i="14"/>
  <c r="F134" i="14"/>
  <c r="H111" i="14"/>
  <c r="H68" i="13"/>
  <c r="E20" i="14"/>
  <c r="E287" i="13"/>
  <c r="E211" i="13"/>
  <c r="F115" i="13"/>
  <c r="G63" i="14"/>
  <c r="F219" i="14"/>
  <c r="F210" i="13"/>
  <c r="H130" i="13"/>
  <c r="G98" i="13"/>
  <c r="G50" i="13"/>
  <c r="G165" i="13"/>
  <c r="G249" i="14"/>
  <c r="H202" i="14"/>
  <c r="E209" i="13"/>
  <c r="E146" i="14"/>
  <c r="F81" i="13"/>
  <c r="H33" i="13"/>
  <c r="H281" i="14"/>
  <c r="G220" i="14"/>
  <c r="H229" i="13"/>
  <c r="E96" i="14"/>
  <c r="E50" i="14"/>
  <c r="G252" i="14"/>
  <c r="G244" i="13"/>
  <c r="G160" i="14"/>
  <c r="H148" i="13"/>
  <c r="H49" i="14"/>
  <c r="G20" i="13"/>
  <c r="F287" i="13"/>
  <c r="F211" i="13"/>
  <c r="H115" i="13"/>
  <c r="E63" i="14"/>
  <c r="G250" i="14"/>
  <c r="H254" i="13"/>
  <c r="H210" i="13"/>
  <c r="F82" i="13"/>
  <c r="F47" i="14"/>
  <c r="H165" i="13"/>
  <c r="H249" i="14"/>
  <c r="F241" i="13"/>
  <c r="G146" i="14"/>
  <c r="F108" i="14"/>
  <c r="G81" i="13"/>
  <c r="H220" i="14"/>
  <c r="F163" i="13"/>
  <c r="E35" i="13"/>
  <c r="H277" i="14"/>
  <c r="E268" i="13"/>
  <c r="F201" i="14"/>
  <c r="G192" i="13"/>
  <c r="H145" i="14"/>
  <c r="G107" i="14"/>
  <c r="H60" i="14"/>
  <c r="G32" i="13"/>
  <c r="F263" i="14"/>
  <c r="H250" i="13"/>
  <c r="E170" i="14"/>
  <c r="G174" i="13"/>
  <c r="E142" i="13"/>
  <c r="F110" i="13"/>
  <c r="H74" i="14"/>
  <c r="G58" i="14"/>
  <c r="F30" i="14"/>
  <c r="E174" i="14"/>
  <c r="E184" i="14"/>
  <c r="H261" i="14"/>
  <c r="F230" i="14"/>
  <c r="E182" i="14"/>
  <c r="E142" i="14"/>
  <c r="E125" i="13"/>
  <c r="E93" i="13"/>
  <c r="G73" i="14"/>
  <c r="G45" i="13"/>
  <c r="H13" i="14"/>
  <c r="F231" i="14"/>
  <c r="E144" i="14"/>
  <c r="F312" i="13"/>
  <c r="G244" i="14"/>
  <c r="F213" i="14"/>
  <c r="F181" i="14"/>
  <c r="H204" i="13"/>
  <c r="H140" i="13"/>
  <c r="F108" i="13"/>
  <c r="H72" i="14"/>
  <c r="G56" i="14"/>
  <c r="F28" i="14"/>
  <c r="G253" i="14"/>
  <c r="F287" i="14"/>
  <c r="F229" i="13"/>
  <c r="G96" i="14"/>
  <c r="H37" i="14"/>
  <c r="F196" i="13"/>
  <c r="E95" i="14"/>
  <c r="E49" i="14"/>
  <c r="F251" i="14"/>
  <c r="F179" i="13"/>
  <c r="E110" i="14"/>
  <c r="E286" i="13"/>
  <c r="G242" i="13"/>
  <c r="H162" i="13"/>
  <c r="H82" i="13"/>
  <c r="F165" i="13"/>
  <c r="E278" i="14"/>
  <c r="H269" i="13"/>
  <c r="G241" i="13"/>
  <c r="F193" i="13"/>
  <c r="E145" i="13"/>
  <c r="H113" i="13"/>
  <c r="F61" i="14"/>
  <c r="G33" i="13"/>
  <c r="H35" i="14"/>
  <c r="H316" i="13"/>
  <c r="E232" i="14"/>
  <c r="G201" i="14"/>
  <c r="E157" i="14"/>
  <c r="F131" i="14"/>
  <c r="G112" i="13"/>
  <c r="E60" i="14"/>
  <c r="G32" i="14"/>
  <c r="H263" i="14"/>
  <c r="F106" i="14"/>
  <c r="G246" i="14"/>
  <c r="F238" i="13"/>
  <c r="H170" i="14"/>
  <c r="G148" i="14"/>
  <c r="G142" i="13"/>
  <c r="G110" i="13"/>
  <c r="E74" i="14"/>
  <c r="F46" i="13"/>
  <c r="E14" i="14"/>
  <c r="H315" i="13"/>
  <c r="H130" i="14"/>
  <c r="G297" i="13"/>
  <c r="H230" i="14"/>
  <c r="E198" i="14"/>
  <c r="G229" i="13"/>
  <c r="E85" i="13"/>
  <c r="E272" i="13"/>
  <c r="F228" i="13"/>
  <c r="G196" i="13"/>
  <c r="E148" i="13"/>
  <c r="G100" i="13"/>
  <c r="F49" i="14"/>
  <c r="F181" i="13"/>
  <c r="G251" i="14"/>
  <c r="H179" i="13"/>
  <c r="G110" i="14"/>
  <c r="F51" i="13"/>
  <c r="G286" i="13"/>
  <c r="E203" i="14"/>
  <c r="H109" i="14"/>
  <c r="G78" i="14"/>
  <c r="F34" i="13"/>
  <c r="F278" i="14"/>
  <c r="E269" i="13"/>
  <c r="H193" i="13"/>
  <c r="G145" i="13"/>
  <c r="F113" i="13"/>
  <c r="H65" i="13"/>
  <c r="E33" i="14"/>
  <c r="H227" i="13"/>
  <c r="H35" i="13"/>
  <c r="F232" i="14"/>
  <c r="F185" i="14"/>
  <c r="E144" i="13"/>
  <c r="H91" i="14"/>
  <c r="G64" i="13"/>
  <c r="F16" i="13"/>
  <c r="E299" i="13"/>
  <c r="H106" i="14"/>
  <c r="G282" i="13"/>
  <c r="G238" i="13"/>
  <c r="E206" i="13"/>
  <c r="H148" i="14"/>
  <c r="E129" i="14"/>
  <c r="G78" i="13"/>
  <c r="G46" i="13"/>
  <c r="G14" i="13"/>
  <c r="E315" i="13"/>
  <c r="F143" i="13"/>
  <c r="H313" i="13"/>
  <c r="E297" i="13"/>
  <c r="F265" i="13"/>
  <c r="F198" i="14"/>
  <c r="F169" i="14"/>
  <c r="G190" i="14"/>
  <c r="H80" i="14"/>
  <c r="H37" i="13"/>
  <c r="G280" i="14"/>
  <c r="G272" i="13"/>
  <c r="H228" i="13"/>
  <c r="G180" i="13"/>
  <c r="F132" i="13"/>
  <c r="F84" i="13"/>
  <c r="E251" i="14"/>
  <c r="G48" i="14"/>
  <c r="G203" i="14"/>
  <c r="H194" i="13"/>
  <c r="F162" i="13"/>
  <c r="G114" i="13"/>
  <c r="F66" i="13"/>
  <c r="E34" i="13"/>
  <c r="F271" i="13"/>
  <c r="G269" i="13"/>
  <c r="H186" i="14"/>
  <c r="H158" i="14"/>
  <c r="E132" i="14"/>
  <c r="G61" i="14"/>
  <c r="F17" i="14"/>
  <c r="H303" i="13"/>
  <c r="G227" i="13"/>
  <c r="E124" i="14"/>
  <c r="G35" i="14"/>
  <c r="H300" i="13"/>
  <c r="G232" i="14"/>
  <c r="H224" i="13"/>
  <c r="H131" i="14"/>
  <c r="E91" i="14"/>
  <c r="G16" i="13"/>
  <c r="F299" i="13"/>
  <c r="G106" i="14"/>
  <c r="E275" i="14"/>
  <c r="E266" i="13"/>
  <c r="G199" i="14"/>
  <c r="F155" i="14"/>
  <c r="H129" i="14"/>
  <c r="G105" i="14"/>
  <c r="H78" i="13"/>
  <c r="H46" i="13"/>
  <c r="H14" i="13"/>
  <c r="E276" i="14"/>
  <c r="H143" i="13"/>
  <c r="F313" i="13"/>
  <c r="H281" i="13"/>
  <c r="G265" i="13"/>
  <c r="H198" i="14"/>
  <c r="H169" i="14"/>
  <c r="H149" i="13"/>
  <c r="G80" i="14"/>
  <c r="F37" i="13"/>
  <c r="E304" i="13"/>
  <c r="E236" i="14"/>
  <c r="G189" i="14"/>
  <c r="H181" i="13"/>
  <c r="F243" i="13"/>
  <c r="H83" i="13"/>
  <c r="H19" i="14"/>
  <c r="E234" i="14"/>
  <c r="H203" i="14"/>
  <c r="F194" i="13"/>
  <c r="E146" i="13"/>
  <c r="E114" i="13"/>
  <c r="E66" i="13"/>
  <c r="H18" i="14"/>
  <c r="F235" i="14"/>
  <c r="H253" i="13"/>
  <c r="F225" i="13"/>
  <c r="H177" i="13"/>
  <c r="F132" i="14"/>
  <c r="H97" i="13"/>
  <c r="G65" i="13"/>
  <c r="F17" i="13"/>
  <c r="H266" i="14"/>
  <c r="G188" i="14"/>
  <c r="G131" i="13"/>
  <c r="F35" i="13"/>
  <c r="H264" i="14"/>
  <c r="F217" i="14"/>
  <c r="H185" i="14"/>
  <c r="F176" i="13"/>
  <c r="F128" i="13"/>
  <c r="E96" i="13"/>
  <c r="F48" i="13"/>
  <c r="F16" i="14"/>
  <c r="G200" i="14"/>
  <c r="H111" i="13"/>
  <c r="H275" i="14"/>
  <c r="E238" i="13"/>
  <c r="H155" i="14"/>
  <c r="E121" i="14"/>
  <c r="H89" i="14"/>
  <c r="F74" i="14"/>
  <c r="F45" i="14"/>
  <c r="G14" i="14"/>
  <c r="H276" i="14"/>
  <c r="E130" i="14"/>
  <c r="E274" i="14"/>
  <c r="G281" i="13"/>
  <c r="H249" i="13"/>
  <c r="F237" i="13"/>
  <c r="G205" i="13"/>
  <c r="F173" i="13"/>
  <c r="E109" i="13"/>
  <c r="G88" i="14"/>
  <c r="H29" i="14"/>
  <c r="H245" i="13"/>
  <c r="E231" i="14"/>
  <c r="H288" i="14"/>
  <c r="F260" i="14"/>
  <c r="H264" i="13"/>
  <c r="E229" i="13"/>
  <c r="E65" i="14"/>
  <c r="G221" i="14"/>
  <c r="F190" i="14"/>
  <c r="G65" i="14"/>
  <c r="F304" i="13"/>
  <c r="H100" i="13"/>
  <c r="H20" i="14"/>
  <c r="G243" i="13"/>
  <c r="E19" i="14"/>
  <c r="F250" i="14"/>
  <c r="E187" i="14"/>
  <c r="F146" i="13"/>
  <c r="E98" i="13"/>
  <c r="F18" i="14"/>
  <c r="G278" i="14"/>
  <c r="G218" i="14"/>
  <c r="E113" i="13"/>
  <c r="H46" i="14"/>
  <c r="E195" i="13"/>
  <c r="E35" i="14"/>
  <c r="F248" i="14"/>
  <c r="H201" i="14"/>
  <c r="F112" i="13"/>
  <c r="H161" i="14"/>
  <c r="E15" i="13"/>
  <c r="H262" i="14"/>
  <c r="H199" i="14"/>
  <c r="G155" i="14"/>
  <c r="G129" i="14"/>
  <c r="G89" i="14"/>
  <c r="H45" i="14"/>
  <c r="H213" i="13"/>
  <c r="E223" i="13"/>
  <c r="H274" i="14"/>
  <c r="H265" i="13"/>
  <c r="G189" i="13"/>
  <c r="F142" i="14"/>
  <c r="E120" i="14"/>
  <c r="H93" i="13"/>
  <c r="H61" i="13"/>
  <c r="H29" i="13"/>
  <c r="E245" i="13"/>
  <c r="G144" i="14"/>
  <c r="E312" i="13"/>
  <c r="G280" i="13"/>
  <c r="H220" i="13"/>
  <c r="H188" i="13"/>
  <c r="F156" i="13"/>
  <c r="F119" i="14"/>
  <c r="E87" i="14"/>
  <c r="F60" i="13"/>
  <c r="F28" i="13"/>
  <c r="F289" i="13"/>
  <c r="H295" i="13"/>
  <c r="H263" i="13"/>
  <c r="E212" i="14"/>
  <c r="F219" i="13"/>
  <c r="G187" i="13"/>
  <c r="F155" i="13"/>
  <c r="E102" i="14"/>
  <c r="G75" i="13"/>
  <c r="H42" i="14"/>
  <c r="F11" i="14"/>
  <c r="G59" i="14"/>
  <c r="E310" i="13"/>
  <c r="E278" i="13"/>
  <c r="G211" i="14"/>
  <c r="E117" i="13"/>
  <c r="E53" i="13"/>
  <c r="H304" i="13"/>
  <c r="G228" i="13"/>
  <c r="F164" i="13"/>
  <c r="F79" i="14"/>
  <c r="E83" i="13"/>
  <c r="F19" i="13"/>
  <c r="F234" i="14"/>
  <c r="E210" i="13"/>
  <c r="E133" i="14"/>
  <c r="H62" i="14"/>
  <c r="E18" i="13"/>
  <c r="F301" i="13"/>
  <c r="G202" i="14"/>
  <c r="E108" i="14"/>
  <c r="G46" i="14"/>
  <c r="E303" i="13"/>
  <c r="E284" i="13"/>
  <c r="G185" i="14"/>
  <c r="F160" i="13"/>
  <c r="F96" i="13"/>
  <c r="G263" i="14"/>
  <c r="F262" i="14"/>
  <c r="G222" i="13"/>
  <c r="E174" i="13"/>
  <c r="G121" i="14"/>
  <c r="H94" i="13"/>
  <c r="G45" i="14"/>
  <c r="G174" i="14"/>
  <c r="G143" i="13"/>
  <c r="F274" i="14"/>
  <c r="G230" i="14"/>
  <c r="F182" i="14"/>
  <c r="H157" i="13"/>
  <c r="G125" i="13"/>
  <c r="G93" i="13"/>
  <c r="E57" i="14"/>
  <c r="E29" i="14"/>
  <c r="H206" i="14"/>
  <c r="F264" i="13"/>
  <c r="F197" i="14"/>
  <c r="G188" i="13"/>
  <c r="G156" i="13"/>
  <c r="H119" i="14"/>
  <c r="H92" i="13"/>
  <c r="E60" i="13"/>
  <c r="E28" i="13"/>
  <c r="E253" i="14"/>
  <c r="G287" i="14"/>
  <c r="E259" i="14"/>
  <c r="E228" i="14"/>
  <c r="H235" i="13"/>
  <c r="E180" i="14"/>
  <c r="E153" i="14"/>
  <c r="E140" i="14"/>
  <c r="E123" i="13"/>
  <c r="E71" i="14"/>
  <c r="E42" i="14"/>
  <c r="H112" i="14"/>
  <c r="E37" i="13"/>
  <c r="F267" i="14"/>
  <c r="E189" i="14"/>
  <c r="H164" i="13"/>
  <c r="E84" i="13"/>
  <c r="E20" i="13"/>
  <c r="H211" i="13"/>
  <c r="G234" i="14"/>
  <c r="G133" i="14"/>
  <c r="E62" i="14"/>
  <c r="G18" i="13"/>
  <c r="F202" i="14"/>
  <c r="F92" i="14"/>
  <c r="E33" i="13"/>
  <c r="F303" i="13"/>
  <c r="G284" i="13"/>
  <c r="H160" i="13"/>
  <c r="G96" i="13"/>
  <c r="H48" i="13"/>
  <c r="G299" i="13"/>
  <c r="H15" i="14"/>
  <c r="E246" i="14"/>
  <c r="H222" i="13"/>
  <c r="F174" i="13"/>
  <c r="E94" i="13"/>
  <c r="H30" i="14"/>
  <c r="H174" i="14"/>
  <c r="F130" i="14"/>
  <c r="H297" i="13"/>
  <c r="E265" i="13"/>
  <c r="G182" i="14"/>
  <c r="H142" i="14"/>
  <c r="G120" i="14"/>
  <c r="E77" i="13"/>
  <c r="E45" i="13"/>
  <c r="E13" i="13"/>
  <c r="H267" i="13"/>
  <c r="F296" i="13"/>
  <c r="G264" i="13"/>
  <c r="E236" i="13"/>
  <c r="F168" i="14"/>
  <c r="E141" i="14"/>
  <c r="E124" i="13"/>
  <c r="F87" i="14"/>
  <c r="H60" i="13"/>
  <c r="H28" i="13"/>
  <c r="H287" i="14"/>
  <c r="F259" i="14"/>
  <c r="F228" i="14"/>
  <c r="E235" i="13"/>
  <c r="F153" i="14"/>
  <c r="F140" i="14"/>
  <c r="F123" i="13"/>
  <c r="E91" i="13"/>
  <c r="G71" i="14"/>
  <c r="G42" i="14"/>
  <c r="F11" i="13"/>
  <c r="G117" i="13"/>
  <c r="E37" i="14"/>
  <c r="H252" i="14"/>
  <c r="H189" i="14"/>
  <c r="G134" i="14"/>
  <c r="H84" i="13"/>
  <c r="G181" i="13"/>
  <c r="H270" i="13"/>
  <c r="E159" i="14"/>
  <c r="H66" i="13"/>
  <c r="E285" i="13"/>
  <c r="E225" i="13"/>
  <c r="E92" i="14"/>
  <c r="F33" i="13"/>
  <c r="E266" i="14"/>
  <c r="H268" i="13"/>
  <c r="E208" i="13"/>
  <c r="E145" i="14"/>
  <c r="F91" i="14"/>
  <c r="H200" i="14"/>
  <c r="H15" i="13"/>
  <c r="H266" i="13"/>
  <c r="E222" i="13"/>
  <c r="H174" i="13"/>
  <c r="G126" i="13"/>
  <c r="F78" i="13"/>
  <c r="E30" i="14"/>
  <c r="G213" i="13"/>
  <c r="F261" i="14"/>
  <c r="F249" i="13"/>
  <c r="E221" i="13"/>
  <c r="G147" i="14"/>
  <c r="H128" i="14"/>
  <c r="H104" i="14"/>
  <c r="H73" i="14"/>
  <c r="F44" i="14"/>
  <c r="F13" i="14"/>
  <c r="H231" i="14"/>
  <c r="H296" i="13"/>
  <c r="G229" i="14"/>
  <c r="H236" i="13"/>
  <c r="F204" i="13"/>
  <c r="E172" i="13"/>
  <c r="H103" i="14"/>
  <c r="G92" i="13"/>
  <c r="G60" i="13"/>
  <c r="G28" i="13"/>
  <c r="F253" i="14"/>
  <c r="H259" i="14"/>
  <c r="H228" i="14"/>
  <c r="G235" i="13"/>
  <c r="F167" i="14"/>
  <c r="G155" i="13"/>
  <c r="E118" i="14"/>
  <c r="H86" i="14"/>
  <c r="E59" i="13"/>
  <c r="H43" i="13"/>
  <c r="E11" i="14"/>
  <c r="E286" i="14"/>
  <c r="G294" i="13"/>
  <c r="G262" i="13"/>
  <c r="F117" i="13"/>
  <c r="G21" i="13"/>
  <c r="E252" i="14"/>
  <c r="F64" i="14"/>
  <c r="H63" i="14"/>
  <c r="H219" i="14"/>
  <c r="F62" i="14"/>
  <c r="G271" i="13"/>
  <c r="E249" i="14"/>
  <c r="F146" i="14"/>
  <c r="E81" i="13"/>
  <c r="H17" i="13"/>
  <c r="E255" i="13"/>
  <c r="H131" i="13"/>
  <c r="G268" i="13"/>
  <c r="H208" i="13"/>
  <c r="G144" i="13"/>
  <c r="E76" i="14"/>
  <c r="E32" i="13"/>
  <c r="E200" i="14"/>
  <c r="F170" i="14"/>
  <c r="E158" i="13"/>
  <c r="H121" i="14"/>
  <c r="G74" i="14"/>
  <c r="G315" i="13"/>
  <c r="F297" i="13"/>
  <c r="E214" i="14"/>
  <c r="G221" i="13"/>
  <c r="E173" i="13"/>
  <c r="F141" i="13"/>
  <c r="H109" i="13"/>
  <c r="F45" i="13"/>
  <c r="G13" i="13"/>
  <c r="G267" i="13"/>
  <c r="G288" i="14"/>
  <c r="H260" i="14"/>
  <c r="E264" i="13"/>
  <c r="G197" i="14"/>
  <c r="E168" i="14"/>
  <c r="H172" i="13"/>
  <c r="F140" i="13"/>
  <c r="E103" i="14"/>
  <c r="F76" i="13"/>
  <c r="F44" i="13"/>
  <c r="F12" i="13"/>
  <c r="F31" i="14"/>
  <c r="H311" i="13"/>
  <c r="F295" i="13"/>
  <c r="F263" i="13"/>
  <c r="F196" i="14"/>
  <c r="H167" i="14"/>
  <c r="G118" i="14"/>
  <c r="G91" i="13"/>
  <c r="H55" i="14"/>
  <c r="H11" i="13"/>
  <c r="G286" i="14"/>
  <c r="F258" i="14"/>
  <c r="F227" i="14"/>
  <c r="G234" i="13"/>
  <c r="F166" i="14"/>
  <c r="H186" i="13"/>
  <c r="G122" i="13"/>
  <c r="E85" i="14"/>
  <c r="H54" i="14"/>
  <c r="F41" i="14"/>
  <c r="H10" i="13"/>
  <c r="G47" i="13"/>
  <c r="G135" i="14"/>
  <c r="G116" i="13"/>
  <c r="F147" i="13"/>
  <c r="G19" i="14"/>
  <c r="F203" i="14"/>
  <c r="F133" i="14"/>
  <c r="H209" i="13"/>
  <c r="G33" i="14"/>
  <c r="E217" i="14"/>
  <c r="F145" i="14"/>
  <c r="F76" i="14"/>
  <c r="E197" i="13"/>
  <c r="F158" i="13"/>
  <c r="F94" i="13"/>
  <c r="G30" i="13"/>
  <c r="H223" i="13"/>
  <c r="E249" i="13"/>
  <c r="H189" i="13"/>
  <c r="H141" i="13"/>
  <c r="E212" i="13"/>
  <c r="F111" i="14"/>
  <c r="H147" i="13"/>
  <c r="H242" i="13"/>
  <c r="G146" i="13"/>
  <c r="E50" i="13"/>
  <c r="G173" i="14"/>
  <c r="H129" i="13"/>
  <c r="E17" i="14"/>
  <c r="G195" i="13"/>
  <c r="E240" i="13"/>
  <c r="G145" i="14"/>
  <c r="G76" i="14"/>
  <c r="H299" i="13"/>
  <c r="F275" i="14"/>
  <c r="H238" i="13"/>
  <c r="G158" i="13"/>
  <c r="E89" i="14"/>
  <c r="E30" i="13"/>
  <c r="F184" i="14"/>
  <c r="G261" i="14"/>
  <c r="H237" i="13"/>
  <c r="F128" i="14"/>
  <c r="E88" i="14"/>
  <c r="E44" i="14"/>
  <c r="G206" i="14"/>
  <c r="H244" i="14"/>
  <c r="G236" i="13"/>
  <c r="H154" i="14"/>
  <c r="E140" i="13"/>
  <c r="F103" i="14"/>
  <c r="F56" i="14"/>
  <c r="F12" i="14"/>
  <c r="E287" i="14"/>
  <c r="F279" i="13"/>
  <c r="H212" i="14"/>
  <c r="E167" i="14"/>
  <c r="G123" i="13"/>
  <c r="F71" i="14"/>
  <c r="E27" i="13"/>
  <c r="H63" i="13"/>
  <c r="E227" i="14"/>
  <c r="G195" i="14"/>
  <c r="H202" i="13"/>
  <c r="G170" i="13"/>
  <c r="E138" i="13"/>
  <c r="F106" i="13"/>
  <c r="H70" i="14"/>
  <c r="E58" i="13"/>
  <c r="G26" i="14"/>
  <c r="H268" i="14"/>
  <c r="G285" i="14"/>
  <c r="G257" i="14"/>
  <c r="F226" i="14"/>
  <c r="F233" i="13"/>
  <c r="F165" i="14"/>
  <c r="F152" i="14"/>
  <c r="H84" i="14"/>
  <c r="E57" i="13"/>
  <c r="H41" i="13"/>
  <c r="E9" i="14"/>
  <c r="G270" i="14"/>
  <c r="H240" i="14"/>
  <c r="E209" i="14"/>
  <c r="E216" i="13"/>
  <c r="E168" i="13"/>
  <c r="G136" i="13"/>
  <c r="E99" i="14"/>
  <c r="F72" i="13"/>
  <c r="F24" i="14"/>
  <c r="H117" i="13"/>
  <c r="F160" i="14"/>
  <c r="G111" i="14"/>
  <c r="F130" i="13"/>
  <c r="H34" i="14"/>
  <c r="H278" i="14"/>
  <c r="F209" i="13"/>
  <c r="F277" i="14"/>
  <c r="F240" i="13"/>
  <c r="E160" i="13"/>
  <c r="F64" i="13"/>
  <c r="H314" i="13"/>
  <c r="E143" i="14"/>
  <c r="G94" i="13"/>
  <c r="H30" i="13"/>
  <c r="G184" i="14"/>
  <c r="G237" i="13"/>
  <c r="H147" i="14"/>
  <c r="H120" i="14"/>
  <c r="F96" i="14"/>
  <c r="H196" i="13"/>
  <c r="H95" i="14"/>
  <c r="E226" i="13"/>
  <c r="G130" i="13"/>
  <c r="E34" i="14"/>
  <c r="G209" i="13"/>
  <c r="H108" i="14"/>
  <c r="G277" i="14"/>
  <c r="H240" i="13"/>
  <c r="E64" i="13"/>
  <c r="G239" i="13"/>
  <c r="F314" i="13"/>
  <c r="H183" i="14"/>
  <c r="H158" i="13"/>
  <c r="G30" i="14"/>
  <c r="H184" i="14"/>
  <c r="F281" i="13"/>
  <c r="G198" i="14"/>
  <c r="G173" i="13"/>
  <c r="F77" i="13"/>
  <c r="G231" i="14"/>
  <c r="H312" i="13"/>
  <c r="E280" i="13"/>
  <c r="F188" i="13"/>
  <c r="E43" i="14"/>
  <c r="G12" i="13"/>
  <c r="F243" i="14"/>
  <c r="F235" i="13"/>
  <c r="F203" i="13"/>
  <c r="H155" i="13"/>
  <c r="E107" i="13"/>
  <c r="F75" i="13"/>
  <c r="H27" i="14"/>
  <c r="F294" i="13"/>
  <c r="H262" i="13"/>
  <c r="E195" i="14"/>
  <c r="G166" i="14"/>
  <c r="H138" i="13"/>
  <c r="E70" i="14"/>
  <c r="H41" i="14"/>
  <c r="E47" i="13"/>
  <c r="H285" i="14"/>
  <c r="H257" i="14"/>
  <c r="E261" i="13"/>
  <c r="F194" i="14"/>
  <c r="H165" i="14"/>
  <c r="F139" i="14"/>
  <c r="H121" i="13"/>
  <c r="H53" i="14"/>
  <c r="E25" i="13"/>
  <c r="F9" i="13"/>
  <c r="G79" i="13"/>
  <c r="E292" i="13"/>
  <c r="G240" i="14"/>
  <c r="H209" i="14"/>
  <c r="H216" i="13"/>
  <c r="H184" i="13"/>
  <c r="H101" i="13"/>
  <c r="G304" i="13"/>
  <c r="E79" i="14"/>
  <c r="H279" i="14"/>
  <c r="E115" i="13"/>
  <c r="E302" i="13"/>
  <c r="H226" i="13"/>
  <c r="F114" i="13"/>
  <c r="H34" i="13"/>
  <c r="F285" i="13"/>
  <c r="E173" i="14"/>
  <c r="G97" i="13"/>
  <c r="E316" i="13"/>
  <c r="E201" i="14"/>
  <c r="G298" i="13"/>
  <c r="G143" i="14"/>
  <c r="F89" i="14"/>
  <c r="H14" i="14"/>
  <c r="F223" i="13"/>
  <c r="E245" i="14"/>
  <c r="E237" i="13"/>
  <c r="E147" i="14"/>
  <c r="F125" i="13"/>
  <c r="G77" i="13"/>
  <c r="F29" i="14"/>
  <c r="E267" i="13"/>
  <c r="E273" i="14"/>
  <c r="F229" i="14"/>
  <c r="H181" i="14"/>
  <c r="E154" i="14"/>
  <c r="G140" i="13"/>
  <c r="F92" i="13"/>
  <c r="H289" i="13"/>
  <c r="E311" i="13"/>
  <c r="G243" i="14"/>
  <c r="E196" i="14"/>
  <c r="H140" i="14"/>
  <c r="F102" i="14"/>
  <c r="H75" i="13"/>
  <c r="F27" i="13"/>
  <c r="F63" i="13"/>
  <c r="E258" i="14"/>
  <c r="H227" i="14"/>
  <c r="H195" i="14"/>
  <c r="G202" i="13"/>
  <c r="E126" i="14"/>
  <c r="E106" i="13"/>
  <c r="F42" i="13"/>
  <c r="F10" i="13"/>
  <c r="H309" i="13"/>
  <c r="H277" i="13"/>
  <c r="H226" i="14"/>
  <c r="G194" i="14"/>
  <c r="E201" i="13"/>
  <c r="G121" i="13"/>
  <c r="F89" i="13"/>
  <c r="G53" i="14"/>
  <c r="H9" i="13"/>
  <c r="E75" i="14"/>
  <c r="E284" i="14"/>
  <c r="F292" i="13"/>
  <c r="E248" i="13"/>
  <c r="E177" i="14"/>
  <c r="E151" i="14"/>
  <c r="F138" i="14"/>
  <c r="F80" i="14"/>
  <c r="H267" i="14"/>
  <c r="E196" i="13"/>
  <c r="G84" i="13"/>
  <c r="F110" i="14"/>
  <c r="F302" i="13"/>
  <c r="G187" i="14"/>
  <c r="F18" i="13"/>
  <c r="F249" i="14"/>
  <c r="E193" i="13"/>
  <c r="G92" i="14"/>
  <c r="H163" i="13"/>
  <c r="E300" i="13"/>
  <c r="F224" i="13"/>
  <c r="E128" i="13"/>
  <c r="G48" i="13"/>
  <c r="E262" i="14"/>
  <c r="H206" i="13"/>
  <c r="E78" i="13"/>
  <c r="G130" i="14"/>
  <c r="G245" i="14"/>
  <c r="H221" i="13"/>
  <c r="H173" i="13"/>
  <c r="H125" i="13"/>
  <c r="H85" i="13"/>
  <c r="H288" i="13"/>
  <c r="G149" i="14"/>
  <c r="H64" i="14"/>
  <c r="F83" i="13"/>
  <c r="E265" i="14"/>
  <c r="H93" i="14"/>
  <c r="E18" i="14"/>
  <c r="G285" i="13"/>
  <c r="G158" i="14"/>
  <c r="E281" i="14"/>
  <c r="E131" i="13"/>
  <c r="F264" i="14"/>
  <c r="F172" i="14"/>
  <c r="G128" i="13"/>
  <c r="F175" i="13"/>
  <c r="G262" i="14"/>
  <c r="G170" i="14"/>
  <c r="F129" i="14"/>
  <c r="H58" i="14"/>
  <c r="F14" i="14"/>
  <c r="E143" i="13"/>
  <c r="H245" i="14"/>
  <c r="H182" i="14"/>
  <c r="F147" i="14"/>
  <c r="F120" i="14"/>
  <c r="E73" i="14"/>
  <c r="G29" i="13"/>
  <c r="F267" i="13"/>
  <c r="G273" i="14"/>
  <c r="E229" i="14"/>
  <c r="F220" i="13"/>
  <c r="F172" i="13"/>
  <c r="G87" i="14"/>
  <c r="G44" i="13"/>
  <c r="G289" i="13"/>
  <c r="G311" i="13"/>
  <c r="E243" i="14"/>
  <c r="G196" i="14"/>
  <c r="F187" i="13"/>
  <c r="F127" i="14"/>
  <c r="F107" i="13"/>
  <c r="F55" i="14"/>
  <c r="H27" i="13"/>
  <c r="H294" i="13"/>
  <c r="F179" i="14"/>
  <c r="F138" i="13"/>
  <c r="H106" i="13"/>
  <c r="H74" i="13"/>
  <c r="E42" i="13"/>
  <c r="E10" i="13"/>
  <c r="F309" i="13"/>
  <c r="F277" i="13"/>
  <c r="E194" i="14"/>
  <c r="E165" i="14"/>
  <c r="E105" i="13"/>
  <c r="E84" i="14"/>
  <c r="F57" i="13"/>
  <c r="H25" i="14"/>
  <c r="G75" i="14"/>
  <c r="H284" i="14"/>
  <c r="E256" i="14"/>
  <c r="F260" i="13"/>
  <c r="G177" i="14"/>
  <c r="H151" i="14"/>
  <c r="E138" i="14"/>
  <c r="G104" i="13"/>
  <c r="H72" i="13"/>
  <c r="E40" i="13"/>
  <c r="H65" i="14"/>
  <c r="F272" i="13"/>
  <c r="E180" i="13"/>
  <c r="G287" i="13"/>
  <c r="F63" i="14"/>
  <c r="G265" i="14"/>
  <c r="F159" i="14"/>
  <c r="E93" i="14"/>
  <c r="G18" i="14"/>
  <c r="F269" i="13"/>
  <c r="E177" i="13"/>
  <c r="F77" i="14"/>
  <c r="G281" i="14"/>
  <c r="F124" i="14"/>
  <c r="G264" i="14"/>
  <c r="G208" i="13"/>
  <c r="H128" i="13"/>
  <c r="H32" i="14"/>
  <c r="G175" i="13"/>
  <c r="F298" i="13"/>
  <c r="G206" i="13"/>
  <c r="F142" i="13"/>
  <c r="E14" i="13"/>
  <c r="E281" i="13"/>
  <c r="F221" i="13"/>
  <c r="F104" i="14"/>
  <c r="E61" i="13"/>
  <c r="G29" i="14"/>
  <c r="H273" i="14"/>
  <c r="G220" i="13"/>
  <c r="F124" i="13"/>
  <c r="H44" i="13"/>
  <c r="H253" i="14"/>
  <c r="F272" i="14"/>
  <c r="G263" i="13"/>
  <c r="H153" i="14"/>
  <c r="G127" i="14"/>
  <c r="G107" i="13"/>
  <c r="F59" i="13"/>
  <c r="E27" i="14"/>
  <c r="F286" i="14"/>
  <c r="H258" i="14"/>
  <c r="F218" i="13"/>
  <c r="G126" i="14"/>
  <c r="F101" i="14"/>
  <c r="F70" i="14"/>
  <c r="G42" i="13"/>
  <c r="G10" i="13"/>
  <c r="H47" i="13"/>
  <c r="E271" i="14"/>
  <c r="E241" i="14"/>
  <c r="G201" i="13"/>
  <c r="E169" i="13"/>
  <c r="F100" i="14"/>
  <c r="H89" i="13"/>
  <c r="G57" i="13"/>
  <c r="G25" i="14"/>
  <c r="F273" i="13"/>
  <c r="F256" i="14"/>
  <c r="H260" i="13"/>
  <c r="F193" i="14"/>
  <c r="F216" i="13"/>
  <c r="F184" i="13"/>
  <c r="G138" i="14"/>
  <c r="E115" i="14"/>
  <c r="H83" i="14"/>
  <c r="G72" i="13"/>
  <c r="G40" i="13"/>
  <c r="G69" i="13"/>
  <c r="F236" i="14"/>
  <c r="F52" i="13"/>
  <c r="H251" i="14"/>
  <c r="H67" i="13"/>
  <c r="H265" i="14"/>
  <c r="E194" i="13"/>
  <c r="H98" i="13"/>
  <c r="H77" i="14"/>
  <c r="G124" i="14"/>
  <c r="G300" i="13"/>
  <c r="E172" i="14"/>
  <c r="G123" i="14"/>
  <c r="F32" i="13"/>
  <c r="H175" i="13"/>
  <c r="F282" i="13"/>
  <c r="F126" i="13"/>
  <c r="F62" i="13"/>
  <c r="E289" i="14"/>
  <c r="F245" i="14"/>
  <c r="H205" i="13"/>
  <c r="E157" i="13"/>
  <c r="F109" i="13"/>
  <c r="F57" i="14"/>
  <c r="E159" i="13"/>
  <c r="G312" i="13"/>
  <c r="E181" i="14"/>
  <c r="G172" i="13"/>
  <c r="E119" i="14"/>
  <c r="E72" i="14"/>
  <c r="G43" i="14"/>
  <c r="E31" i="13"/>
  <c r="G272" i="14"/>
  <c r="G228" i="14"/>
  <c r="H219" i="13"/>
  <c r="H187" i="13"/>
  <c r="H127" i="14"/>
  <c r="H107" i="13"/>
  <c r="G59" i="13"/>
  <c r="G27" i="14"/>
  <c r="G278" i="13"/>
  <c r="E211" i="14"/>
  <c r="G218" i="13"/>
  <c r="F122" i="13"/>
  <c r="G101" i="14"/>
  <c r="E74" i="13"/>
  <c r="H42" i="13"/>
  <c r="F10" i="14"/>
  <c r="F271" i="14"/>
  <c r="F241" i="14"/>
  <c r="H217" i="13"/>
  <c r="G169" i="13"/>
  <c r="H100" i="14"/>
  <c r="E73" i="13"/>
  <c r="E53" i="14"/>
  <c r="G25" i="13"/>
  <c r="G273" i="13"/>
  <c r="G284" i="14"/>
  <c r="H256" i="14"/>
  <c r="E225" i="14"/>
  <c r="G193" i="14"/>
  <c r="E184" i="13"/>
  <c r="H138" i="14"/>
  <c r="E120" i="13"/>
  <c r="F88" i="13"/>
  <c r="F68" i="14"/>
  <c r="H40" i="13"/>
  <c r="E8" i="13"/>
  <c r="E283" i="13"/>
  <c r="F283" i="14"/>
  <c r="G291" i="13"/>
  <c r="E259" i="13"/>
  <c r="H231" i="13"/>
  <c r="G215" i="13"/>
  <c r="H150" i="14"/>
  <c r="F137" i="14"/>
  <c r="F69" i="13"/>
  <c r="G179" i="13"/>
  <c r="E178" i="13"/>
  <c r="G235" i="14"/>
  <c r="H132" i="14"/>
  <c r="F188" i="14"/>
  <c r="F192" i="13"/>
  <c r="G16" i="14"/>
  <c r="E250" i="13"/>
  <c r="E58" i="14"/>
  <c r="F93" i="13"/>
  <c r="G13" i="14"/>
  <c r="H108" i="13"/>
  <c r="E28" i="14"/>
  <c r="G153" i="14"/>
  <c r="F21" i="14"/>
  <c r="E111" i="14"/>
  <c r="F67" i="13"/>
  <c r="G178" i="13"/>
  <c r="F94" i="14"/>
  <c r="H157" i="14"/>
  <c r="H197" i="13"/>
  <c r="F190" i="13"/>
  <c r="E62" i="13"/>
  <c r="G313" i="13"/>
  <c r="F189" i="13"/>
  <c r="F73" i="14"/>
  <c r="G296" i="13"/>
  <c r="F236" i="13"/>
  <c r="F141" i="14"/>
  <c r="H87" i="14"/>
  <c r="H12" i="14"/>
  <c r="H272" i="14"/>
  <c r="F212" i="14"/>
  <c r="E43" i="13"/>
  <c r="H286" i="14"/>
  <c r="E262" i="13"/>
  <c r="G179" i="14"/>
  <c r="H170" i="13"/>
  <c r="F117" i="14"/>
  <c r="G70" i="14"/>
  <c r="F26" i="14"/>
  <c r="E293" i="13"/>
  <c r="H210" i="14"/>
  <c r="E185" i="13"/>
  <c r="G139" i="14"/>
  <c r="E100" i="14"/>
  <c r="F53" i="14"/>
  <c r="H270" i="14"/>
  <c r="G260" i="13"/>
  <c r="G216" i="13"/>
  <c r="G168" i="13"/>
  <c r="H136" i="13"/>
  <c r="E88" i="13"/>
  <c r="H56" i="13"/>
  <c r="H8" i="14"/>
  <c r="F222" i="14"/>
  <c r="E171" i="14"/>
  <c r="E90" i="14"/>
  <c r="H283" i="14"/>
  <c r="F255" i="14"/>
  <c r="E224" i="14"/>
  <c r="E192" i="14"/>
  <c r="G163" i="14"/>
  <c r="G114" i="14"/>
  <c r="G52" i="14"/>
  <c r="F23" i="14"/>
  <c r="H125" i="14"/>
  <c r="F122" i="14"/>
  <c r="G282" i="14"/>
  <c r="H290" i="13"/>
  <c r="G258" i="13"/>
  <c r="E175" i="14"/>
  <c r="H150" i="13"/>
  <c r="G97" i="14"/>
  <c r="H70" i="13"/>
  <c r="G38" i="14"/>
  <c r="F6" i="13"/>
  <c r="F55" i="13"/>
  <c r="H282" i="14"/>
  <c r="H258" i="13"/>
  <c r="F191" i="14"/>
  <c r="E136" i="14"/>
  <c r="E113" i="14"/>
  <c r="G21" i="14"/>
  <c r="E116" i="13"/>
  <c r="G67" i="13"/>
  <c r="H178" i="13"/>
  <c r="E65" i="13"/>
  <c r="H99" i="13"/>
  <c r="E176" i="13"/>
  <c r="G161" i="14"/>
  <c r="G190" i="13"/>
  <c r="H62" i="13"/>
  <c r="G274" i="14"/>
  <c r="F157" i="13"/>
  <c r="H77" i="13"/>
  <c r="F245" i="13"/>
  <c r="G260" i="14"/>
  <c r="E197" i="14"/>
  <c r="G141" i="14"/>
  <c r="E92" i="13"/>
  <c r="E12" i="14"/>
  <c r="E272" i="14"/>
  <c r="G212" i="14"/>
  <c r="E171" i="13"/>
  <c r="H102" i="14"/>
  <c r="F42" i="14"/>
  <c r="F262" i="13"/>
  <c r="E218" i="13"/>
  <c r="F170" i="13"/>
  <c r="H117" i="14"/>
  <c r="F58" i="13"/>
  <c r="H26" i="13"/>
  <c r="E277" i="13"/>
  <c r="H233" i="13"/>
  <c r="H185" i="13"/>
  <c r="H139" i="14"/>
  <c r="G105" i="13"/>
  <c r="F9" i="14"/>
  <c r="E308" i="13"/>
  <c r="G225" i="14"/>
  <c r="H177" i="14"/>
  <c r="H168" i="13"/>
  <c r="F120" i="13"/>
  <c r="G88" i="13"/>
  <c r="F207" i="13"/>
  <c r="G90" i="14"/>
  <c r="G283" i="14"/>
  <c r="H255" i="14"/>
  <c r="F224" i="14"/>
  <c r="F192" i="14"/>
  <c r="H163" i="14"/>
  <c r="E135" i="13"/>
  <c r="E103" i="13"/>
  <c r="F87" i="13"/>
  <c r="H23" i="14"/>
  <c r="G122" i="14"/>
  <c r="E254" i="14"/>
  <c r="H175" i="14"/>
  <c r="G52" i="13"/>
  <c r="E51" i="13"/>
  <c r="E61" i="14"/>
  <c r="F99" i="13"/>
  <c r="G176" i="13"/>
  <c r="E155" i="14"/>
  <c r="F58" i="14"/>
  <c r="E313" i="13"/>
  <c r="G157" i="13"/>
  <c r="H57" i="14"/>
  <c r="G245" i="13"/>
  <c r="E260" i="14"/>
  <c r="H197" i="14"/>
  <c r="H141" i="14"/>
  <c r="G49" i="14"/>
  <c r="G51" i="13"/>
  <c r="E162" i="13"/>
  <c r="E253" i="13"/>
  <c r="F65" i="13"/>
  <c r="G94" i="14"/>
  <c r="G111" i="13"/>
  <c r="H190" i="13"/>
  <c r="E46" i="13"/>
  <c r="G142" i="14"/>
  <c r="F61" i="13"/>
  <c r="E206" i="14"/>
  <c r="E296" i="13"/>
  <c r="E220" i="13"/>
  <c r="E156" i="13"/>
  <c r="F72" i="14"/>
  <c r="H12" i="13"/>
  <c r="G295" i="13"/>
  <c r="H196" i="14"/>
  <c r="H171" i="13"/>
  <c r="F86" i="14"/>
  <c r="G43" i="13"/>
  <c r="H310" i="13"/>
  <c r="H101" i="14"/>
  <c r="G58" i="13"/>
  <c r="E10" i="14"/>
  <c r="G277" i="13"/>
  <c r="E233" i="13"/>
  <c r="H105" i="13"/>
  <c r="E41" i="13"/>
  <c r="G9" i="14"/>
  <c r="H292" i="13"/>
  <c r="F248" i="13"/>
  <c r="E164" i="14"/>
  <c r="H120" i="13"/>
  <c r="G83" i="14"/>
  <c r="F40" i="13"/>
  <c r="E8" i="14"/>
  <c r="G283" i="13"/>
  <c r="G191" i="13"/>
  <c r="H307" i="13"/>
  <c r="G224" i="14"/>
  <c r="G192" i="14"/>
  <c r="G199" i="13"/>
  <c r="G135" i="13"/>
  <c r="H98" i="14"/>
  <c r="E71" i="13"/>
  <c r="H55" i="13"/>
  <c r="F23" i="13"/>
  <c r="G133" i="13"/>
  <c r="H251" i="13"/>
  <c r="E127" i="13"/>
  <c r="F282" i="14"/>
  <c r="F290" i="13"/>
  <c r="G223" i="14"/>
  <c r="E191" i="14"/>
  <c r="F256" i="13"/>
  <c r="F36" i="14"/>
  <c r="F19" i="14"/>
  <c r="F253" i="13"/>
  <c r="E49" i="13"/>
  <c r="F35" i="14"/>
  <c r="H123" i="14"/>
  <c r="F148" i="14"/>
  <c r="F30" i="13"/>
  <c r="E230" i="14"/>
  <c r="G128" i="14"/>
  <c r="G57" i="14"/>
  <c r="F206" i="14"/>
  <c r="G181" i="14"/>
  <c r="H156" i="13"/>
  <c r="G72" i="14"/>
  <c r="G12" i="14"/>
  <c r="G259" i="14"/>
  <c r="F180" i="14"/>
  <c r="G171" i="13"/>
  <c r="F91" i="13"/>
  <c r="F27" i="14"/>
  <c r="F211" i="14"/>
  <c r="E202" i="13"/>
  <c r="E154" i="13"/>
  <c r="E101" i="14"/>
  <c r="H58" i="13"/>
  <c r="G10" i="14"/>
  <c r="E285" i="14"/>
  <c r="H241" i="14"/>
  <c r="G233" i="13"/>
  <c r="H152" i="14"/>
  <c r="E137" i="13"/>
  <c r="E89" i="13"/>
  <c r="F40" i="14"/>
  <c r="G9" i="13"/>
  <c r="H256" i="13"/>
  <c r="G36" i="13"/>
  <c r="F93" i="14"/>
  <c r="E218" i="14"/>
  <c r="G35" i="13"/>
  <c r="F123" i="14"/>
  <c r="F15" i="14"/>
  <c r="E148" i="14"/>
  <c r="F174" i="14"/>
  <c r="E141" i="13"/>
  <c r="G61" i="13"/>
  <c r="H280" i="13"/>
  <c r="E204" i="13"/>
  <c r="E76" i="13"/>
  <c r="E289" i="13"/>
  <c r="E295" i="13"/>
  <c r="G180" i="14"/>
  <c r="H91" i="13"/>
  <c r="G27" i="13"/>
  <c r="F202" i="13"/>
  <c r="G154" i="13"/>
  <c r="G106" i="13"/>
  <c r="F54" i="14"/>
  <c r="F285" i="14"/>
  <c r="H261" i="13"/>
  <c r="H194" i="14"/>
  <c r="F185" i="13"/>
  <c r="G137" i="13"/>
  <c r="F84" i="14"/>
  <c r="H40" i="14"/>
  <c r="H273" i="13"/>
  <c r="G256" i="14"/>
  <c r="H248" i="13"/>
  <c r="H164" i="14"/>
  <c r="H152" i="13"/>
  <c r="H115" i="14"/>
  <c r="H68" i="14"/>
  <c r="F8" i="14"/>
  <c r="F247" i="14"/>
  <c r="F156" i="14"/>
  <c r="G307" i="13"/>
  <c r="E275" i="13"/>
  <c r="H247" i="13"/>
  <c r="H215" i="13"/>
  <c r="E199" i="13"/>
  <c r="E167" i="13"/>
  <c r="H67" i="14"/>
  <c r="E39" i="13"/>
  <c r="H23" i="13"/>
  <c r="E125" i="14"/>
  <c r="G251" i="13"/>
  <c r="F306" i="13"/>
  <c r="H254" i="14"/>
  <c r="F223" i="14"/>
  <c r="H191" i="14"/>
  <c r="G162" i="14"/>
  <c r="F150" i="13"/>
  <c r="F113" i="14"/>
  <c r="F81" i="14"/>
  <c r="H22" i="14"/>
  <c r="G6" i="13"/>
  <c r="H69" i="13"/>
  <c r="G66" i="13"/>
  <c r="H33" i="14"/>
  <c r="G157" i="14"/>
  <c r="G276" i="14"/>
  <c r="E104" i="14"/>
  <c r="F159" i="13"/>
  <c r="G31" i="13"/>
  <c r="F139" i="13"/>
  <c r="H59" i="13"/>
  <c r="E294" i="13"/>
  <c r="H154" i="13"/>
  <c r="G85" i="14"/>
  <c r="H305" i="13"/>
  <c r="H293" i="13"/>
  <c r="F169" i="13"/>
  <c r="G41" i="13"/>
  <c r="F79" i="13"/>
  <c r="F232" i="13"/>
  <c r="F115" i="14"/>
  <c r="G24" i="14"/>
  <c r="H247" i="14"/>
  <c r="E95" i="13"/>
  <c r="G275" i="13"/>
  <c r="H208" i="14"/>
  <c r="H199" i="13"/>
  <c r="G167" i="13"/>
  <c r="F119" i="13"/>
  <c r="H87" i="13"/>
  <c r="F39" i="14"/>
  <c r="H7" i="14"/>
  <c r="H269" i="14"/>
  <c r="F238" i="14"/>
  <c r="F230" i="13"/>
  <c r="H198" i="13"/>
  <c r="H166" i="13"/>
  <c r="F118" i="13"/>
  <c r="E51" i="14"/>
  <c r="F22" i="14"/>
  <c r="G255" i="13"/>
  <c r="H126" i="14"/>
  <c r="E25" i="14"/>
  <c r="F152" i="13"/>
  <c r="G95" i="13"/>
  <c r="G137" i="14"/>
  <c r="G182" i="13"/>
  <c r="E22" i="13"/>
  <c r="F214" i="14"/>
  <c r="H137" i="13"/>
  <c r="E137" i="14"/>
  <c r="F182" i="13"/>
  <c r="G219" i="14"/>
  <c r="H225" i="14"/>
  <c r="G176" i="14"/>
  <c r="H246" i="13"/>
  <c r="G15" i="13"/>
  <c r="G308" i="13"/>
  <c r="F125" i="14"/>
  <c r="E134" i="13"/>
  <c r="G37" i="13"/>
  <c r="G62" i="14"/>
  <c r="E112" i="13"/>
  <c r="F215" i="14"/>
  <c r="G104" i="14"/>
  <c r="G159" i="13"/>
  <c r="E108" i="13"/>
  <c r="H31" i="13"/>
  <c r="H139" i="13"/>
  <c r="G258" i="14"/>
  <c r="H218" i="13"/>
  <c r="F126" i="14"/>
  <c r="F305" i="13"/>
  <c r="F293" i="13"/>
  <c r="F178" i="14"/>
  <c r="H169" i="13"/>
  <c r="F105" i="13"/>
  <c r="E40" i="14"/>
  <c r="H79" i="13"/>
  <c r="F276" i="13"/>
  <c r="H232" i="13"/>
  <c r="F168" i="13"/>
  <c r="H99" i="14"/>
  <c r="F56" i="13"/>
  <c r="G24" i="13"/>
  <c r="G247" i="14"/>
  <c r="F90" i="14"/>
  <c r="E283" i="14"/>
  <c r="E239" i="14"/>
  <c r="F247" i="13"/>
  <c r="F163" i="14"/>
  <c r="F151" i="13"/>
  <c r="E82" i="14"/>
  <c r="H39" i="14"/>
  <c r="G7" i="14"/>
  <c r="E258" i="13"/>
  <c r="E230" i="13"/>
  <c r="E198" i="13"/>
  <c r="H113" i="14"/>
  <c r="E81" i="14"/>
  <c r="F51" i="14"/>
  <c r="G22" i="14"/>
  <c r="H90" i="14"/>
  <c r="G151" i="13"/>
  <c r="G87" i="13"/>
  <c r="F7" i="13"/>
  <c r="F269" i="14"/>
  <c r="E223" i="14"/>
  <c r="G230" i="13"/>
  <c r="E118" i="13"/>
  <c r="E86" i="13"/>
  <c r="H54" i="13"/>
  <c r="H22" i="13"/>
  <c r="G51" i="14"/>
  <c r="E221" i="14"/>
  <c r="E126" i="13"/>
  <c r="F88" i="14"/>
  <c r="H144" i="14"/>
  <c r="H168" i="14"/>
  <c r="F31" i="13"/>
  <c r="E219" i="13"/>
  <c r="H118" i="14"/>
  <c r="H11" i="14"/>
  <c r="F242" i="14"/>
  <c r="E54" i="14"/>
  <c r="E217" i="13"/>
  <c r="F69" i="14"/>
  <c r="G8" i="14"/>
  <c r="E231" i="13"/>
  <c r="G67" i="14"/>
  <c r="E7" i="14"/>
  <c r="H223" i="14"/>
  <c r="H118" i="13"/>
  <c r="E54" i="13"/>
  <c r="G203" i="13"/>
  <c r="G227" i="14"/>
  <c r="E41" i="14"/>
  <c r="F73" i="13"/>
  <c r="E200" i="13"/>
  <c r="E257" i="13"/>
  <c r="G150" i="14"/>
  <c r="F103" i="13"/>
  <c r="G125" i="14"/>
  <c r="G246" i="13"/>
  <c r="G175" i="14"/>
  <c r="H134" i="14"/>
  <c r="G169" i="14"/>
  <c r="H45" i="13"/>
  <c r="E244" i="14"/>
  <c r="H43" i="14"/>
  <c r="H279" i="13"/>
  <c r="E203" i="13"/>
  <c r="G86" i="14"/>
  <c r="H211" i="14"/>
  <c r="G117" i="14"/>
  <c r="G41" i="14"/>
  <c r="F47" i="13"/>
  <c r="E226" i="14"/>
  <c r="G165" i="14"/>
  <c r="G73" i="13"/>
  <c r="E83" i="14"/>
  <c r="G207" i="13"/>
  <c r="H183" i="13"/>
  <c r="G71" i="13"/>
  <c r="E23" i="13"/>
  <c r="E282" i="14"/>
  <c r="E214" i="13"/>
  <c r="E97" i="14"/>
  <c r="E66" i="14"/>
  <c r="E132" i="13"/>
  <c r="F205" i="13"/>
  <c r="F244" i="14"/>
  <c r="E279" i="13"/>
  <c r="H85" i="14"/>
  <c r="F201" i="13"/>
  <c r="H73" i="13"/>
  <c r="H24" i="14"/>
  <c r="G257" i="13"/>
  <c r="F191" i="13"/>
  <c r="H291" i="13"/>
  <c r="E150" i="14"/>
  <c r="E55" i="13"/>
  <c r="G23" i="14"/>
  <c r="F127" i="13"/>
  <c r="G274" i="13"/>
  <c r="E166" i="13"/>
  <c r="F97" i="14"/>
  <c r="G6" i="14"/>
  <c r="H36" i="13"/>
  <c r="E169" i="14"/>
  <c r="E29" i="13"/>
  <c r="F280" i="13"/>
  <c r="F43" i="14"/>
  <c r="G279" i="13"/>
  <c r="F221" i="14"/>
  <c r="E47" i="14"/>
  <c r="G303" i="13"/>
  <c r="H96" i="13"/>
  <c r="G250" i="13"/>
  <c r="F289" i="14"/>
  <c r="H159" i="13"/>
  <c r="G204" i="13"/>
  <c r="G108" i="13"/>
  <c r="E31" i="14"/>
  <c r="G139" i="13"/>
  <c r="F43" i="13"/>
  <c r="H278" i="13"/>
  <c r="E179" i="14"/>
  <c r="F74" i="13"/>
  <c r="G305" i="13"/>
  <c r="G293" i="13"/>
  <c r="G178" i="14"/>
  <c r="E153" i="13"/>
  <c r="G84" i="14"/>
  <c r="F25" i="14"/>
  <c r="G276" i="13"/>
  <c r="E193" i="14"/>
  <c r="F104" i="13"/>
  <c r="F8" i="13"/>
  <c r="F283" i="13"/>
  <c r="F239" i="14"/>
  <c r="G208" i="14"/>
  <c r="F199" i="13"/>
  <c r="G119" i="13"/>
  <c r="F136" i="14"/>
  <c r="H19" i="13"/>
  <c r="F257" i="14"/>
  <c r="E240" i="14"/>
  <c r="F171" i="14"/>
  <c r="F183" i="13"/>
  <c r="E216" i="14"/>
  <c r="G136" i="14"/>
  <c r="E105" i="14"/>
  <c r="E237" i="14"/>
  <c r="F251" i="13"/>
  <c r="F186" i="14"/>
  <c r="G200" i="13"/>
  <c r="F177" i="13"/>
  <c r="H88" i="13"/>
  <c r="F135" i="13"/>
  <c r="E256" i="13"/>
  <c r="E147" i="13"/>
  <c r="H235" i="14"/>
  <c r="G91" i="14"/>
  <c r="F143" i="14"/>
  <c r="H289" i="14"/>
  <c r="G109" i="13"/>
  <c r="F144" i="14"/>
  <c r="G168" i="14"/>
  <c r="G103" i="14"/>
  <c r="G31" i="14"/>
  <c r="H180" i="14"/>
  <c r="E127" i="14"/>
  <c r="E11" i="13"/>
  <c r="E242" i="14"/>
  <c r="H179" i="14"/>
  <c r="G138" i="13"/>
  <c r="G74" i="13"/>
  <c r="E268" i="14"/>
  <c r="E257" i="14"/>
  <c r="H178" i="14"/>
  <c r="G153" i="13"/>
  <c r="G89" i="13"/>
  <c r="H25" i="13"/>
  <c r="H276" i="13"/>
  <c r="G232" i="13"/>
  <c r="H8" i="13"/>
  <c r="H207" i="13"/>
  <c r="F95" i="13"/>
  <c r="E307" i="13"/>
  <c r="H239" i="14"/>
  <c r="E163" i="14"/>
  <c r="H151" i="13"/>
  <c r="H119" i="13"/>
  <c r="F67" i="14"/>
  <c r="G39" i="14"/>
  <c r="H7" i="13"/>
  <c r="E251" i="13"/>
  <c r="F258" i="13"/>
  <c r="G150" i="13"/>
  <c r="G118" i="13"/>
  <c r="G86" i="13"/>
  <c r="E235" i="14"/>
  <c r="G268" i="14"/>
  <c r="E56" i="13"/>
  <c r="F275" i="13"/>
  <c r="E39" i="14"/>
  <c r="E290" i="13"/>
  <c r="H86" i="13"/>
  <c r="E16" i="13"/>
  <c r="F259" i="13"/>
  <c r="E6" i="14"/>
  <c r="G248" i="14"/>
  <c r="G237" i="14"/>
  <c r="G259" i="13"/>
  <c r="F274" i="13"/>
  <c r="E248" i="14"/>
  <c r="H200" i="13"/>
  <c r="H224" i="14"/>
  <c r="E38" i="13"/>
  <c r="G80" i="13"/>
  <c r="H76" i="13"/>
  <c r="E166" i="14"/>
  <c r="H153" i="13"/>
  <c r="E104" i="13"/>
  <c r="E114" i="14"/>
  <c r="F175" i="14"/>
  <c r="G186" i="13"/>
  <c r="E98" i="14"/>
  <c r="F66" i="14"/>
  <c r="G205" i="14"/>
  <c r="H302" i="13"/>
  <c r="E220" i="14"/>
  <c r="E80" i="13"/>
  <c r="H126" i="13"/>
  <c r="G249" i="13"/>
  <c r="H88" i="14"/>
  <c r="G76" i="13"/>
  <c r="G219" i="13"/>
  <c r="H123" i="13"/>
  <c r="G11" i="13"/>
  <c r="G242" i="14"/>
  <c r="H166" i="14"/>
  <c r="E117" i="14"/>
  <c r="G54" i="14"/>
  <c r="E305" i="13"/>
  <c r="G241" i="14"/>
  <c r="F217" i="13"/>
  <c r="E139" i="14"/>
  <c r="H69" i="14"/>
  <c r="F25" i="13"/>
  <c r="F240" i="14"/>
  <c r="F177" i="14"/>
  <c r="E152" i="13"/>
  <c r="H104" i="13"/>
  <c r="G56" i="13"/>
  <c r="G8" i="13"/>
  <c r="H95" i="13"/>
  <c r="G239" i="14"/>
  <c r="G231" i="13"/>
  <c r="G183" i="13"/>
  <c r="H137" i="14"/>
  <c r="F114" i="14"/>
  <c r="F71" i="13"/>
  <c r="G39" i="13"/>
  <c r="G7" i="13"/>
  <c r="F216" i="14"/>
  <c r="G290" i="13"/>
  <c r="F214" i="13"/>
  <c r="H182" i="13"/>
  <c r="H136" i="14"/>
  <c r="G113" i="14"/>
  <c r="G81" i="14"/>
  <c r="G54" i="13"/>
  <c r="G22" i="13"/>
  <c r="H225" i="13"/>
  <c r="H44" i="14"/>
  <c r="E188" i="13"/>
  <c r="F59" i="14"/>
  <c r="H122" i="13"/>
  <c r="H201" i="13"/>
  <c r="F176" i="14"/>
  <c r="E274" i="13"/>
  <c r="E228" i="13"/>
  <c r="H250" i="14"/>
  <c r="F218" i="14"/>
  <c r="E227" i="13"/>
  <c r="F121" i="14"/>
  <c r="G214" i="14"/>
  <c r="F288" i="14"/>
  <c r="F154" i="14"/>
  <c r="H56" i="14"/>
  <c r="H203" i="13"/>
  <c r="F118" i="14"/>
  <c r="G11" i="14"/>
  <c r="F278" i="13"/>
  <c r="E122" i="13"/>
  <c r="F268" i="14"/>
  <c r="E178" i="14"/>
  <c r="F153" i="13"/>
  <c r="G69" i="14"/>
  <c r="E9" i="13"/>
  <c r="E276" i="13"/>
  <c r="F164" i="14"/>
  <c r="G152" i="13"/>
  <c r="F99" i="14"/>
  <c r="H257" i="13"/>
  <c r="G171" i="14"/>
  <c r="H192" i="14"/>
  <c r="E151" i="13"/>
  <c r="F98" i="14"/>
  <c r="H71" i="13"/>
  <c r="F39" i="13"/>
  <c r="E133" i="13"/>
  <c r="H216" i="14"/>
  <c r="G254" i="14"/>
  <c r="E246" i="13"/>
  <c r="G214" i="13"/>
  <c r="E150" i="13"/>
  <c r="H97" i="14"/>
  <c r="H66" i="14"/>
  <c r="H38" i="14"/>
  <c r="H234" i="14"/>
  <c r="F273" i="14"/>
  <c r="E56" i="14"/>
  <c r="E86" i="14"/>
  <c r="E186" i="13"/>
  <c r="G261" i="13"/>
  <c r="F225" i="14"/>
  <c r="E207" i="13"/>
  <c r="E38" i="14"/>
  <c r="E110" i="13"/>
  <c r="E121" i="13"/>
  <c r="F133" i="13"/>
  <c r="F6" i="14"/>
  <c r="F105" i="14"/>
  <c r="H176" i="14"/>
  <c r="E207" i="14"/>
  <c r="E164" i="13"/>
  <c r="F270" i="13"/>
  <c r="H218" i="14"/>
  <c r="F131" i="13"/>
  <c r="H16" i="13"/>
  <c r="H105" i="14"/>
  <c r="H214" i="14"/>
  <c r="E288" i="14"/>
  <c r="G154" i="14"/>
  <c r="F311" i="13"/>
  <c r="G167" i="14"/>
  <c r="G102" i="14"/>
  <c r="E63" i="13"/>
  <c r="H242" i="14"/>
  <c r="F261" i="13"/>
  <c r="G217" i="13"/>
  <c r="F137" i="13"/>
  <c r="H9" i="14"/>
  <c r="F284" i="14"/>
  <c r="E260" i="13"/>
  <c r="G164" i="14"/>
  <c r="F136" i="13"/>
  <c r="G99" i="14"/>
  <c r="H171" i="14"/>
  <c r="F307" i="13"/>
  <c r="H259" i="13"/>
  <c r="F231" i="13"/>
  <c r="F150" i="14"/>
  <c r="G98" i="14"/>
  <c r="E67" i="14"/>
  <c r="H39" i="13"/>
  <c r="H133" i="13"/>
  <c r="G216" i="14"/>
  <c r="F254" i="14"/>
  <c r="F246" i="13"/>
  <c r="H214" i="13"/>
  <c r="E182" i="13"/>
  <c r="F134" i="13"/>
  <c r="F102" i="13"/>
  <c r="F70" i="13"/>
  <c r="F38" i="13"/>
  <c r="H6" i="14"/>
  <c r="H59" i="14"/>
  <c r="F257" i="13"/>
  <c r="H103" i="13"/>
  <c r="H122" i="14"/>
  <c r="F38" i="14"/>
  <c r="F254" i="13"/>
  <c r="G44" i="14"/>
  <c r="E44" i="13"/>
  <c r="E187" i="13"/>
  <c r="G63" i="13"/>
  <c r="F186" i="13"/>
  <c r="H26" i="14"/>
  <c r="G226" i="14"/>
  <c r="H116" i="14"/>
  <c r="G36" i="14"/>
  <c r="F252" i="13"/>
  <c r="E128" i="14"/>
  <c r="H31" i="14"/>
  <c r="G310" i="13"/>
  <c r="F85" i="14"/>
  <c r="E273" i="13"/>
  <c r="E232" i="13"/>
  <c r="F215" i="13"/>
  <c r="H82" i="14"/>
  <c r="G207" i="14"/>
  <c r="H134" i="13"/>
  <c r="E183" i="13"/>
  <c r="G26" i="13"/>
  <c r="E306" i="13"/>
  <c r="H308" i="13"/>
  <c r="H162" i="14"/>
  <c r="H213" i="14"/>
  <c r="F86" i="13"/>
  <c r="G66" i="14"/>
  <c r="H124" i="13"/>
  <c r="E205" i="13"/>
  <c r="G90" i="13"/>
  <c r="G134" i="13"/>
  <c r="F20" i="13"/>
  <c r="H252" i="13"/>
  <c r="F29" i="13"/>
  <c r="H243" i="14"/>
  <c r="H90" i="13"/>
  <c r="G152" i="14"/>
  <c r="F237" i="14"/>
  <c r="F200" i="13"/>
  <c r="F24" i="13"/>
  <c r="E176" i="14"/>
  <c r="G82" i="14"/>
  <c r="G127" i="13"/>
  <c r="H207" i="14"/>
  <c r="F22" i="13"/>
  <c r="H52" i="14"/>
  <c r="E6" i="13"/>
  <c r="F162" i="14"/>
  <c r="E52" i="14"/>
  <c r="G213" i="14"/>
  <c r="G23" i="13"/>
  <c r="E139" i="13"/>
  <c r="H135" i="13"/>
  <c r="G119" i="14"/>
  <c r="F315" i="13"/>
  <c r="F90" i="13"/>
  <c r="F208" i="14"/>
  <c r="H243" i="13"/>
  <c r="F208" i="13"/>
  <c r="F13" i="13"/>
  <c r="E263" i="13"/>
  <c r="F310" i="13"/>
  <c r="F26" i="13"/>
  <c r="G185" i="13"/>
  <c r="H237" i="14"/>
  <c r="F151" i="14"/>
  <c r="E24" i="14"/>
  <c r="F52" i="14"/>
  <c r="H127" i="13"/>
  <c r="F207" i="14"/>
  <c r="E22" i="14"/>
  <c r="E122" i="14"/>
  <c r="H75" i="14"/>
  <c r="G140" i="14"/>
  <c r="F167" i="13"/>
  <c r="G62" i="13"/>
  <c r="H306" i="13"/>
  <c r="F166" i="13"/>
  <c r="G166" i="13"/>
  <c r="H57" i="13"/>
  <c r="G40" i="14"/>
  <c r="F41" i="13"/>
  <c r="E204" i="14"/>
  <c r="H13" i="13"/>
  <c r="F195" i="14"/>
  <c r="E26" i="14"/>
  <c r="E152" i="14"/>
  <c r="E79" i="13"/>
  <c r="G151" i="14"/>
  <c r="E24" i="13"/>
  <c r="H230" i="13"/>
  <c r="F266" i="13"/>
  <c r="H222" i="14"/>
  <c r="E309" i="13"/>
  <c r="F198" i="13"/>
  <c r="E7" i="13"/>
  <c r="E69" i="14"/>
  <c r="H274" i="13"/>
  <c r="F154" i="13"/>
  <c r="H28" i="14"/>
  <c r="F54" i="13"/>
  <c r="E72" i="13"/>
  <c r="E242" i="13"/>
  <c r="E13" i="14"/>
  <c r="E26" i="13"/>
  <c r="F75" i="14"/>
  <c r="G184" i="13"/>
  <c r="H24" i="13"/>
  <c r="E291" i="13"/>
  <c r="G191" i="14"/>
  <c r="E102" i="13"/>
  <c r="H6" i="13"/>
  <c r="H229" i="14"/>
  <c r="E222" i="14"/>
  <c r="H167" i="13"/>
  <c r="G55" i="13"/>
  <c r="E162" i="14"/>
  <c r="E234" i="13"/>
  <c r="H81" i="14"/>
  <c r="H275" i="13"/>
  <c r="H191" i="13"/>
  <c r="G292" i="13"/>
  <c r="G247" i="13"/>
  <c r="E55" i="14"/>
  <c r="E208" i="14"/>
  <c r="G55" i="14"/>
  <c r="G210" i="14"/>
  <c r="H238" i="14"/>
  <c r="F178" i="13"/>
  <c r="F171" i="13"/>
  <c r="F234" i="13"/>
  <c r="F291" i="13"/>
  <c r="G102" i="13"/>
  <c r="G255" i="14"/>
  <c r="F121" i="13"/>
  <c r="H283" i="13"/>
  <c r="E247" i="13"/>
  <c r="H271" i="14"/>
  <c r="E119" i="13"/>
  <c r="H114" i="14"/>
  <c r="F209" i="14"/>
  <c r="E191" i="13"/>
  <c r="E12" i="13"/>
  <c r="H38" i="13"/>
  <c r="G93" i="14"/>
  <c r="E213" i="14"/>
  <c r="E155" i="13"/>
  <c r="H234" i="13"/>
  <c r="H10" i="14"/>
  <c r="F116" i="14"/>
  <c r="F308" i="13"/>
  <c r="E136" i="13"/>
  <c r="G222" i="14"/>
  <c r="E255" i="14"/>
  <c r="H102" i="13"/>
  <c r="G116" i="14"/>
  <c r="G306" i="13"/>
  <c r="E82" i="13"/>
  <c r="E270" i="14"/>
  <c r="E23" i="14"/>
  <c r="G132" i="14"/>
  <c r="F83" i="14"/>
  <c r="G156" i="14"/>
  <c r="F7" i="14"/>
  <c r="H156" i="14"/>
  <c r="E238" i="14"/>
  <c r="E46" i="14"/>
  <c r="E68" i="14"/>
  <c r="G103" i="13"/>
  <c r="G141" i="13"/>
  <c r="F82" i="14"/>
  <c r="F161" i="13"/>
  <c r="F213" i="13"/>
  <c r="E75" i="13"/>
  <c r="G271" i="14"/>
  <c r="E116" i="14"/>
  <c r="F270" i="14"/>
  <c r="G120" i="13"/>
  <c r="E247" i="14"/>
  <c r="E269" i="14"/>
  <c r="G198" i="13"/>
  <c r="E70" i="13"/>
  <c r="H145" i="13"/>
  <c r="G124" i="13"/>
  <c r="H71" i="14"/>
  <c r="E170" i="13"/>
  <c r="G309" i="13"/>
  <c r="G100" i="14"/>
  <c r="G115" i="14"/>
  <c r="G269" i="14"/>
  <c r="F276" i="14"/>
  <c r="G70" i="13"/>
  <c r="G248" i="13"/>
  <c r="H51" i="14"/>
  <c r="E210" i="14"/>
  <c r="H193" i="14"/>
  <c r="H232" i="14"/>
  <c r="E189" i="13"/>
  <c r="G28" i="14"/>
  <c r="E59" i="14"/>
  <c r="E90" i="13"/>
  <c r="F210" i="14"/>
  <c r="G209" i="14"/>
  <c r="G68" i="14"/>
  <c r="E156" i="14"/>
  <c r="E87" i="13"/>
  <c r="G238" i="14"/>
  <c r="G38" i="13"/>
  <c r="H217" i="14"/>
  <c r="E215" i="13"/>
  <c r="H5" i="13"/>
  <c r="E5" i="13"/>
  <c r="H5" i="14"/>
  <c r="G5" i="14"/>
  <c r="F5" i="14"/>
  <c r="E5" i="14"/>
  <c r="G5" i="13"/>
  <c r="F5" i="13"/>
  <c r="D336" i="13" l="1"/>
  <c r="G336" i="13"/>
  <c r="E336" i="13"/>
  <c r="B336" i="13"/>
  <c r="H336" i="13"/>
  <c r="C336" i="13"/>
  <c r="F336" i="13"/>
  <c r="A337" i="13" a="1"/>
  <c r="A337" i="13" s="1"/>
  <c r="G337" i="13" l="1"/>
  <c r="F337" i="13"/>
  <c r="B337" i="13"/>
  <c r="H337" i="13"/>
  <c r="E337" i="13"/>
  <c r="C337" i="13"/>
  <c r="D337" i="13"/>
  <c r="A338" i="13" a="1"/>
  <c r="A338" i="13" s="1"/>
  <c r="D338" i="13" l="1"/>
  <c r="G338" i="13"/>
  <c r="E338" i="13"/>
  <c r="B338" i="13"/>
  <c r="H338" i="13"/>
  <c r="C338" i="13"/>
  <c r="F338" i="13"/>
  <c r="A339" i="13" a="1"/>
  <c r="A339" i="13" s="1"/>
  <c r="G339" i="13" l="1"/>
  <c r="D339" i="13"/>
  <c r="B339" i="13"/>
  <c r="H339" i="13"/>
  <c r="E339" i="13"/>
  <c r="F339" i="13"/>
  <c r="C339" i="13"/>
  <c r="A340" i="13" a="1"/>
  <c r="A340" i="13" s="1"/>
  <c r="D340" i="13" l="1"/>
  <c r="G340" i="13"/>
  <c r="E340" i="13"/>
  <c r="B340" i="13"/>
  <c r="H340" i="13"/>
  <c r="C340" i="13"/>
  <c r="F340" i="13"/>
  <c r="A341" i="13" a="1"/>
  <c r="A341" i="13" s="1"/>
  <c r="G341" i="13" l="1"/>
  <c r="F341" i="13"/>
  <c r="B341" i="13"/>
  <c r="H341" i="13"/>
  <c r="E341" i="13"/>
  <c r="C341" i="13"/>
  <c r="D341" i="13"/>
  <c r="A342" i="13" a="1"/>
  <c r="A342" i="13" s="1"/>
  <c r="D342" i="13" l="1"/>
  <c r="C342" i="13"/>
  <c r="E342" i="13"/>
  <c r="B342" i="13"/>
  <c r="H342" i="13"/>
  <c r="F342" i="13"/>
  <c r="G342" i="13"/>
  <c r="A343" i="13" a="1"/>
  <c r="A343" i="13" s="1"/>
  <c r="G343" i="13" l="1"/>
  <c r="F343" i="13"/>
  <c r="B343" i="13"/>
  <c r="H343" i="13"/>
  <c r="E343" i="13"/>
  <c r="C343" i="13"/>
  <c r="D343" i="13"/>
  <c r="A344" i="13" a="1"/>
  <c r="A344" i="13" s="1"/>
  <c r="D344" i="13" l="1"/>
  <c r="G344" i="13"/>
  <c r="E344" i="13"/>
  <c r="B344" i="13"/>
  <c r="H344" i="13"/>
  <c r="C344" i="13"/>
  <c r="F344" i="13"/>
  <c r="A345" i="13" a="1"/>
  <c r="A345" i="13" s="1"/>
  <c r="G345" i="13" l="1"/>
  <c r="C345" i="13"/>
  <c r="B345" i="13"/>
  <c r="H345" i="13"/>
  <c r="E345" i="13"/>
  <c r="D345" i="13"/>
  <c r="F345" i="13"/>
  <c r="A346" i="13" a="1"/>
  <c r="A346" i="13" s="1"/>
  <c r="D346" i="13" l="1"/>
  <c r="F346" i="13"/>
  <c r="E346" i="13"/>
  <c r="B346" i="13"/>
  <c r="H346" i="13"/>
  <c r="C346" i="13"/>
  <c r="G346" i="13"/>
  <c r="A347" i="13" a="1"/>
  <c r="A347" i="13" s="1"/>
  <c r="G347" i="13" l="1"/>
  <c r="D347" i="13"/>
  <c r="B347" i="13"/>
  <c r="H347" i="13"/>
  <c r="E347" i="13"/>
  <c r="F347" i="13"/>
  <c r="C347" i="13"/>
  <c r="A348" i="13" a="1"/>
  <c r="A348" i="13" s="1"/>
  <c r="D348" i="13" l="1"/>
  <c r="G348" i="13"/>
  <c r="E348" i="13"/>
  <c r="B348" i="13"/>
  <c r="H348" i="13"/>
  <c r="C348" i="13"/>
  <c r="F348" i="13"/>
  <c r="A349" i="13" a="1"/>
  <c r="A349" i="13" s="1"/>
  <c r="G349" i="13" l="1"/>
  <c r="F349" i="13"/>
  <c r="B349" i="13"/>
  <c r="H349" i="13"/>
  <c r="E349" i="13"/>
  <c r="C349" i="13"/>
  <c r="D349" i="13"/>
  <c r="A350" i="13" a="1"/>
  <c r="A350" i="13" s="1"/>
  <c r="D350" i="13" l="1"/>
  <c r="C350" i="13"/>
  <c r="E350" i="13"/>
  <c r="B350" i="13"/>
  <c r="H350" i="13"/>
  <c r="F350" i="13"/>
  <c r="G350" i="13"/>
  <c r="A351" i="13" a="1"/>
  <c r="A351" i="13" s="1"/>
  <c r="G351" i="13" l="1"/>
  <c r="F351" i="13"/>
  <c r="B351" i="13"/>
  <c r="H351" i="13"/>
  <c r="E351" i="13"/>
  <c r="C351" i="13"/>
  <c r="D351" i="13"/>
  <c r="A352" i="13" a="1"/>
  <c r="A352" i="13" s="1"/>
  <c r="D352" i="13" l="1"/>
  <c r="G352" i="13"/>
  <c r="E352" i="13"/>
  <c r="B352" i="13"/>
  <c r="H352" i="13"/>
  <c r="C352" i="13"/>
  <c r="F352" i="13"/>
  <c r="A353" i="13" a="1"/>
  <c r="A353" i="13" s="1"/>
  <c r="G353" i="13" l="1"/>
  <c r="F353" i="13"/>
  <c r="B353" i="13"/>
  <c r="H353" i="13"/>
  <c r="E353" i="13"/>
  <c r="C353" i="13"/>
  <c r="D353" i="13"/>
  <c r="A354" i="13" a="1"/>
  <c r="A354" i="13" s="1"/>
  <c r="D354" i="13" l="1"/>
  <c r="G354" i="13"/>
  <c r="E354" i="13"/>
  <c r="B354" i="13"/>
  <c r="H354" i="13"/>
  <c r="C354" i="13"/>
  <c r="F354" i="13"/>
  <c r="A355" i="13" a="1"/>
  <c r="A355" i="13" s="1"/>
  <c r="G355" i="13" l="1"/>
  <c r="D355" i="13"/>
  <c r="B355" i="13"/>
  <c r="H355" i="13"/>
  <c r="E355" i="13"/>
  <c r="F355" i="13"/>
  <c r="C355" i="13"/>
  <c r="A356" i="13" a="1"/>
  <c r="A356" i="13" s="1"/>
  <c r="D356" i="13" l="1"/>
  <c r="G356" i="13"/>
  <c r="E356" i="13"/>
  <c r="B356" i="13"/>
  <c r="C356" i="13"/>
  <c r="H356" i="13"/>
  <c r="F356" i="13"/>
  <c r="A357" i="13" a="1"/>
  <c r="A357" i="13" s="1"/>
  <c r="G357" i="13" l="1"/>
  <c r="C357" i="13"/>
  <c r="B357" i="13"/>
  <c r="H357" i="13"/>
  <c r="E357" i="13"/>
  <c r="D357" i="13"/>
  <c r="F357" i="13"/>
  <c r="A358" i="13" a="1"/>
  <c r="A358" i="13" s="1"/>
  <c r="D358" i="13" l="1"/>
  <c r="F358" i="13"/>
  <c r="E358" i="13"/>
  <c r="B358" i="13"/>
  <c r="H358" i="13"/>
  <c r="G358" i="13"/>
  <c r="C358" i="13"/>
  <c r="A359" i="13" a="1"/>
  <c r="A359" i="13" s="1"/>
  <c r="G359" i="13" l="1"/>
  <c r="F359" i="13"/>
  <c r="B359" i="13"/>
  <c r="H359" i="13"/>
  <c r="E359" i="13"/>
  <c r="C359" i="13"/>
  <c r="D359" i="13"/>
  <c r="A360" i="13" a="1"/>
  <c r="A360" i="13" s="1"/>
  <c r="D360" i="13" l="1"/>
  <c r="G360" i="13"/>
  <c r="E360" i="13"/>
  <c r="B360" i="13"/>
  <c r="H360" i="13"/>
  <c r="C360" i="13"/>
  <c r="F360" i="13"/>
  <c r="A361" i="13" a="1"/>
  <c r="A361" i="13" s="1"/>
  <c r="G361" i="13" l="1"/>
  <c r="F361" i="13"/>
  <c r="B361" i="13"/>
  <c r="H361" i="13"/>
  <c r="E361" i="13"/>
  <c r="C361" i="13"/>
  <c r="D361" i="13"/>
  <c r="A362" i="13" a="1"/>
  <c r="A362" i="13" s="1"/>
  <c r="D362" i="13" l="1"/>
  <c r="G362" i="13"/>
  <c r="E362" i="13"/>
  <c r="B362" i="13"/>
  <c r="H362" i="13"/>
  <c r="C362" i="13"/>
  <c r="F362" i="13"/>
  <c r="A363" i="13" a="1"/>
  <c r="A363" i="13" s="1"/>
  <c r="G363" i="13" l="1"/>
  <c r="D363" i="13"/>
  <c r="B363" i="13"/>
  <c r="H363" i="13"/>
  <c r="E363" i="13"/>
  <c r="F363" i="13"/>
  <c r="C363" i="13"/>
  <c r="A364" i="13" a="1"/>
  <c r="A364" i="13" s="1"/>
  <c r="D364" i="13" l="1"/>
  <c r="G364" i="13"/>
  <c r="E364" i="13"/>
  <c r="B364" i="13"/>
  <c r="H364" i="13"/>
  <c r="F364" i="13"/>
  <c r="C364" i="13"/>
  <c r="A365" i="13" a="1"/>
  <c r="A365" i="13" s="1"/>
  <c r="G365" i="13" l="1"/>
  <c r="F365" i="13"/>
  <c r="B365" i="13"/>
  <c r="H365" i="13"/>
  <c r="E365" i="13"/>
  <c r="C365" i="13"/>
  <c r="D365" i="13"/>
  <c r="A366" i="13" a="1"/>
  <c r="A366" i="13" s="1"/>
  <c r="D366" i="13" l="1"/>
  <c r="C366" i="13"/>
  <c r="E366" i="13"/>
  <c r="B366" i="13"/>
  <c r="H366" i="13"/>
  <c r="F366" i="13"/>
  <c r="G366" i="13"/>
  <c r="A367" i="13" a="1"/>
  <c r="A367" i="13" s="1"/>
  <c r="G367" i="13" l="1"/>
  <c r="F367" i="13"/>
  <c r="B367" i="13"/>
  <c r="H367" i="13"/>
  <c r="E367" i="13"/>
  <c r="C367" i="13"/>
  <c r="D367" i="13"/>
  <c r="A368" i="13" a="1"/>
  <c r="A368" i="13" s="1"/>
  <c r="D368" i="13" l="1"/>
  <c r="G368" i="13"/>
  <c r="B368" i="13"/>
  <c r="H368" i="13"/>
  <c r="C368" i="13"/>
  <c r="E368" i="13"/>
  <c r="F368" i="13"/>
  <c r="A369" i="13" a="1"/>
  <c r="A369" i="13" s="1"/>
  <c r="G369" i="13" l="1"/>
  <c r="H369" i="13"/>
  <c r="E369" i="13"/>
  <c r="B369" i="13"/>
  <c r="C369" i="13"/>
  <c r="D369" i="13"/>
  <c r="F369" i="13"/>
  <c r="A370" i="13" a="1"/>
  <c r="A370" i="13" s="1"/>
  <c r="D370" i="13" l="1"/>
  <c r="G370" i="13"/>
  <c r="C370" i="13"/>
  <c r="E370" i="13"/>
  <c r="F370" i="13"/>
  <c r="B370" i="13"/>
  <c r="H370" i="13"/>
  <c r="A371" i="13" a="1"/>
  <c r="A371" i="13" s="1"/>
  <c r="G371" i="13" l="1"/>
  <c r="H371" i="13"/>
  <c r="E371" i="13"/>
  <c r="B371" i="13"/>
  <c r="C371" i="13"/>
  <c r="D371" i="13"/>
  <c r="F371" i="13"/>
  <c r="A372" i="13" a="1"/>
  <c r="A372" i="13" s="1"/>
  <c r="D372" i="13" l="1"/>
  <c r="G372" i="13"/>
  <c r="H372" i="13"/>
  <c r="B372" i="13"/>
  <c r="C372" i="13"/>
  <c r="E372" i="13"/>
  <c r="F372" i="13"/>
  <c r="A373" i="13" a="1"/>
  <c r="A373" i="13" s="1"/>
  <c r="F373" i="13" l="1"/>
  <c r="E373" i="13"/>
  <c r="G373" i="13"/>
  <c r="B373" i="13"/>
  <c r="C373" i="13"/>
  <c r="D373" i="13"/>
  <c r="H373" i="13"/>
  <c r="A374" i="13" a="1"/>
  <c r="A374" i="13" s="1"/>
  <c r="C374" i="13" l="1"/>
  <c r="H374" i="13"/>
  <c r="D374" i="13"/>
  <c r="E374" i="13"/>
  <c r="F374" i="13"/>
  <c r="G374" i="13"/>
  <c r="B374" i="13"/>
  <c r="A375" i="13" a="1"/>
  <c r="A375" i="13" s="1"/>
  <c r="F375" i="13" l="1"/>
  <c r="E375" i="13"/>
  <c r="G375" i="13"/>
  <c r="B375" i="13"/>
  <c r="H375" i="13"/>
  <c r="D375" i="13"/>
  <c r="C375" i="13"/>
  <c r="A376" i="13" a="1"/>
  <c r="A376" i="13" s="1"/>
  <c r="H376" i="13" l="1"/>
  <c r="F376" i="13"/>
  <c r="D376" i="13"/>
  <c r="G376" i="13"/>
  <c r="E376" i="13"/>
  <c r="B376" i="13"/>
  <c r="C376" i="13"/>
  <c r="A377" i="13" a="1"/>
  <c r="A377" i="13" s="1"/>
  <c r="E377" i="13" l="1"/>
  <c r="G377" i="13"/>
  <c r="F377" i="13"/>
  <c r="B377" i="13"/>
  <c r="C377" i="13"/>
  <c r="H377" i="13"/>
  <c r="D377" i="13"/>
  <c r="A378" i="13" a="1"/>
  <c r="A378" i="13" s="1"/>
  <c r="C378" i="13" l="1"/>
  <c r="D378" i="13"/>
  <c r="F378" i="13"/>
  <c r="G378" i="13"/>
  <c r="E378" i="13"/>
  <c r="B378" i="13"/>
  <c r="H378" i="13"/>
</calcChain>
</file>

<file path=xl/sharedStrings.xml><?xml version="1.0" encoding="utf-8"?>
<sst xmlns="http://schemas.openxmlformats.org/spreadsheetml/2006/main" count="6449" uniqueCount="2161">
  <si>
    <t>Closed LLFCs</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</si>
  <si>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</si>
  <si>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</si>
  <si>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</si>
  <si>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</si>
  <si>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</si>
  <si>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</si>
  <si>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</si>
  <si>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</si>
  <si>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</si>
  <si>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</si>
  <si>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</si>
  <si>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</si>
  <si>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</si>
  <si>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</si>
  <si>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</si>
  <si>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</si>
  <si>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</si>
  <si>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</si>
  <si>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</si>
  <si>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</si>
  <si>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</si>
  <si>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</si>
  <si>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</si>
  <si>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</si>
  <si>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</si>
  <si>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</si>
  <si>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</si>
  <si>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</si>
  <si>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</si>
  <si>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</si>
  <si>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</si>
  <si>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</si>
  <si>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</si>
  <si>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</si>
  <si>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</si>
  <si>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</si>
  <si>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</si>
  <si>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</si>
  <si>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</si>
  <si>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</si>
  <si>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</si>
  <si>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</si>
  <si>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</si>
  <si>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</si>
  <si>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</si>
  <si>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</si>
  <si>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</si>
  <si>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</si>
  <si>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</si>
  <si>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</si>
  <si>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</si>
  <si>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</si>
  <si>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</si>
  <si>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</si>
  <si>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</si>
  <si>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</si>
  <si>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</si>
  <si>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</si>
  <si>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</si>
  <si>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</si>
  <si>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</si>
  <si>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</si>
  <si>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</si>
  <si>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</si>
  <si>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</si>
  <si>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</si>
  <si>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</si>
  <si>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</si>
  <si>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</si>
  <si>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</si>
  <si>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</si>
  <si>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</si>
  <si>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</si>
  <si>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</si>
  <si>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</si>
  <si>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</si>
  <si>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</si>
  <si>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</si>
  <si>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</si>
  <si>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</si>
  <si>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</si>
  <si>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</si>
  <si>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</si>
  <si>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</si>
  <si>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</si>
  <si>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</si>
  <si>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</si>
  <si>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</si>
  <si>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</si>
  <si>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</si>
  <si>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</si>
  <si>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</si>
  <si>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</si>
  <si>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</si>
  <si>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</si>
  <si>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</si>
  <si>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</si>
  <si>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</si>
  <si>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</si>
  <si>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</si>
  <si>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</si>
  <si>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</si>
  <si>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</si>
  <si>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</si>
  <si>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</si>
  <si>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</si>
  <si>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</si>
  <si>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</si>
  <si>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</si>
  <si>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</si>
  <si>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</si>
  <si>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</si>
  <si>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</si>
  <si>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</si>
  <si>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</si>
  <si>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</si>
  <si>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</si>
  <si>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</si>
  <si>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</si>
  <si>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</si>
  <si>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</si>
  <si>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</si>
  <si>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</si>
  <si>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</si>
  <si>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</si>
  <si>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</si>
  <si>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</si>
  <si>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</si>
  <si>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</si>
  <si>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</si>
  <si>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</si>
  <si>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</si>
  <si>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</si>
  <si>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</si>
  <si>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</si>
  <si>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</si>
  <si>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</si>
  <si>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</si>
  <si>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</si>
  <si>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</si>
  <si>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</si>
  <si>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</si>
  <si>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</si>
  <si>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</si>
  <si>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</si>
  <si>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</si>
  <si>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</si>
  <si>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</si>
  <si>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</si>
  <si>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</si>
  <si>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</si>
  <si>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</si>
  <si>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</si>
  <si>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</si>
  <si>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</si>
  <si>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</si>
  <si>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</si>
  <si>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</si>
  <si>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</si>
  <si>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</si>
  <si>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</si>
  <si>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</si>
  <si>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</si>
  <si>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</si>
  <si>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</si>
  <si>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</si>
  <si>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</si>
  <si>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</si>
  <si>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</si>
  <si>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</si>
  <si>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</si>
  <si>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</si>
  <si>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</si>
  <si>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</si>
  <si>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</si>
  <si>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</si>
  <si>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</si>
  <si>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</si>
  <si>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</si>
  <si>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</si>
  <si>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</si>
  <si>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</si>
  <si>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</si>
  <si>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</si>
  <si>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</si>
  <si>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</si>
  <si>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</si>
  <si>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</si>
  <si>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</si>
  <si>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</si>
  <si>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</si>
  <si>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</si>
  <si>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</si>
  <si>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</si>
  <si>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</si>
  <si>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</si>
  <si>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</si>
  <si>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</si>
  <si>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</si>
  <si>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</si>
  <si>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</si>
  <si>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</si>
  <si>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</si>
  <si>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</si>
  <si>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</si>
  <si>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</si>
  <si>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</si>
  <si>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</si>
  <si>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</si>
  <si>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</si>
  <si>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</si>
  <si>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</si>
  <si>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</si>
  <si>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</si>
  <si>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</si>
  <si>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</si>
  <si>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</si>
  <si>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</si>
  <si>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</si>
  <si>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</si>
  <si>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</si>
  <si>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</si>
  <si>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</si>
  <si>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</si>
  <si>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</si>
  <si>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</si>
  <si>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</si>
  <si>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</si>
  <si>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</si>
  <si>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</si>
  <si>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</si>
  <si>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</si>
  <si>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</si>
  <si>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</si>
  <si>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</si>
  <si>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</si>
  <si>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</si>
  <si>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</si>
  <si>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</si>
  <si>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</si>
  <si>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</si>
  <si>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</si>
  <si>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</si>
  <si>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</si>
  <si>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</si>
  <si>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</si>
  <si>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</si>
  <si>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</si>
  <si>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</si>
  <si>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</si>
  <si>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</si>
  <si>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</si>
  <si>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</si>
  <si>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</si>
  <si>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</si>
  <si>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</si>
  <si>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</si>
  <si>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</si>
  <si>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</si>
  <si>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</si>
  <si>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</si>
  <si>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</si>
  <si>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</si>
  <si>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</si>
  <si>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</si>
  <si>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</si>
  <si>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</si>
  <si>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</si>
  <si>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</si>
  <si>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</si>
  <si>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</si>
  <si>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</si>
  <si>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</si>
  <si>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</si>
  <si>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</si>
  <si>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</si>
  <si>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</si>
  <si>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</si>
  <si>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</si>
  <si>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</si>
  <si>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</si>
  <si>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</si>
  <si>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</si>
  <si>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</si>
  <si>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</si>
  <si>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</si>
  <si>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</si>
  <si>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</si>
  <si>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</si>
  <si>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</si>
  <si>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</si>
  <si>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</si>
  <si>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</si>
  <si>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</si>
  <si>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</si>
  <si>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</si>
  <si>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</si>
  <si>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</si>
  <si>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</si>
  <si>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</si>
  <si>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</si>
  <si>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</si>
  <si>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</si>
  <si>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</si>
  <si>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</si>
  <si>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</si>
  <si>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</si>
  <si>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</si>
  <si>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</si>
  <si>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</si>
  <si>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</si>
  <si>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</si>
  <si>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</si>
  <si>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</si>
  <si>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</si>
  <si>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</si>
  <si>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</si>
  <si>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</si>
  <si>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</si>
  <si>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</si>
  <si>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</si>
  <si>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</si>
  <si>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</si>
  <si>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</si>
  <si>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</si>
  <si>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</si>
  <si>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</si>
  <si>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</si>
  <si>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</si>
  <si>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</si>
  <si>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</si>
  <si>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</si>
  <si>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</si>
  <si>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</si>
  <si>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</si>
  <si>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</si>
  <si>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</si>
  <si>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</si>
  <si>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</si>
  <si>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</si>
  <si>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</si>
  <si>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</si>
  <si>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</si>
  <si>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</si>
  <si>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</si>
  <si>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</si>
  <si>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</si>
  <si>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</si>
  <si>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</si>
  <si>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</si>
  <si>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</si>
  <si>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</si>
  <si>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</si>
  <si>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</si>
  <si>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</si>
  <si>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</si>
  <si>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</si>
  <si>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</si>
  <si>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</si>
  <si>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</si>
  <si>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</si>
  <si>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</si>
  <si>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</si>
  <si>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</si>
  <si>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</si>
  <si>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</si>
  <si>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</si>
  <si>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</si>
  <si>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</si>
  <si>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</si>
  <si>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</si>
  <si>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</si>
  <si>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</si>
  <si>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</si>
  <si>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</si>
  <si>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</si>
  <si>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</si>
  <si>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</si>
  <si>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</si>
  <si>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</si>
  <si>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</si>
  <si>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</si>
  <si>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</si>
  <si>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</si>
  <si>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</si>
  <si>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</si>
  <si>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</si>
  <si>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</si>
  <si>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</si>
  <si>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</si>
  <si>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</si>
  <si>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</si>
  <si>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</si>
  <si>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</si>
  <si>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</si>
  <si>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</si>
  <si>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</si>
  <si>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</si>
  <si>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</si>
  <si>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</si>
  <si>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</si>
  <si>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</si>
  <si>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</si>
  <si>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</si>
  <si>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</si>
  <si>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</si>
  <si>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</si>
  <si>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</si>
  <si>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</si>
  <si>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</si>
  <si>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</si>
  <si>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</si>
  <si>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</si>
  <si>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</si>
  <si>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</si>
  <si>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</si>
  <si>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</si>
  <si>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</si>
  <si>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</si>
  <si>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</si>
  <si>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</si>
  <si>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</si>
  <si>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</si>
  <si>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</si>
  <si>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</si>
  <si>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</si>
  <si>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</si>
  <si>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</si>
  <si>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</si>
  <si>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</si>
  <si>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</si>
  <si>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</si>
  <si>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</si>
  <si>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</si>
  <si>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</si>
  <si>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</si>
  <si>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</si>
  <si>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</si>
  <si>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</si>
  <si>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</si>
  <si>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</si>
  <si>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</si>
  <si>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</si>
  <si>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</si>
  <si>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</si>
  <si>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</si>
  <si>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</si>
  <si>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</si>
  <si>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</si>
  <si>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</si>
  <si>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</si>
  <si>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</si>
  <si>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</si>
  <si>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</si>
  <si>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</si>
  <si>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</si>
  <si>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</si>
  <si>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</si>
  <si>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</si>
  <si>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</si>
  <si>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</si>
  <si>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</si>
  <si>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</si>
  <si>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</si>
  <si>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</si>
  <si>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</si>
  <si>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</si>
  <si>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</si>
  <si>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</si>
  <si>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</si>
  <si>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</si>
  <si>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</si>
  <si>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</si>
  <si>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</si>
  <si>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</si>
  <si>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</si>
  <si>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</si>
  <si>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</si>
  <si>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</si>
  <si>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</si>
  <si>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</si>
  <si>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</si>
  <si>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</si>
  <si>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</si>
  <si>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</si>
  <si>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</si>
  <si>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</si>
  <si>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</si>
  <si>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</si>
  <si>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</si>
  <si>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</si>
  <si>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</si>
  <si>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</si>
  <si>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</si>
  <si>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</si>
  <si>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</si>
  <si>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</si>
  <si>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</si>
  <si>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</si>
  <si>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</si>
  <si>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</si>
  <si>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</si>
  <si>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</si>
  <si>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</si>
  <si>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</si>
  <si>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</si>
  <si>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</si>
  <si>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</si>
  <si>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</si>
  <si>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</si>
  <si>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</si>
  <si>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</si>
  <si>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</si>
  <si>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</si>
  <si>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</si>
  <si>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</si>
  <si>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</si>
  <si>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</si>
  <si>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</si>
  <si>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</si>
  <si>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</si>
  <si>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</si>
  <si>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</si>
  <si>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</si>
  <si>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</si>
  <si>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</si>
  <si>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</si>
  <si>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</si>
  <si>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</si>
  <si>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</si>
  <si>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</si>
  <si>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</si>
  <si>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</si>
  <si>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</si>
  <si>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</si>
  <si>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</si>
  <si>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</si>
  <si>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</si>
  <si>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</si>
  <si>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</si>
  <si>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</si>
  <si>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</si>
  <si>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</si>
  <si>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</si>
  <si>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</si>
  <si>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</si>
  <si>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</si>
  <si>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</si>
  <si>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</si>
  <si>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</si>
  <si>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</si>
  <si>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</si>
  <si>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</si>
  <si>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</si>
  <si>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</si>
  <si>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</si>
  <si>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</si>
  <si>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</si>
  <si>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</si>
  <si>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</si>
  <si>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</si>
  <si>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</si>
  <si>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</si>
  <si>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</si>
  <si>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</si>
  <si>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</si>
  <si>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</si>
  <si>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</si>
  <si>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</si>
  <si>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</si>
  <si>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</si>
  <si>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</si>
  <si>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</si>
  <si>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</si>
  <si>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</si>
  <si>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</si>
  <si>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</si>
  <si>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</si>
  <si>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</si>
  <si>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</si>
  <si>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</si>
  <si>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</si>
  <si>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</si>
  <si>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</si>
  <si>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</si>
  <si>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</si>
  <si>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</si>
  <si>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</si>
  <si>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</si>
  <si>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</si>
  <si>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</si>
  <si>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</si>
  <si>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</si>
  <si>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</si>
  <si>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</si>
  <si>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</si>
  <si>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</si>
  <si>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</si>
  <si>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</si>
  <si>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</si>
  <si>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</si>
  <si>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</si>
  <si>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</si>
  <si>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</si>
  <si>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</si>
  <si>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</si>
  <si>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</si>
  <si>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</si>
  <si>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</si>
  <si>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</si>
  <si>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</si>
  <si>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</si>
  <si>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</si>
  <si>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</si>
  <si>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</si>
  <si>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</si>
  <si>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</si>
  <si>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</si>
  <si>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</si>
  <si>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</si>
  <si>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</si>
  <si>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</si>
  <si>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</si>
  <si>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</si>
  <si>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</si>
  <si>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</si>
  <si>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</si>
  <si>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</si>
  <si>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</si>
  <si>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</si>
  <si>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</si>
  <si>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</si>
  <si>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</si>
  <si>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</si>
  <si>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</si>
  <si>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</si>
  <si>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</si>
  <si>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</si>
  <si>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</si>
  <si>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</si>
  <si>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</si>
  <si>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</si>
  <si>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</si>
  <si>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</si>
  <si>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</si>
  <si>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</si>
  <si>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</si>
  <si>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</si>
  <si>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</si>
  <si>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</si>
  <si>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</si>
  <si>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</si>
  <si>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</si>
  <si>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</si>
  <si>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</si>
  <si>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</si>
  <si>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</si>
  <si>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</si>
  <si>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</si>
  <si>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</si>
  <si>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</si>
  <si>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</si>
  <si>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</si>
  <si>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</si>
  <si>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</si>
  <si>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</si>
  <si>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</si>
  <si>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</si>
  <si>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</si>
  <si>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</si>
  <si>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</si>
  <si>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</si>
  <si>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</si>
  <si>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</si>
  <si>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</si>
  <si>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</si>
  <si>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</si>
  <si>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</si>
  <si>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</si>
  <si>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</si>
  <si>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</si>
  <si>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</si>
  <si>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</si>
  <si>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</si>
  <si>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</si>
  <si>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</si>
  <si>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</si>
  <si>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</si>
  <si>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</si>
  <si>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</si>
  <si>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</si>
  <si>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</si>
  <si>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</si>
  <si>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</si>
  <si>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</si>
  <si>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</si>
  <si>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</si>
  <si>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</si>
  <si>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</si>
  <si>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</si>
  <si>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</si>
  <si>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</si>
  <si>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</si>
  <si>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</si>
  <si>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</si>
  <si>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</si>
  <si>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</si>
  <si>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</si>
  <si>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</si>
  <si>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</si>
  <si>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</si>
  <si>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</si>
  <si>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</si>
  <si>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</si>
  <si>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</si>
  <si>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</si>
  <si>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</si>
  <si>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</si>
  <si>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</si>
  <si>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</si>
  <si>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</si>
  <si>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</si>
  <si>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</si>
  <si>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</si>
  <si>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</si>
  <si>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</si>
  <si>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</si>
  <si>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</si>
  <si>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</si>
  <si>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</si>
  <si>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</si>
  <si>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</si>
  <si>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</si>
  <si>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</si>
  <si>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</si>
  <si>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</si>
  <si>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</si>
  <si>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</si>
  <si>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</si>
  <si>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 xml:space="preserve">National Grid Electricity Distribution (East Midlands) plc </t>
  </si>
  <si>
    <t>16:00 - 19:00</t>
  </si>
  <si>
    <t>07:30 to 16:00
19:00 to 21:00</t>
  </si>
  <si>
    <t>00:00 to 07:30
21:00 to 24:00</t>
  </si>
  <si>
    <t>00:00 to 24:00</t>
  </si>
  <si>
    <t>16:00 to 19:00</t>
  </si>
  <si>
    <t>07:30 to 21:00</t>
  </si>
  <si>
    <t>Monday to Friday 
(Including Bank Holidays)
Nov to Feb Inclusive</t>
  </si>
  <si>
    <t>Monday to Friday 
(Including Bank Holidays)
Mar to Oct Inclusive</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</si>
  <si>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</si>
  <si>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</si>
  <si>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</si>
  <si>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</si>
  <si>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</si>
  <si>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</si>
  <si>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</si>
  <si>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</si>
  <si>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</si>
  <si>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</si>
  <si>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</si>
  <si>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</si>
  <si>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</si>
  <si>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</si>
  <si>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</si>
  <si>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
  </si>
  <si>
    <t>L00, LST</t>
  </si>
  <si>
    <t>58, 990</t>
  </si>
  <si>
    <t>L02</t>
  </si>
  <si>
    <t>L03</t>
  </si>
  <si>
    <t>L04</t>
  </si>
  <si>
    <t>S00, SST</t>
  </si>
  <si>
    <t>S02</t>
  </si>
  <si>
    <t>S03</t>
  </si>
  <si>
    <t>S04</t>
  </si>
  <si>
    <t>H00, HST</t>
  </si>
  <si>
    <t>60, 991</t>
  </si>
  <si>
    <t>H02</t>
  </si>
  <si>
    <t>H03</t>
  </si>
  <si>
    <t>H04</t>
  </si>
  <si>
    <t>800, 801, 802, 803, 804</t>
  </si>
  <si>
    <t>971, 973</t>
  </si>
  <si>
    <t>141, 142</t>
  </si>
  <si>
    <t>972, 974</t>
  </si>
  <si>
    <t>143, 144</t>
  </si>
  <si>
    <t>975, 977</t>
  </si>
  <si>
    <t>145, 146</t>
  </si>
  <si>
    <t>2, 4,  8,  10</t>
  </si>
  <si>
    <t>22, 34, 43, 16, 19, 28, 31, 49, 52, 83, 85</t>
  </si>
  <si>
    <t>1, 3, 246, D01</t>
  </si>
  <si>
    <t>N10, N20, N30, X10, X20, X30</t>
  </si>
  <si>
    <t>13, 37, 81, 80, 247, 90, X11, X21, X31</t>
  </si>
  <si>
    <t>N12, N22, N32, X12, X22, X32</t>
  </si>
  <si>
    <t>N13, N23, N33, X13, X23, X33</t>
  </si>
  <si>
    <t>N14, N24, N34, X14, X24, X34</t>
  </si>
  <si>
    <t>Location name/ID</t>
  </si>
  <si>
    <t>Parent location</t>
  </si>
  <si>
    <t>Local charge 1
£/kVA/year</t>
  </si>
  <si>
    <t>Remote charge 1
£/kVA/year</t>
  </si>
  <si>
    <t>LLFC/DUoS Tariff Id</t>
  </si>
  <si>
    <t>Open LLFCs/ DUoS Tariff IDs</t>
  </si>
  <si>
    <t>2027/28</t>
  </si>
  <si>
    <t>1 April 2027</t>
  </si>
  <si>
    <t>Jaguar Land Rover Gaydon</t>
  </si>
  <si>
    <t>Lyon Road Gas Gen</t>
  </si>
  <si>
    <t>Asher Lane 33kV STOR</t>
  </si>
  <si>
    <t xml:space="preserve">Spondon Peaking STOR </t>
  </si>
  <si>
    <t>Churchover solar farm new</t>
  </si>
  <si>
    <t>Hall Farm Site PV  2</t>
  </si>
  <si>
    <t>Back Lane ESS</t>
  </si>
  <si>
    <t>Thornton Estate, Weighbridge Road</t>
  </si>
  <si>
    <t>Battery Ln Boston ESS</t>
  </si>
  <si>
    <t>Willowbrook Industrial Estate</t>
  </si>
  <si>
    <t>Fiskerton Airfield</t>
  </si>
  <si>
    <t>Whitecross Lane PV Park</t>
  </si>
  <si>
    <t>Streetfield Farm Watling PV</t>
  </si>
  <si>
    <t>Gorse Lane Solar</t>
  </si>
  <si>
    <t>Gorse Lane Solar Ext</t>
  </si>
  <si>
    <t>Highgrounds STOR</t>
  </si>
  <si>
    <t>Hayton Lakes Battery</t>
  </si>
  <si>
    <t>Hayton Lakes PV</t>
  </si>
  <si>
    <t>Manor Farm</t>
  </si>
  <si>
    <t>Potash Farm A ESS</t>
  </si>
  <si>
    <t>Potash Farm B ESS</t>
  </si>
  <si>
    <t>Adstock Solar Farm, Addington</t>
  </si>
  <si>
    <t>Eastfields Solar</t>
  </si>
  <si>
    <t>Chapel Street, Stapleton</t>
  </si>
  <si>
    <t>Manor Fam Bourton</t>
  </si>
  <si>
    <t>Newbold Pacey, Newbold Road</t>
  </si>
  <si>
    <t>Harborough Fields Farm</t>
  </si>
  <si>
    <t>Private Rd No5 Colwick</t>
  </si>
  <si>
    <t>Inkersall Farm PV</t>
  </si>
  <si>
    <t>Chestnut Farm</t>
  </si>
  <si>
    <t>Osberton Solar</t>
  </si>
  <si>
    <t>Astley Gorse Solar</t>
  </si>
  <si>
    <t>Moor Lane Solar Farm</t>
  </si>
  <si>
    <t>Rolleston Park 2</t>
  </si>
  <si>
    <t>Branston Potato Farm</t>
  </si>
  <si>
    <t>Cotham Grange 132 PV</t>
  </si>
  <si>
    <t>Newhurst ERF 132 EFW</t>
  </si>
  <si>
    <t>Grafton Underwood</t>
  </si>
  <si>
    <t>Desford Road BESS 132</t>
  </si>
  <si>
    <t>Crick Road Solar Plant</t>
  </si>
  <si>
    <t>Hayton Lakes PV 132</t>
  </si>
  <si>
    <t>Land at Low Farm</t>
  </si>
  <si>
    <t>Inkersall Grange Farm Bilsthorpe PV</t>
  </si>
  <si>
    <t>Land at Crifton Lodge Farm Bilsthorpe PV</t>
  </si>
  <si>
    <t>Land at Ash Farm ESS &amp; PV</t>
  </si>
  <si>
    <t>Halloughton Solar Farm Southwell</t>
  </si>
  <si>
    <t>Bagworth Road, Newbold Verdon</t>
  </si>
  <si>
    <t>Winkburn Solar</t>
  </si>
  <si>
    <t>Ashorne Solar</t>
  </si>
  <si>
    <t>Copse Lodge Solar Farm</t>
  </si>
  <si>
    <t>Haunton Manor Farm Solar Project</t>
  </si>
  <si>
    <t>Gonerby Moor PV</t>
  </si>
  <si>
    <t>Longmoor Solar, Castle View Road</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</si>
  <si>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</si>
  <si>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</si>
  <si>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</si>
  <si>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</si>
  <si>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</si>
  <si>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</si>
  <si>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</si>
  <si>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</si>
  <si>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</si>
  <si>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</si>
  <si>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</si>
  <si>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</si>
  <si>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</si>
  <si>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</si>
  <si>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</si>
  <si>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</si>
  <si>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</si>
  <si>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</si>
  <si>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</si>
  <si>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</si>
  <si>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</si>
  <si>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</si>
  <si>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</si>
  <si>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</si>
  <si>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</si>
  <si>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</si>
  <si>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</si>
  <si>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</si>
  <si>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</si>
  <si>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</si>
  <si>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</si>
  <si>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</si>
  <si>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</si>
  <si>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</si>
  <si>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</si>
  <si>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</si>
  <si>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</si>
  <si>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</si>
  <si>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</si>
  <si>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</si>
  <si>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</si>
  <si>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</si>
  <si>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</si>
  <si>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</si>
  <si>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</si>
  <si>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</si>
  <si>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</si>
  <si>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</si>
  <si>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</si>
  <si>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</si>
  <si>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</si>
  <si>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</si>
  <si>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</si>
  <si>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</si>
  <si>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</si>
  <si>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</si>
  <si>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</si>
  <si>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</si>
  <si>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</si>
  <si>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</si>
  <si>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</si>
  <si>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</si>
  <si>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</si>
  <si>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</si>
  <si>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</si>
  <si>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</si>
  <si>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</si>
  <si>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</si>
  <si>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</si>
  <si>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</si>
  <si>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</si>
  <si>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</si>
  <si>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</si>
  <si>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</si>
  <si>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</si>
  <si>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</si>
  <si>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</si>
  <si>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</si>
  <si>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</si>
  <si>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</si>
  <si>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</si>
  <si>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</si>
  <si>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</si>
  <si>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</si>
  <si>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</si>
  <si>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</si>
  <si>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</si>
  <si>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</si>
  <si>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GEC Alsthom</t>
  </si>
  <si>
    <t>St Gobain</t>
  </si>
  <si>
    <t>Toyota</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</si>
  <si>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</si>
  <si>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</si>
  <si>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</si>
  <si>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</si>
  <si>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</si>
  <si>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</si>
  <si>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</si>
  <si>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</si>
  <si>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</si>
  <si>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</si>
  <si>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</si>
  <si>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</si>
  <si>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</si>
  <si>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</si>
  <si>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</si>
  <si>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</si>
  <si>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</si>
  <si>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</si>
  <si>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</si>
  <si>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</si>
  <si>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</si>
  <si>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</si>
  <si>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</si>
  <si>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</si>
  <si>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</si>
  <si>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</si>
  <si>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</si>
  <si>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</si>
  <si>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</si>
  <si>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</si>
  <si>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</si>
  <si>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</si>
  <si>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</si>
  <si>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</si>
  <si>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</si>
  <si>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</si>
  <si>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</si>
  <si>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</si>
  <si>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</si>
  <si>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</si>
  <si>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</si>
  <si>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</si>
  <si>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</si>
  <si>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</si>
  <si>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</si>
  <si>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</si>
  <si>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</si>
  <si>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</si>
  <si>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</si>
  <si>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</si>
  <si>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</si>
  <si>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</si>
  <si>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</si>
  <si>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</si>
  <si>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</si>
  <si>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</si>
  <si>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</si>
  <si>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</si>
  <si>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</si>
  <si>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</si>
  <si>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</si>
  <si>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</si>
  <si>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</si>
  <si>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</si>
  <si>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</si>
  <si>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</si>
  <si>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</si>
  <si>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</si>
  <si>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</si>
  <si>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</si>
  <si>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</si>
  <si>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</si>
  <si>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</si>
  <si>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</si>
  <si>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</si>
  <si>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</si>
  <si>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</si>
  <si>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</si>
  <si>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</si>
  <si>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</si>
  <si>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</si>
  <si>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</si>
  <si>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</si>
  <si>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</si>
  <si>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</si>
  <si>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</si>
  <si>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</si>
  <si>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</si>
  <si>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</si>
  <si>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</si>
  <si>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</si>
  <si>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</si>
  <si>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</si>
  <si>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</si>
  <si>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</si>
  <si>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</si>
  <si>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</si>
  <si>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</si>
  <si>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</si>
  <si>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</si>
  <si>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</si>
  <si>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</si>
  <si>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</si>
  <si>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</si>
  <si>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</si>
  <si>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</si>
  <si>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</si>
  <si>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</si>
  <si>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</si>
  <si>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Derby Power Station</t>
  </si>
  <si>
    <t xml:space="preserve">Pebble Hall Farm AD </t>
  </si>
  <si>
    <t>Langar Commercial PV</t>
  </si>
  <si>
    <t>Welland Bio Power Exp</t>
  </si>
  <si>
    <t>Langar PV Community</t>
  </si>
  <si>
    <t>A019 Cotmoor</t>
  </si>
  <si>
    <t>Althorp Estate</t>
  </si>
  <si>
    <t>Asfordby B STOR</t>
  </si>
  <si>
    <t>Aston Flamville, Hinckley</t>
  </si>
  <si>
    <t>Averham Leazes</t>
  </si>
  <si>
    <t>Barn Farm</t>
  </si>
  <si>
    <t>Belvoir PV</t>
  </si>
  <si>
    <t>Brackley Solar Farm, Blackpits Recycling Centre</t>
  </si>
  <si>
    <t>Breach Farm 132</t>
  </si>
  <si>
    <t>Brecks Farm, Brick Yard Road</t>
  </si>
  <si>
    <t>Bridge Street ESS &amp; PV</t>
  </si>
  <si>
    <t>Brigstock</t>
  </si>
  <si>
    <t>Bulwell Data Centre IDNO</t>
  </si>
  <si>
    <t>Burnt Thorns Farm, Kilsby Lane</t>
  </si>
  <si>
    <t>By Pass Farm, Great North Road</t>
  </si>
  <si>
    <t>Canal Solar Farm, Elms Farm</t>
  </si>
  <si>
    <t>Castle Gresley IDNO</t>
  </si>
  <si>
    <t>Caudwell Farm</t>
  </si>
  <si>
    <t>Chelveston Renewable Energy Park</t>
  </si>
  <si>
    <t>Cogenhoe BESS IDNO</t>
  </si>
  <si>
    <t>Corby Power Station</t>
  </si>
  <si>
    <t>Corley Solar Farm, Breach Oak Lane</t>
  </si>
  <si>
    <t>Costock Solar Farm</t>
  </si>
  <si>
    <t>Cranford Hall</t>
  </si>
  <si>
    <t>Drakelow Power Station 4</t>
  </si>
  <si>
    <t>Dunsford Road (Alfreton PV)</t>
  </si>
  <si>
    <t>East Midlands Gateway Ext IDNO</t>
  </si>
  <si>
    <t>East Sulgrave</t>
  </si>
  <si>
    <t>East Wood End, Milton Keynes</t>
  </si>
  <si>
    <t>Eastcroft EfW</t>
  </si>
  <si>
    <t>Eden Meadows ESS &amp; PV</t>
  </si>
  <si>
    <t>EMIP Etwal IDNO</t>
  </si>
  <si>
    <t>Exton Estate Solar Farm, Barnsdale Avenue</t>
  </si>
  <si>
    <t>Fairham Business Park Unit 4 IDNO</t>
  </si>
  <si>
    <t>Friskerton Solar Farm, Reepham Road</t>
  </si>
  <si>
    <t>Garendon and Broadbrook IDNO</t>
  </si>
  <si>
    <t>Glaston Road, Oakham</t>
  </si>
  <si>
    <t>Grantham Solar Farm</t>
  </si>
  <si>
    <t>Grendon BESS Farm IDNO</t>
  </si>
  <si>
    <t>Grendon Lakes</t>
  </si>
  <si>
    <t>Harrington Road 20MVA Demand</t>
  </si>
  <si>
    <t>Hasland Solar Farm</t>
  </si>
  <si>
    <t>Hawkins Lane, Burton on Trent</t>
  </si>
  <si>
    <t>Hinckley Rail freight terminal</t>
  </si>
  <si>
    <t>Hinckley Road, Kirby Muxloe IDNO</t>
  </si>
  <si>
    <t>Hydes Lane</t>
  </si>
  <si>
    <t>Inkersall Road ESS &amp; PV</t>
  </si>
  <si>
    <t>Isley Walton IDNO</t>
  </si>
  <si>
    <t>J162 Waterleys Farm</t>
  </si>
  <si>
    <t>Kilsby Road</t>
  </si>
  <si>
    <t>Kingston Solar</t>
  </si>
  <si>
    <t>Kisses Barn Farm</t>
  </si>
  <si>
    <t>Land at Langer Lane ESS &amp; PV</t>
  </si>
  <si>
    <t>Land on Cauldwell Road</t>
  </si>
  <si>
    <t>Limes Farm</t>
  </si>
  <si>
    <t>Little Morton Farm</t>
  </si>
  <si>
    <t xml:space="preserve">Little Oak Drive </t>
  </si>
  <si>
    <t>Lower Farm, Bishops Itchington</t>
  </si>
  <si>
    <t>Mallows Lane ESS &amp; PV</t>
  </si>
  <si>
    <t>Manor Farm, Whitfield</t>
  </si>
  <si>
    <t>Markham Vale IDNO</t>
  </si>
  <si>
    <t>Middle Farm Road</t>
  </si>
  <si>
    <t>Mill Farm, Cotes</t>
  </si>
  <si>
    <t>Milton Keynes East Development IDNO</t>
  </si>
  <si>
    <t>Mixed Development, Nottingham Island, Manvers Street, Nottingham IDNO</t>
  </si>
  <si>
    <t>Moreton Morrell Solar</t>
  </si>
  <si>
    <t>N0016984, Stanton Cross Route 10 IDNO</t>
  </si>
  <si>
    <t>New Stanton Park IDNO</t>
  </si>
  <si>
    <t>Newlands THA Dist. Park 11MVA IDNO</t>
  </si>
  <si>
    <t>Newton Wood Farm ESS</t>
  </si>
  <si>
    <t>Normanton Larches Solar</t>
  </si>
  <si>
    <t>Northampton Gateway IDNO</t>
  </si>
  <si>
    <t>Northampton Gateway PV IDNO</t>
  </si>
  <si>
    <t>Oakley Bushes Solar Farm 1</t>
  </si>
  <si>
    <t>Oakley Bushes Solar Farm 2</t>
  </si>
  <si>
    <t>Overstone Green POC including 33kV works</t>
  </si>
  <si>
    <t>Persimmon Homes Northampton IDNO</t>
  </si>
  <si>
    <t>Pistern Hills Farm</t>
  </si>
  <si>
    <t>Poole Farm, Barrow Road</t>
  </si>
  <si>
    <t>Pot Ash Farm</t>
  </si>
  <si>
    <t>Potterspury Solar Farm, land north of Potterspury</t>
  </si>
  <si>
    <t>Project Winehouse IDNO</t>
  </si>
  <si>
    <t>Pyghtle Farm, Wicken Park Road, Wicken, Milton Keynes</t>
  </si>
  <si>
    <t>Queen's Medical Centre IDNO</t>
  </si>
  <si>
    <t>Red Bull IDNO</t>
  </si>
  <si>
    <t>Rothersthorpe, Milton Road</t>
  </si>
  <si>
    <t>Royle Farm</t>
  </si>
  <si>
    <t>Sherbourne Farm Solar</t>
  </si>
  <si>
    <t>Shirebrook Wind Farm</t>
  </si>
  <si>
    <t>Shireoaks Hall Farm PV</t>
  </si>
  <si>
    <t>Smart Parc IDNO</t>
  </si>
  <si>
    <t>SmartParc G99 applicatio IDNO</t>
  </si>
  <si>
    <t>Soars Lodge Farm</t>
  </si>
  <si>
    <t>Sparrow Lodge Farm, Wicken Park Road</t>
  </si>
  <si>
    <t xml:space="preserve">Staveley Ironworks </t>
  </si>
  <si>
    <t>Staveley Works</t>
  </si>
  <si>
    <t>Stourton Estate</t>
  </si>
  <si>
    <t>Stow Park Farm ESS &amp; PV</t>
  </si>
  <si>
    <t>Sudbury Estate</t>
  </si>
  <si>
    <t>Swadlingcote, Depot 3 off Cadley Hill Road</t>
  </si>
  <si>
    <t>Thornton Solar Farm</t>
  </si>
  <si>
    <t>Thorpe Constantine Solar</t>
  </si>
  <si>
    <t>Thrapston Commercial Park 12MVA IDNO</t>
  </si>
  <si>
    <t>Thurlaston Estate Solar Farm</t>
  </si>
  <si>
    <t>Tolldish Hall PV</t>
  </si>
  <si>
    <t>Vauls Farm PV</t>
  </si>
  <si>
    <t>Vicarage Drove</t>
  </si>
  <si>
    <t>Vicarage Farm</t>
  </si>
  <si>
    <t>Washdyke Farm</t>
  </si>
  <si>
    <t>Watling Street</t>
  </si>
  <si>
    <t>Watnall Brickworks IDNO</t>
  </si>
  <si>
    <t>Welby Road BESS</t>
  </si>
  <si>
    <t>Wetmore Hall Farm IDNO</t>
  </si>
  <si>
    <t>Whaley Solar</t>
  </si>
  <si>
    <t>Willbrook Industrial Estate Phase 2, Shelton Road, Corby</t>
  </si>
  <si>
    <t>Winkburn Estate BESS</t>
  </si>
  <si>
    <t>Winster PV, Ivonbrook Farm</t>
  </si>
  <si>
    <t>Wistow Lodge PV, Leicester Road</t>
  </si>
  <si>
    <t>Wood Lodge Farm</t>
  </si>
  <si>
    <t>New Export 120</t>
  </si>
  <si>
    <t>New Export 1</t>
  </si>
  <si>
    <t>New Export 2</t>
  </si>
  <si>
    <t>New Export 3</t>
  </si>
  <si>
    <t>New Export 4</t>
  </si>
  <si>
    <t>New Export 5</t>
  </si>
  <si>
    <t>New Export 6</t>
  </si>
  <si>
    <t>New Export 7</t>
  </si>
  <si>
    <t>New Export 8</t>
  </si>
  <si>
    <t>New Export 9</t>
  </si>
  <si>
    <t>New Export 10</t>
  </si>
  <si>
    <t>New Export 11</t>
  </si>
  <si>
    <t>New Export 12</t>
  </si>
  <si>
    <t>New Export 14</t>
  </si>
  <si>
    <t>New Export 15</t>
  </si>
  <si>
    <t>New Export 16</t>
  </si>
  <si>
    <t>New Export 17</t>
  </si>
  <si>
    <t>New Export 18</t>
  </si>
  <si>
    <t>New Export 19</t>
  </si>
  <si>
    <t>New Export 20</t>
  </si>
  <si>
    <t>New Export 22</t>
  </si>
  <si>
    <t>New Export 23</t>
  </si>
  <si>
    <t>New Export 24</t>
  </si>
  <si>
    <t>New Export 25</t>
  </si>
  <si>
    <t>New Export 26</t>
  </si>
  <si>
    <t>New Export 28</t>
  </si>
  <si>
    <t>New Export 29</t>
  </si>
  <si>
    <t>New Export 30</t>
  </si>
  <si>
    <t>New Export 31</t>
  </si>
  <si>
    <t>New Export 33</t>
  </si>
  <si>
    <t>New Export 34</t>
  </si>
  <si>
    <t>New Export 35</t>
  </si>
  <si>
    <t>New Export 37</t>
  </si>
  <si>
    <t>New Export 38</t>
  </si>
  <si>
    <t>New Export 39</t>
  </si>
  <si>
    <t>New Export 40</t>
  </si>
  <si>
    <t>New Export 42</t>
  </si>
  <si>
    <t>New Export 43</t>
  </si>
  <si>
    <t>New Export 46</t>
  </si>
  <si>
    <t>New Export 47</t>
  </si>
  <si>
    <t>New Export 49</t>
  </si>
  <si>
    <t>New Export 50</t>
  </si>
  <si>
    <t>New Export 51</t>
  </si>
  <si>
    <t>New Export 52</t>
  </si>
  <si>
    <t>New Export 53</t>
  </si>
  <si>
    <t>New Export 54</t>
  </si>
  <si>
    <t>New Export 55</t>
  </si>
  <si>
    <t>New Export 56</t>
  </si>
  <si>
    <t>New Export 58</t>
  </si>
  <si>
    <t>New Export 59</t>
  </si>
  <si>
    <t>New Export 60</t>
  </si>
  <si>
    <t>New Export 61</t>
  </si>
  <si>
    <t>New Export 62</t>
  </si>
  <si>
    <t>New Export 63</t>
  </si>
  <si>
    <t>New Export 66</t>
  </si>
  <si>
    <t>New Export 70</t>
  </si>
  <si>
    <t>New Export 71</t>
  </si>
  <si>
    <t>New Export 73</t>
  </si>
  <si>
    <t>New Export 74</t>
  </si>
  <si>
    <t>New Export 75</t>
  </si>
  <si>
    <t>New Export 78</t>
  </si>
  <si>
    <t>New Export 79</t>
  </si>
  <si>
    <t>New Export 80</t>
  </si>
  <si>
    <t>New Export 81</t>
  </si>
  <si>
    <t>New Export 83</t>
  </si>
  <si>
    <t>New Export 86</t>
  </si>
  <si>
    <t>New Export 87</t>
  </si>
  <si>
    <t>New Export 88</t>
  </si>
  <si>
    <t>New Export 89</t>
  </si>
  <si>
    <t>New Export 90</t>
  </si>
  <si>
    <t>New Export 92</t>
  </si>
  <si>
    <t>New Export 93</t>
  </si>
  <si>
    <t>New Export 94</t>
  </si>
  <si>
    <t>New Export 96</t>
  </si>
  <si>
    <t>New Export 97</t>
  </si>
  <si>
    <t>New Export 98</t>
  </si>
  <si>
    <t>New Export 99</t>
  </si>
  <si>
    <t>New Export 100</t>
  </si>
  <si>
    <t>New Export 101</t>
  </si>
  <si>
    <t>New Export 102</t>
  </si>
  <si>
    <t>New Export 104</t>
  </si>
  <si>
    <t>New Export 105</t>
  </si>
  <si>
    <t>New Export 106</t>
  </si>
  <si>
    <t>New Export 107</t>
  </si>
  <si>
    <t>New Export 108</t>
  </si>
  <si>
    <t>New Export 109</t>
  </si>
  <si>
    <t>New Export 112</t>
  </si>
  <si>
    <t>New Export 113</t>
  </si>
  <si>
    <t>New Export 114</t>
  </si>
  <si>
    <t>New Export 115</t>
  </si>
  <si>
    <t>New Export 116</t>
  </si>
  <si>
    <t>New Export 117</t>
  </si>
  <si>
    <t>New Export 118</t>
  </si>
  <si>
    <t>New Export 119</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</si>
  <si>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</si>
  <si>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</si>
  <si>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</si>
  <si>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</si>
  <si>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</si>
  <si>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</si>
  <si>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</si>
  <si>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</si>
  <si>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</si>
  <si>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</si>
  <si>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</si>
  <si>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</si>
  <si>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</si>
  <si>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</si>
  <si>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</si>
  <si>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</si>
  <si>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</si>
  <si>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</si>
  <si>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</si>
  <si>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</si>
  <si>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</si>
  <si>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</si>
  <si>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</si>
  <si>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</si>
  <si>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</si>
  <si>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</si>
  <si>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</si>
  <si>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</si>
  <si>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</si>
  <si>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</si>
  <si>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</si>
  <si>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</si>
  <si>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</si>
  <si>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</si>
  <si>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</si>
  <si>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</si>
  <si>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</si>
  <si>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</si>
  <si>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</si>
  <si>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</si>
  <si>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</si>
  <si>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</si>
  <si>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</si>
  <si>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</si>
  <si>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</si>
  <si>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</si>
  <si>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</si>
  <si>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</si>
  <si>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</si>
  <si>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</si>
  <si>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</si>
  <si>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</si>
  <si>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</si>
  <si>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</si>
  <si>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</si>
  <si>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</si>
  <si>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</si>
  <si>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</si>
  <si>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</si>
  <si>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</si>
  <si>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</si>
  <si>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</si>
  <si>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</si>
  <si>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</si>
  <si>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</si>
  <si>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</si>
  <si>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</si>
  <si>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</si>
  <si>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</si>
  <si>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</si>
  <si>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</si>
  <si>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</si>
  <si>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</si>
  <si>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</si>
  <si>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</si>
  <si>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</si>
  <si>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</si>
  <si>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</si>
  <si>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Import 79</t>
  </si>
  <si>
    <t>New Import 80</t>
  </si>
  <si>
    <t>New Import 81</t>
  </si>
  <si>
    <t>New Import 82</t>
  </si>
  <si>
    <t>New Import 83</t>
  </si>
  <si>
    <t>New Import 84</t>
  </si>
  <si>
    <t>New Import 85</t>
  </si>
  <si>
    <t>New Import 86</t>
  </si>
  <si>
    <t>New Import 87</t>
  </si>
  <si>
    <t>New Import 88</t>
  </si>
  <si>
    <t>New Import 89</t>
  </si>
  <si>
    <t>New Import 90</t>
  </si>
  <si>
    <t>New Import 91</t>
  </si>
  <si>
    <t>New Import 92</t>
  </si>
  <si>
    <t>New Import 93</t>
  </si>
  <si>
    <t>New Import 94</t>
  </si>
  <si>
    <t>New Import 95</t>
  </si>
  <si>
    <t>New Import 96</t>
  </si>
  <si>
    <t>New Import 97</t>
  </si>
  <si>
    <t>New Import 98</t>
  </si>
  <si>
    <t>New Import 99</t>
  </si>
  <si>
    <t>New Import 100</t>
  </si>
  <si>
    <t>New Import 101</t>
  </si>
  <si>
    <t>New Import 102</t>
  </si>
  <si>
    <t>New Import 103</t>
  </si>
  <si>
    <t>New Import 104</t>
  </si>
  <si>
    <t>New Import 105</t>
  </si>
  <si>
    <t>New Import 106</t>
  </si>
  <si>
    <t>New Import 107</t>
  </si>
  <si>
    <t>New Import 108</t>
  </si>
  <si>
    <t>New Import 109</t>
  </si>
  <si>
    <t>New Import 110</t>
  </si>
  <si>
    <t>New Import 112</t>
  </si>
  <si>
    <t>New Import 113</t>
  </si>
  <si>
    <t>New Import 114</t>
  </si>
  <si>
    <t>New Import 115</t>
  </si>
  <si>
    <t>New Import 116</t>
  </si>
  <si>
    <t>New Import 117</t>
  </si>
  <si>
    <t>New Import 118</t>
  </si>
  <si>
    <t>New Import 119</t>
  </si>
  <si>
    <t>Berkswell 132kV</t>
  </si>
  <si>
    <t>_NO NAME_ [BESW1P-COVS1_103-COVW1_403-BES...]</t>
  </si>
  <si>
    <t>Coventry 132kV</t>
  </si>
  <si>
    <t>Berkswell 132kV_Harbury_</t>
  </si>
  <si>
    <t>Coventry 132kV_Hinckley 33_</t>
  </si>
  <si>
    <t>Coventry 132kV_Pailton_</t>
  </si>
  <si>
    <t>Coventry 132kV_Daventry_</t>
  </si>
  <si>
    <t>Coventry 132kV_Coventry North_</t>
  </si>
  <si>
    <t>Coventry 132kV_Nuneaton_</t>
  </si>
  <si>
    <t>_NO NAME_ [ASHS3GEN]</t>
  </si>
  <si>
    <t>Berkswell 132kV_Warwick 33_</t>
  </si>
  <si>
    <t>Coventry 132kV_Rugby_</t>
  </si>
  <si>
    <t>Berkswell 132kV_Coventry West_</t>
  </si>
  <si>
    <t>Coventry 132kV_Whitley_</t>
  </si>
  <si>
    <t>Berkswell 132kV_Coventry Central_</t>
  </si>
  <si>
    <t>Berkswell 132kV_Coventry South_</t>
  </si>
  <si>
    <t>_NO NAME_ [CRIR3PV]</t>
  </si>
  <si>
    <t>_NO NAME_ [HYDL3ESS]</t>
  </si>
  <si>
    <t>_NO NAME_ [KIRO3PV]</t>
  </si>
  <si>
    <t>_NO NAME_ [MIDR3PV]</t>
  </si>
  <si>
    <t>HYB:[Coventry 132kV_Hinckley 33_] &amp; [Coventry 132kV_Pailton_]-&gt;Coventry 132kV_Pailton_Sapcote (T1 &amp; T2)</t>
  </si>
  <si>
    <t>HYB:[Coventry 132kV_Pailton_] &amp; [Coventry 132kV_Rugby_]-&gt;Coventry 132kV_Pailton_Rugby Gateway (T2)</t>
  </si>
  <si>
    <t>HYB:[Coventry 132kV_Daventry_] &amp; [Coventry 132kV_Rugby_]-&gt;Coventry 132kV_Daventry_Crick (T1 &amp; T2 T3)</t>
  </si>
  <si>
    <t>HYB:[Coventry 132kV_Coventry North_] &amp; [Coventry 132kV_Nuneaton_]-&gt;Coventry 132kV_Coventry North_Newdigate (T2)</t>
  </si>
  <si>
    <t>HYB:[Berkswell 132kV_Warwick 33_] &amp; [Berkswell 132kV_Coventry West_]-&gt;Berkswell 132kV_Warwick 33_Kenilworth (T1 &amp; T2)</t>
  </si>
  <si>
    <t>Coventry 132kV_Whitley_Whitley 11</t>
  </si>
  <si>
    <t>Coventry 132kV_Whitley_Ryton (Peugeot-Talbot)</t>
  </si>
  <si>
    <t>Coventry 132kV_Hinckley 33kV_Aston Flamville, Hinckley, LE10 3AQ</t>
  </si>
  <si>
    <t>Coventry 132kV_Coventry North_Ansty</t>
  </si>
  <si>
    <t>Coventry 132kV_Daventry_Braunston Road</t>
  </si>
  <si>
    <t>Coventry 132kV_Nuneaton_Arley</t>
  </si>
  <si>
    <t>Berkswell 132kV_Ashorne Solar, CV34 7BN</t>
  </si>
  <si>
    <t>Berkswell 132kV_Warwick 33_Banbury Road</t>
  </si>
  <si>
    <t>Coventry 132kV_Hinckley 33_Barwell</t>
  </si>
  <si>
    <t>Coventry 132kV_Hinckley 33_Middlefield</t>
  </si>
  <si>
    <t>Coventry 132kV_Coventry North_Walsgrave</t>
  </si>
  <si>
    <t>Berkswell 132kV_Harbury_Lower Farm, Bishops Itchington, CV47 2SL</t>
  </si>
  <si>
    <t>Coventry 132kV_Rugby_Brownsover</t>
  </si>
  <si>
    <t>Coventry 132kV_Daventry_Crick (T1 &amp; T2 T3)</t>
  </si>
  <si>
    <t>Coventry 132kV_Rugby_Burnt Thorns Farm</t>
  </si>
  <si>
    <t>Berkswell 132kV_Warwick 33_Campion Hills</t>
  </si>
  <si>
    <t>Coventry 132kV_Rugby_Churchover Solar Farm generation</t>
  </si>
  <si>
    <t>Coventry 132kV_Pailton_Churchover</t>
  </si>
  <si>
    <t>Berkswell 132kV_Warwick 33_Claverdon</t>
  </si>
  <si>
    <t>Coventry 132kV_Hinckley 33kV_Canal Solar Farm</t>
  </si>
  <si>
    <t>Coventry 132kV_Coventry North_Coventry Arena</t>
  </si>
  <si>
    <t>Coventry 132kV_Whitley_Copsewood</t>
  </si>
  <si>
    <t>Coventry 132kV_Nuneaton_Corley Solar Farm, Breach Oak Lane, CV7 8AU</t>
  </si>
  <si>
    <t>Coventry 132kV_Nuneaton_Coton Road 11</t>
  </si>
  <si>
    <t>Berkswell 132kV_Coventry Central_Courthouse Green 11</t>
  </si>
  <si>
    <t>Berkswell 132kV_Coventry Central_Courthouse Green 6.6</t>
  </si>
  <si>
    <t>Berkswell 132kV_Coventry Central_Courtaulds 6.6</t>
  </si>
  <si>
    <t>Coventry 132kV_Coventry North_Coventry North 11</t>
  </si>
  <si>
    <t>Coventry 132kV_Coventry South 132 11_</t>
  </si>
  <si>
    <t>Berkswell 132kV_Coventry West_Coventry West 6.6</t>
  </si>
  <si>
    <t>Berkswell 132kV_Coventry Central_Cox Street 6.6</t>
  </si>
  <si>
    <t>Coventry 132kV_Hinckley 33kV_Chapel Street, Stapleton, LE9 8FT</t>
  </si>
  <si>
    <t>Coventry 132kV_Crick Road Solar Plant, NN6 6NA</t>
  </si>
  <si>
    <t>Coventry 132kV_Pailton_Rugby Gateway (T2)</t>
  </si>
  <si>
    <t>Coventry 132kV_Pailton_Magna Park</t>
  </si>
  <si>
    <t>Coventry 132kV_Rugby 132 11_</t>
  </si>
  <si>
    <t>Berkswell 132kV_Coventry West_Torrington Avenue</t>
  </si>
  <si>
    <t>Coventry 132kV_Whitley_Generation (Coventry Waste Reduction Unit)</t>
  </si>
  <si>
    <t>Coventry 132kV_Daventry_Daventry 11</t>
  </si>
  <si>
    <t>Coventry 132kV_Nuneaton_Whittleford</t>
  </si>
  <si>
    <t>Coventry 132kV_Whitley_Dillotford Avenue (T1 &amp; T2)</t>
  </si>
  <si>
    <t>Berkswell 132kV_Coventry Central_Dunlop 6.6</t>
  </si>
  <si>
    <t>Berkswell 132kV_Harbury_Eastfields Solar, CV47 2ST</t>
  </si>
  <si>
    <t>Berkswell 132kV_Harbury_Elms Farm Solar Farm generation</t>
  </si>
  <si>
    <t>Coventry 132kV_Rugby_English Electric</t>
  </si>
  <si>
    <t>Berkswell 132kV_Harbury_Fields Farm Southam PV</t>
  </si>
  <si>
    <t>Berkswell 132kV_Harbury_Fosse Way Solar Farm generation</t>
  </si>
  <si>
    <t>Berkswell 132kV_Harbury_Gaydon</t>
  </si>
  <si>
    <t>Coventry 132kV_Nuneaton_Nuneaton 11</t>
  </si>
  <si>
    <t>Coventry 132kV_Daventry_West Haddon</t>
  </si>
  <si>
    <t>Coventry 132kV_Nuneaton_Gipsy Lane</t>
  </si>
  <si>
    <t>Coventry 132kV_Pailton_Sapcote (T1 &amp; T2)</t>
  </si>
  <si>
    <t>Coventry 132kV_Whitley_Gulson Road 6.6</t>
  </si>
  <si>
    <t>Berkswell 132kV_Harbury_Harbury 11</t>
  </si>
  <si>
    <t>Coventry 132kV_Rugby_Harborough Fields Farm, CV23 0ER</t>
  </si>
  <si>
    <t>Berkswell 132kV_Coventry West_Hawkesmill Lane 6.6</t>
  </si>
  <si>
    <t>Coventry 132kV_Hinckley 33kV_Watling Street</t>
  </si>
  <si>
    <t>Coventry 132kV_Hinckley 33kV_Hinckley Rail freight terminal</t>
  </si>
  <si>
    <t>Coventry 132kV_Rugby_Hillmorton</t>
  </si>
  <si>
    <t>Berkswell 132kV_Coventry South_Holyhead Road</t>
  </si>
  <si>
    <t>Berkswell 132kV_Coventry Central_Holbrook Lane 6.6</t>
  </si>
  <si>
    <t>Coventry 132kV_Hinckley_Hydes Lane</t>
  </si>
  <si>
    <t>Berkswell 132kV_Coventry West_Jaguar Cars Brown Lane</t>
  </si>
  <si>
    <t>Berkswell 132kV_Harbury_JLRGAYDEN T1&amp;T2</t>
  </si>
  <si>
    <t>Berkswell 132kV_Coventry South_JLRWhit T1&amp;T2</t>
  </si>
  <si>
    <t>Berkswell 132kV_Warwick 33_Kenilworth (T1 &amp; T2)</t>
  </si>
  <si>
    <t>Coventry 132kV_Rugby_Kilsby Road, CV23 8UW</t>
  </si>
  <si>
    <t>Coventry 132kV_Daventry_Welton</t>
  </si>
  <si>
    <t>Coventry 132kV_Nuneaton_Langdale Drive</t>
  </si>
  <si>
    <t>Coventry 132kV_Rugby_Lawford</t>
  </si>
  <si>
    <t>Coventry 132kV_Nuneaton 33kV_Laurel Close 20MW SF</t>
  </si>
  <si>
    <t>Coventry 132kV_Rugby_Lilbourne WF</t>
  </si>
  <si>
    <t>Berkswell 132kV_Warwick 33_Lockheed</t>
  </si>
  <si>
    <t>Coventry 132kV_Whitley_London Road 6.6</t>
  </si>
  <si>
    <t>Coventry 132kV_Pailton_Low Spinney Wind Farm generation</t>
  </si>
  <si>
    <t>Coventry 132kV_Pailton_Lutterworth</t>
  </si>
  <si>
    <t>Berkswell 132kV_Middle Farm Road, CV33 9JN</t>
  </si>
  <si>
    <t>Berkswell 132kV_Warwick 33_Moreton Morrell Solar, CV35 9DD</t>
  </si>
  <si>
    <t>Berkswell 132kV_Warwick 33_Newbold Pacey, Newbold Road, CV35 9DP</t>
  </si>
  <si>
    <t>Coventry 132kV_Coventry North_Newdigate (T2)</t>
  </si>
  <si>
    <t>Berkswell 132kV_Warwick 33_Princethorpe</t>
  </si>
  <si>
    <t>Coventry 132kV_Rugby_Rugby Cement</t>
  </si>
  <si>
    <t>Berkswell 132kV_Coventry Central_Sandy Lane 6.6</t>
  </si>
  <si>
    <t>Berkswell 132kV_Warwick 33_Sherbourne Farm Solar, CV35 8AD</t>
  </si>
  <si>
    <t>Berkswell 132kV_Harbury_Southam</t>
  </si>
  <si>
    <t>Berkswell 132kV_Coventry South_Spon Street 6.6 (T1 &amp; T2)</t>
  </si>
  <si>
    <t>Coventry 132kV_Pailton_Streetfield Farm Watling PV</t>
  </si>
  <si>
    <t>Coventry 132kV_Pailton_Swinford Wind Farm generation</t>
  </si>
  <si>
    <t>Coventry 132kV_Rugby_Union Street</t>
  </si>
  <si>
    <t>Coventry 132kV_Coventry North 33kV_Tolldish Hall PV</t>
  </si>
  <si>
    <t>Berkswell 132kV_Warwick 33_Tournament Fields</t>
  </si>
  <si>
    <t>Coventry 132kV_Coventry North 33kV_Vauls Farm 16MW SF</t>
  </si>
  <si>
    <t>Berkswell 132kV_Warwick 132 11_</t>
  </si>
  <si>
    <t>Berkswell 132kV_Coventry South_Warwick University</t>
  </si>
  <si>
    <t>Coventry 132kV_Daventry_Watford Lodge Wind Farm</t>
  </si>
  <si>
    <t>Coventry 132kV_Hinckley 33_Wood Lane</t>
  </si>
  <si>
    <t>Coventry 132kV_Daventry_Weedon</t>
  </si>
  <si>
    <t>_NO NAME_ [WEHR5_1T0-WEHR5_BB_1_2-WEHR5_2...]</t>
  </si>
  <si>
    <t>Berkswell 132kV_Warwick 33_Wellesbourne (T2)</t>
  </si>
  <si>
    <t>Coventry 132kV_Daventry_Winwick Wind Farm generation</t>
  </si>
  <si>
    <t>Coventry 132kV_Daventry_Woodford Halse (T2)</t>
  </si>
  <si>
    <t>Berkswell 132kV_Warwick 33_Wise Street</t>
  </si>
  <si>
    <t>Chesterfield 132kV</t>
  </si>
  <si>
    <t>Chesterfield 132kV_Alfreton_</t>
  </si>
  <si>
    <t>Chesterfield 132kV_Annesley (3 &amp; 4)_</t>
  </si>
  <si>
    <t>_NO NAME_ [89ZAYU30-HUTH3T-HUTH3_2L9-BLWL...]</t>
  </si>
  <si>
    <t>Chesterfield 132kV_Whitwell_</t>
  </si>
  <si>
    <t>Chesterfield 132kV_Chesterfield 33_</t>
  </si>
  <si>
    <t>Chesterfield 132kV_Clipstone_</t>
  </si>
  <si>
    <t>Chesterfield 132kV_Mansfield_</t>
  </si>
  <si>
    <t>_NO NAME_ [89ZTHD56MA-THOS3_#1L5-THOS3_1L...]</t>
  </si>
  <si>
    <t>Chesterfield 132kV_Staveley_</t>
  </si>
  <si>
    <t>Stalybridge 132kV_Buxton (Part)_</t>
  </si>
  <si>
    <t>_NO NAME_ [CRIF3PV]</t>
  </si>
  <si>
    <t>_NO NAME_ [EDEM3GEN]</t>
  </si>
  <si>
    <t>Chesterfield 132kV_Goitside_</t>
  </si>
  <si>
    <t>_NO NAME_ [HASS3_MAIN1]</t>
  </si>
  <si>
    <t>_NO NAME_ [IKPV3PV]</t>
  </si>
  <si>
    <t>_NO NAME_ [NETW3ESS]</t>
  </si>
  <si>
    <t>HYB:[Chesterfield 132kV_Annesley (3 &amp; 4)_] &amp; [_NO NAME_ [89ZAYU30-HUTH3T-HUTH3_2L9-BLWL...]]-&gt;Chesterfield 132kV_Annesley (3 &amp; 4)_Huthwaite (T2)</t>
  </si>
  <si>
    <t>HYB:[Chesterfield 132kV_Annesley (3 &amp; 4)_] &amp; [_NO NAME_ [89ZAYU30-HUTH3T-HUTH3_2L9-BLWL...]]-&gt;Chesterfield 132kV_Annesley (1 &amp; 2)_Hucknall (T2)</t>
  </si>
  <si>
    <t>HYB:[Chesterfield 132kV_Annesley (3 &amp; 4)_] &amp; [_NO NAME_ [89ZAYU30-HUTH3T-HUTH3_2L9-BLWL...]]-&gt;Chesterfield 132kV_Annesley (1 &amp; 2)_Sherwood Park</t>
  </si>
  <si>
    <t>HYB:[Chesterfield 132kV_Annesley (3 &amp; 4)_] &amp; [_NO NAME_ [89ZAYU30-HUTH3T-HUTH3_2L9-BLWL...]]-&gt;Chesterfield 132kV_Annesley (1 &amp; 2)_Blidworth (T2)</t>
  </si>
  <si>
    <t>HYB:[Chesterfield 132kV_Annesley (3 &amp; 4)_] &amp; [_NO NAME_ [89ZAYU30-HUTH3T-HUTH3_2L9-BLWL...]]-&gt;Chesterfield 132kV_Annesley (3 &amp; 4)_Annesley (Kirkby) (T2)</t>
  </si>
  <si>
    <t>HYB:[Chesterfield 132kV_Annesley (3 &amp; 4)_] &amp; [_NO NAME_ [89ZAYU30-HUTH3T-HUTH3_2L9-BLWL...]]-&gt;Chesterfield 132kV_Annesley (3 &amp; 4)_Sutton Junction (T1 T2 &amp; T3)</t>
  </si>
  <si>
    <t>HYB:[Chesterfield 132kV_Whitwell_] &amp; [Chesterfield 132kV_Staveley_]-&gt;Chesterfield 132kV_Whitwell_Westhorpe (TA &amp; TB)</t>
  </si>
  <si>
    <t>HYB:[Chesterfield 132kV_Whitwell_] &amp; [Chesterfield 132kV_Staveley_]-&gt;Chesterfield 132kV_Whitwell_Halfway (TA &amp; TB)_Holbrook Works</t>
  </si>
  <si>
    <t>HYB:[Chesterfield 132kV_Clipstone_] &amp; [_NO NAME_ [89ZTHD56MA-THOS3_#1L5-THOS3_1L...]]-&gt;Chesterfield 132kV_Clipstone_Thoresby</t>
  </si>
  <si>
    <t>Chesterfield 132kV_Chesterfield 33_Sheepbridge</t>
  </si>
  <si>
    <t>Chesterfield 132kV_Mansfield_Mansfield 11</t>
  </si>
  <si>
    <t>Chesterfield 132kV_Mansfield_Acreage Lane_Shirebrook Wind Farm</t>
  </si>
  <si>
    <t>Chesterfield 132kV_Alfreton Solar Farm / KS SPV 61 Ltd</t>
  </si>
  <si>
    <t>Chesterfield 132kV_Clipstone_Crown Farm</t>
  </si>
  <si>
    <t>Chesterfield 132kV_Mansfield_Skegby Lane</t>
  </si>
  <si>
    <t>Chesterfield 132kV_Alfreton_Ambergate</t>
  </si>
  <si>
    <t>Chesterfield 132kV_Annesley (3 &amp; 4)_Annesley (Kirkby) (T2)</t>
  </si>
  <si>
    <t>Chesterfield 132kV_Chesterfield 33_Arkwright Solar Farm generation</t>
  </si>
  <si>
    <t>Chesterfield 132kV_Alfreton_Asher Lane 33kV STOR</t>
  </si>
  <si>
    <t>Chesterfield 132kV_Chesterfield 33_Averill Farm PV</t>
  </si>
  <si>
    <t>Chesterfield 132kV_Chesterfield 33_Back Lane BESS</t>
  </si>
  <si>
    <t>Chesterfield 132kV_Chesterfield 33_Bolsover</t>
  </si>
  <si>
    <t>Chesterfield 132kV_Annesley (1 &amp; 2)_Blidworth (T2)</t>
  </si>
  <si>
    <t>Chesterfield 132kV_Annesley (3 &amp; 4)_Bentinck generation</t>
  </si>
  <si>
    <t>Chesterfield 132kV_Clipstone_Bilsthorpe</t>
  </si>
  <si>
    <t>Chesterfield 132kV_Clipstone_Bilsthorpe Solar Farm generation</t>
  </si>
  <si>
    <t>Chesterfield 132kV_Chesterfield 33_Biwaters</t>
  </si>
  <si>
    <t>Chesterfield 132kV_Annesley (1 &amp; 2)_Bilsthorpe UK Coal Solar Farm generation</t>
  </si>
  <si>
    <t>Chesterfield 132kV_Alfreton_Blackwell</t>
  </si>
  <si>
    <t>Chesterfield 132kV_Whitwell_Bolsovermoor Quarry PV</t>
  </si>
  <si>
    <t>Chesterfield 132kV_Staveley_The Breck Solar PV</t>
  </si>
  <si>
    <t>Chesterfield 132kV_Chesterfield 33kV_Bridge Street / Lark Connections Ltd</t>
  </si>
  <si>
    <t>Chesterfield 132kV_Annesley (3 &amp; 4)_Calverton</t>
  </si>
  <si>
    <t>Chesterfield 132kV_Clipstone_Ollerton</t>
  </si>
  <si>
    <t>Chesterfield 132kV_Clipstone_Clipstone 11</t>
  </si>
  <si>
    <t>Chesterfield 132kV_Whitwell_Clowne</t>
  </si>
  <si>
    <t>Chesterfield 132kV_Whitwell_Craggs Lane</t>
  </si>
  <si>
    <t>Chesterfield 132kV_Land at Crifton Lodge Farm Bilsthorpe PV</t>
  </si>
  <si>
    <t>Chesterfield 132kV_Pinxton 132 11_</t>
  </si>
  <si>
    <t>Chesterfield 132kV_Chesterfield 33_Danesmoor</t>
  </si>
  <si>
    <t>Chesterfield 132kV_Staveley_Eckington</t>
  </si>
  <si>
    <t>Chesterfield 132kV_Eden Meadows / JBM Solar Projects (UK) Ltd</t>
  </si>
  <si>
    <t>Chesterfield 132kV_Staveley_Erin Road</t>
  </si>
  <si>
    <t>Chesterfield 132kV_Goitside_Eyam (TA&amp;TB)</t>
  </si>
  <si>
    <t>Chesterfield 132kV_Annesley (1 &amp; 2)_Farnsfield</t>
  </si>
  <si>
    <t>Stalybridge 132kV_Buxton (Part)_Flagg</t>
  </si>
  <si>
    <t>Chesterfield 132kV_Chesterfield 33_Grassmoor</t>
  </si>
  <si>
    <t>Chesterfield 132kV_Goitside_Goitside 6.6</t>
  </si>
  <si>
    <t>Chesterfield 132kV_Alfreton_Garnham Close STOR</t>
  </si>
  <si>
    <t>Chesterfield 132kV_Hasland Solar Farm</t>
  </si>
  <si>
    <t>Chesterfield 132kV_Mansfield_Hermitage Lane STOR</t>
  </si>
  <si>
    <t>Stalybridge 132kV_Buxton (Part)_Hindlow</t>
  </si>
  <si>
    <t>Chesterfield 132kV_Whitwell_Halfway (TA &amp; TB)_Holbrook Works</t>
  </si>
  <si>
    <t>Chesterfield 132kV_Whitwell_Holme Carr</t>
  </si>
  <si>
    <t>Chesterfield 132kV_Annesley (1 &amp; 2)_Hucknall (T2)</t>
  </si>
  <si>
    <t>Chesterfield 132kV_Annesley (3 &amp; 4)_Huthwaite (T2)</t>
  </si>
  <si>
    <t>Chesterfield 132kV_Inkersall Grange Farm Bilsthorpe PV</t>
  </si>
  <si>
    <t>Chesterfield 132kV_Staveley_Inkersall Farm PV</t>
  </si>
  <si>
    <t>Chesterfield 132kV_Staveley 33kV_Inkersall Road / Low Carbon Solar Investment Company 4 Ltd</t>
  </si>
  <si>
    <t>Chesterfield 132kV_Goitside 33kV_Land at Langer Lane / Public Power Solutions Ltd</t>
  </si>
  <si>
    <t>Chesterfield 132kV_Chesterfield 33_Lodge Farm (Calow) PV</t>
  </si>
  <si>
    <t>Chesterfield 132kV_Mansfield_Lindhurst Wind Farm generation</t>
  </si>
  <si>
    <t xml:space="preserve">Chesterfield 132kV_Annesley___Little Oak Drive </t>
  </si>
  <si>
    <t>Chesterfield 132kV_Mansfield_Lime Tree Place</t>
  </si>
  <si>
    <t>Chesterfield 132kV_Mansfield_Littlewood Farm PV</t>
  </si>
  <si>
    <t>Chesterfield 132kV_Staveley_Markham Vale</t>
  </si>
  <si>
    <t>Chesterfield 132kV_Alfreton_Meadow Lane</t>
  </si>
  <si>
    <t>Chesterfield 132kV_Newton Wood Farm ESS</t>
  </si>
  <si>
    <t>Chesterfield 132kV_Clipstone_North Laithes Solar Farm generation</t>
  </si>
  <si>
    <t>Chesterfield 132kV_Clipstone_Thoresby</t>
  </si>
  <si>
    <t>Chesterfield 132kV_Whitwell_Oxcroft Solar Farm PV</t>
  </si>
  <si>
    <t>Chesterfield 132kV_Goitside_Queens Park</t>
  </si>
  <si>
    <t>Chesterfield 132kV_Alfreton_Ravensdale Park</t>
  </si>
  <si>
    <t>Chesterfield 132kV_Goitside_Robin Hood</t>
  </si>
  <si>
    <t>Chesterfield 132kV_Chesterfield 33_Robert Hyde</t>
  </si>
  <si>
    <t>Chesterfield 132kV_Clipstone_Rufford</t>
  </si>
  <si>
    <t>Chesterfield 132kV_Whitwell_Shirebrook</t>
  </si>
  <si>
    <t>Chesterfield 132kV_Whitwell 33kV_Shireoaks Hall Farm / Shireoaks Energy Centre Ltd</t>
  </si>
  <si>
    <t>Chesterfield 132kV_Annesley (1 &amp; 2)_Sherwood Park</t>
  </si>
  <si>
    <t>Chesterfield 132kV_Goitside_Sheffield Road 11</t>
  </si>
  <si>
    <t>Chesterfield 132kV_Goitside_Sheffield Road 6.6</t>
  </si>
  <si>
    <t>Chesterfield 132kV_Clipstone_Stonish Hill Windfarm</t>
  </si>
  <si>
    <t>Chesterfield 132kV_Annesley (3 &amp; 4)_Sutton Junction (T1 T2 &amp; T3)</t>
  </si>
  <si>
    <t>Chesterfield 132kV_Alfreton_Smith Hall Solar Farm generation</t>
  </si>
  <si>
    <t>Chesterfield 132kV_Alfreton_Somercotes</t>
  </si>
  <si>
    <t>Chesterfield 132kV_Staveley_Staveley Works</t>
  </si>
  <si>
    <t>Chesterfield 132kV_Staveley_Staveley 11</t>
  </si>
  <si>
    <t>Chesterfield 132kV_Mansfield_Teversal</t>
  </si>
  <si>
    <t>Chesterfield 132kV_Clipstone_Thoresby Solar Farm</t>
  </si>
  <si>
    <t>Chesterfield 132kV_Annesley (1 &amp; 2)_Twin Yards Farm PV</t>
  </si>
  <si>
    <t>Chesterfield 132kV_Clipstone_Warsop</t>
  </si>
  <si>
    <t>_NO NAME_ [WATB9PV1]</t>
  </si>
  <si>
    <t>Chesterfield 132kV_Mansfield_Thornton Estate</t>
  </si>
  <si>
    <t>Chesterfield 132kV_Clipstone_Welbeck Solar Farm generation</t>
  </si>
  <si>
    <t>Chesterfield 132kV_Clipstone_Welbeck Colliery Solar Farm generation</t>
  </si>
  <si>
    <t>Chesterfield 132kV_Alfreton_Wessington</t>
  </si>
  <si>
    <t>Chesterfield 132kV_Whitwell_Westhorpe (TA &amp; TB)</t>
  </si>
  <si>
    <t>Chesterfield 132kV_Whitwell_Whaley Solar</t>
  </si>
  <si>
    <t>Chesterfield 132kV_Goitside_Walton</t>
  </si>
  <si>
    <t>Chesterfield 132kV_Goitside_Wingerworth</t>
  </si>
  <si>
    <t>Willington 132kV</t>
  </si>
  <si>
    <t>Drakelow 132kV</t>
  </si>
  <si>
    <t>_NO NAME_ [DERS1_#190-RRGE1_MAIN1-DERS1_M...]</t>
  </si>
  <si>
    <t>Willington 132kV_Spondon_</t>
  </si>
  <si>
    <t>Drakelow 132kV_Burton 33_</t>
  </si>
  <si>
    <t>Willington 132kV_Uttoxeter_</t>
  </si>
  <si>
    <t>Drakelow 132kV_Gresley_</t>
  </si>
  <si>
    <t>Willington 132kV_Winster_</t>
  </si>
  <si>
    <t>Willington 132kV_Derby South_</t>
  </si>
  <si>
    <t>_NO NAME_ [BARF3ESS]</t>
  </si>
  <si>
    <t>Drakelow 132kV_Burton South_</t>
  </si>
  <si>
    <t>_NO NAME_ [BRFM3_MAIN1]</t>
  </si>
  <si>
    <t>_NO NAME_ [CALR3ESS5]</t>
  </si>
  <si>
    <t>Willington 132kV_Stanton_</t>
  </si>
  <si>
    <t>Willington 132kV_Derby 33_</t>
  </si>
  <si>
    <t>Willington 132kV_Heanor_</t>
  </si>
  <si>
    <t>_NO NAME_ [DERB3_#3L5-EGCT3_5L3-EGCT3_MAI...]</t>
  </si>
  <si>
    <t>_NO NAME_ [PISH3GEN]</t>
  </si>
  <si>
    <t>_NO NAME_ [ROFM3ESS]</t>
  </si>
  <si>
    <t>_NO NAME_ [SUDE3GEN]</t>
  </si>
  <si>
    <t>HYB:[Willington 132kV_Spondon_] &amp; [_NO NAME_ [DERB3_#3L5-EGCT3_5L3-EGCT3_MAI...]]-&gt;Willington 132kV_Derby South_Melbourne (T1 &amp; T2)</t>
  </si>
  <si>
    <t>HYB:[Drakelow 132kV_Burton 33_] &amp; [Drakelow 132kV_Burton South_]-&gt;Drakelow 132kV_Burton South_Station Street (T1 &amp; T2)</t>
  </si>
  <si>
    <t>Drakelow 132kV_Gresley_Moira</t>
  </si>
  <si>
    <t>Drakelow 132kV_Gresley_Willesley</t>
  </si>
  <si>
    <t>Willington 132kV_Derby South_Allenton</t>
  </si>
  <si>
    <t>Drakelow 132kV_Burton South_Wellington Street (T1 T2 &amp; T3)</t>
  </si>
  <si>
    <t>Willington 132kV_Winster_Ashbourne</t>
  </si>
  <si>
    <t>Drakelow 132kV_Gresley_Ashby-De-La-Zouch</t>
  </si>
  <si>
    <t>Willington 132kV_Heanor_Ripley</t>
  </si>
  <si>
    <t>Willington 132kV_Uttoxeter_Aston House Solar Farm generation</t>
  </si>
  <si>
    <t>Willington 132kV_Winster_Bakewell</t>
  </si>
  <si>
    <t>Drakelow 132kV____Barn Farm</t>
  </si>
  <si>
    <t>Drakelow 132kV_Burton South_Barton Under Needwood</t>
  </si>
  <si>
    <t>Willington 132kV_Spondon_Belper</t>
  </si>
  <si>
    <t>Willington 132kV_Winster_Cromford</t>
  </si>
  <si>
    <t>Willington 132kV_Derby South_Bombardier (33kV Supply)</t>
  </si>
  <si>
    <t>Drakelow 132kV_Burton South_Breach Farm ESS</t>
  </si>
  <si>
    <t>Drakelow 132kV_Breach Farm 132</t>
  </si>
  <si>
    <t>Drakelow 132kV_Burton 33_Bretby</t>
  </si>
  <si>
    <t>Drakelow 132kV_Gresley_Gresley (T1 T2 &amp; T3)</t>
  </si>
  <si>
    <t>Drakelow 132kV_Burton 132 11_</t>
  </si>
  <si>
    <t>Willington 132kV_Spondon_Castle Donington</t>
  </si>
  <si>
    <t>Drakelow 132kV____Land on Cauldwell Road</t>
  </si>
  <si>
    <t>Drakelow 132kV_Gresley___Castle Gresley</t>
  </si>
  <si>
    <t>Willington 132kV_Stanton_St Gobain</t>
  </si>
  <si>
    <t>Willington 132kV_Derby 33_Chaddesden</t>
  </si>
  <si>
    <t>Willington 132kV_Uttoxeter_Church Street</t>
  </si>
  <si>
    <t>Willington 132kV_Derby 33_Darley Abbey</t>
  </si>
  <si>
    <t>Willington 132kV_Winster_Dayfields Farm PV</t>
  </si>
  <si>
    <t>Willington 132kV_Heanor_Denby</t>
  </si>
  <si>
    <t>Willington 132kV_Derby 132 11 (Board 1 &amp; 2)_</t>
  </si>
  <si>
    <t>Willington 132kV_Derby South_Derby Waste Sinfin EFW</t>
  </si>
  <si>
    <t>Willington 132kV_Uttoxeter_Marchington</t>
  </si>
  <si>
    <t>Willington 132kV_Uttoxeter_Dove Valley</t>
  </si>
  <si>
    <t>Drakelow 132kV____Drakelow Power Station 4</t>
  </si>
  <si>
    <t>Willington 132kV_Spondon_Spondon 11</t>
  </si>
  <si>
    <t>Drakelow 132kV_Burton South_Drakelow Renewable BIO</t>
  </si>
  <si>
    <t>Drakelow 132kV_Burton South_Drakelow Farm PV</t>
  </si>
  <si>
    <t>Willington 132kV_Derby 33_Eagle Centre</t>
  </si>
  <si>
    <t>Willington 132kV_Derby South___EMIP Etwal</t>
  </si>
  <si>
    <t>Willington 132kV_Derby South_Sinfin Lane</t>
  </si>
  <si>
    <t>Willington 132kV_Uttoxeter_Green Lane Marchington PV</t>
  </si>
  <si>
    <t>Drakelow 132kV_Burton 33_Hatton</t>
  </si>
  <si>
    <t>Willington 132kV_Heanor_Heanor 11</t>
  </si>
  <si>
    <t>Willington 132kV_Uttoxeter_Holtwood Farm PV</t>
  </si>
  <si>
    <t>Drakelow 132kV_Burton___Hawkins Lane, Burton on Trent, DE14 1QG</t>
  </si>
  <si>
    <t>Willington 132kV_Stanton_Ilkeston</t>
  </si>
  <si>
    <t>Willington 132kV_Derby South_Infinity Park (T2)</t>
  </si>
  <si>
    <t>Willington 132kV_Derby South___Isley Walton IDNO</t>
  </si>
  <si>
    <t>Willington 132kV_Winster_Longcliffe</t>
  </si>
  <si>
    <t>Willington 132kV_Stanton_Little Hallam</t>
  </si>
  <si>
    <t>Willington 132kV_Derby 33_Mackworth</t>
  </si>
  <si>
    <t>Willington 132kV_Winster_Matlock</t>
  </si>
  <si>
    <t>Willington 132kV_Derby South_Melbourne (T1 &amp; T2)</t>
  </si>
  <si>
    <t>Willington 132kV_Winster_Millclose</t>
  </si>
  <si>
    <t>Willington 132kV_Heanor_Moorgreen</t>
  </si>
  <si>
    <t>Willington 132kV_Heanor_Morley (T1 &amp; T2)</t>
  </si>
  <si>
    <t>Willington 132kV_Spondon_Trent Lane</t>
  </si>
  <si>
    <t>Willington 132kV_Uttoxeter_Marchington Solar PV</t>
  </si>
  <si>
    <t>Willington 132kV_Stanton___New Stanton Park IDNO</t>
  </si>
  <si>
    <t>Willington 132kV_Derby South_Normanton</t>
  </si>
  <si>
    <t>Willington 132kV_Pistern Hills Farm</t>
  </si>
  <si>
    <t>Drakelow 132kV_Gresley_Prestop Park Solar Farm generation</t>
  </si>
  <si>
    <t>Willington 132kV_Uttoxeter_Rocester</t>
  </si>
  <si>
    <t>Drakelow 132kV____Royle Farm</t>
  </si>
  <si>
    <t>Drakelow 132kV_Burton 33_Rolleston Park 2</t>
  </si>
  <si>
    <t>_NO NAME_ [RRSN9J]</t>
  </si>
  <si>
    <t>Willington 132kV_Stanton_Sandiacre</t>
  </si>
  <si>
    <t>Drakelow 132kV_Burton 33_Woodville</t>
  </si>
  <si>
    <t>Willington 132kV_Derby South_Rolls Royce ABE</t>
  </si>
  <si>
    <t>Willington 132kV_Derby 33_Smart Parc</t>
  </si>
  <si>
    <t xml:space="preserve">Willington 132kV_Spondon_Spondon Peaking STOR </t>
  </si>
  <si>
    <t>Drakelow 132kV_Burton South_Station Street (T1 &amp; T2)</t>
  </si>
  <si>
    <t>Willington 132kV_Sudbury Estate</t>
  </si>
  <si>
    <t>Drakelow 132kV_Gresley___Swadlingcote, Depot 3 off Cadley Hill Road</t>
  </si>
  <si>
    <t>Willington 132kV_Heanor_Taylor Lane 33kV STOR</t>
  </si>
  <si>
    <t>Willington 132kV_Burnaston 132 11 (Toyota)_</t>
  </si>
  <si>
    <t>Willington 132kV_Derby South_Trafalgar Pk Gas STOR</t>
  </si>
  <si>
    <t>Drakelow 132kV_Burton 33_Trent Alloys</t>
  </si>
  <si>
    <t>Drakelow 132kV_Burton 33_Tutbury Solar Farm generation</t>
  </si>
  <si>
    <t>Willington 132kV_Uttoxeter_Twin Oaks Diesel STOR</t>
  </si>
  <si>
    <t>Willington 132kV_Heanor_Watnall</t>
  </si>
  <si>
    <t>Drakelow 132kV_Burton___Wetmore Hall Farm</t>
  </si>
  <si>
    <t>Willington 132kV_Heanor_Westwood</t>
  </si>
  <si>
    <t>Willington 132kV_Winster PV, Ivonbrook Farm</t>
  </si>
  <si>
    <t>EastClaydon 132kV</t>
  </si>
  <si>
    <t>EastClaydon 132kV_Stony Stratford_</t>
  </si>
  <si>
    <t>EastClaydon 132kV_Brackley_</t>
  </si>
  <si>
    <t>EastClaydon 132kV_Bradwell Abbey_</t>
  </si>
  <si>
    <t>_NO NAME_ [ECLA3_#1T0-ECLA3_MAIN1-ECLA3_#...]</t>
  </si>
  <si>
    <t>_NO NAME_ [MNPV3GEN]</t>
  </si>
  <si>
    <t>_NO NAME_ [PTFM3_#1L5-PTFM3_MAIN1-STDB3_#...]</t>
  </si>
  <si>
    <t>_NO NAME_ [PTFM3_#2L5-PTFM3_MAIN2-STDB3_#...]</t>
  </si>
  <si>
    <t>_NO NAME_ [SUGV3PV]</t>
  </si>
  <si>
    <t>_NO NAME_ [WEPV3PV]</t>
  </si>
  <si>
    <t>HYB:[EastClaydon 132kV_Stony Stratford_] &amp; [EastClaydon 132kV_Bletchley_]-&gt;EastClaydon 132kV_Stony Stratford_Tattenhoe (T2)</t>
  </si>
  <si>
    <t>HYB:[EastClaydon 132kV_Stony Stratford_] &amp; [EastClaydon 132kV_Brackley_]-&gt;EastClaydon 132kV_Brackley_Towcester (T1 &amp; T2)</t>
  </si>
  <si>
    <t>HYB:[EastClaydon 132kV_Bradwell Abbey_] &amp; [EastClaydon 132kV_Bletchley_]-&gt;EastClaydon 132kV_Bletchley_Fox Milne (T1 &amp; T2)</t>
  </si>
  <si>
    <t>HYB:[EastClaydon 132kV_Bradwell Abbey_] &amp; [EastClaydon 132kV_Bletchley_]-&gt;EastClaydon 132kV_Bletchley_Childs Way (T3)</t>
  </si>
  <si>
    <t>HYB:[EastClaydon 132kV_Bletchley_] &amp; [EastClaydon 132kV_Bletchley_]-&gt;EastClaydon 132kV_Bletchley_Wavendon Gate (T1)</t>
  </si>
  <si>
    <t>HYB:[EastClaydon 132kV_Bletchley_] &amp; [EastClaydon 132kV_Bletchley_]-&gt;EastClaydon 132kV_Bletchley_Kingston</t>
  </si>
  <si>
    <t>EastClaydon 132kV_Bletchley_Bletchley 11</t>
  </si>
  <si>
    <t>EastClaydon 132kV_Bletchley_</t>
  </si>
  <si>
    <t>EastClaydon 132kV_Bletchley_Victoria Road</t>
  </si>
  <si>
    <t>EastClaydon 132kV_Bletchley_Fen Farm (T2)</t>
  </si>
  <si>
    <t>EastClaydon 132kV_Stony Stratford_Adstock Solar Farm, Addington, MK18 2JW</t>
  </si>
  <si>
    <t>EastClaydon 132kV_Banbury 132 11_</t>
  </si>
  <si>
    <t>EastClaydon 132kV_Brackley_Woodford Halse (T1)</t>
  </si>
  <si>
    <t>EastClaydon 132kV_Stony Stratford_Beachampton Solar Farm</t>
  </si>
  <si>
    <t>EastClaydon 132kV_Brackley_Brackley Solar Farm</t>
  </si>
  <si>
    <t>EastClaydon 132kV_Bletchley_Newton Longville Landfill / Bletchley Landfill generation</t>
  </si>
  <si>
    <t>EastClaydon 132kV_Brackley_Brackley Town</t>
  </si>
  <si>
    <t>EastClaydon 132kV_Brackley_Brackley 11</t>
  </si>
  <si>
    <t>EastClaydon 132kV_Stony Stratford_Buckingham</t>
  </si>
  <si>
    <t>EastClaydon 132kV_Bletchley_Childs Way (T3)</t>
  </si>
  <si>
    <t>EastClaydon 132kV_Bradwell Abbey_CLPK55J_</t>
  </si>
  <si>
    <t>EastClaydon 132kV_Bletchley_Fox Milne (T1 &amp; T2)</t>
  </si>
  <si>
    <t>EastClaydon 132kV_Stony Stratford_Wicken</t>
  </si>
  <si>
    <t>EastClaydon 132kV_Stony Stratford_Eldergate</t>
  </si>
  <si>
    <t>EastClaydon 132kV_Brackley_Gawcott Fields Farm Solar Farm generation</t>
  </si>
  <si>
    <t>EastClaydon 132kV_East Claydon_Greatmoor EFW Calvert</t>
  </si>
  <si>
    <t>EastClaydon 132kV_Brackley_Handley Park Solar Farm generation</t>
  </si>
  <si>
    <t>EastClaydon 132kV_Bradwell Abbey_Hanslope Park (T1 &amp; T2 OS)</t>
  </si>
  <si>
    <t>EastClaydon 132kV_Stony Stratford_Homestead Farm Solar Farm generation</t>
  </si>
  <si>
    <t>EastClaydon 132kV_Bradwell Abbey_Newport Pagnell</t>
  </si>
  <si>
    <t>EastClaydon 132kV_Stony Stratford_Kiln Farm</t>
  </si>
  <si>
    <t>EastClaydon 132kV_Bletchley_Kingston</t>
  </si>
  <si>
    <t>EastClaydon 132kV_Bradwell Abbey_Yew Tree Farm PV</t>
  </si>
  <si>
    <t>EastClaydon 132kV_Bletchley_Lyon Road Gas Gen</t>
  </si>
  <si>
    <t>EastClaydon 132kV_Stony Stratford_Manor Farm Bourton, MK18 7DS</t>
  </si>
  <si>
    <t>EastClaydon 132kV_Bletchley_Maxwell House Data Centre</t>
  </si>
  <si>
    <t>EastClaydon 132kV_Copse Lodge Solar Farm</t>
  </si>
  <si>
    <t>EastClaydon 132kV_Stony Stratford_Mount Mill Solar Farm generation</t>
  </si>
  <si>
    <t>EastClaydon 132kV_Bradwell Abbey_Marlborough Street</t>
  </si>
  <si>
    <t>EastClaydon 132kV_Bletchley_Newton Road</t>
  </si>
  <si>
    <t>EastClaydon 132kV_Bradwell Abbey_Petsoe Manor Wind Farm generation</t>
  </si>
  <si>
    <t>EastClaydon 132kV_Bradwell Abbey_Portway</t>
  </si>
  <si>
    <t>EastClaydon 132kV_Bradwell Abbey___Potterspury Solar Farm, land north of Potterspury, NN12 7TT</t>
  </si>
  <si>
    <t>EastClaydon 132kV_Stony Stratford B_Potash Farm 1</t>
  </si>
  <si>
    <t>EastClaydon 132kV_Stony Stratford B_Potash Farm 2</t>
  </si>
  <si>
    <t>EastClaydon 132kV_Stony Stratford___Pyghtle Farm, Wicken Park Road, Wicken, Milton Keynes, MK19 6BZ</t>
  </si>
  <si>
    <t>EastClaydon 132kV_Bletchley___Red Bull</t>
  </si>
  <si>
    <t>EastClaydon 132kV_Bletchley_Secklow Gate</t>
  </si>
  <si>
    <t>EastClaydon 132kV_Brackley_Shacks Barn PV</t>
  </si>
  <si>
    <t>EastClaydon 132kV_Stony Stratford_Calvert Landfill generation</t>
  </si>
  <si>
    <t>EastClaydon 132kV_Stony Stratford_Shenley Wood</t>
  </si>
  <si>
    <t>EastClaydon 132kV_Brackley_Silverstone</t>
  </si>
  <si>
    <t>EastClaydon 132kV_Stony Stratford_Sparrow Lodge Farm</t>
  </si>
  <si>
    <t>EastClaydon 132kV_Stony Stratford_Steeple Claydon</t>
  </si>
  <si>
    <t>EastClaydon 132kV_East Sulgrave</t>
  </si>
  <si>
    <t>EastClaydon 132kV_Stony Stratford_Tattenhoe (T2)</t>
  </si>
  <si>
    <t>EastClaydon 132kV_Brackley_Thenford (T1)</t>
  </si>
  <si>
    <t>EastClaydon 132kV_Brackley_Thenford (T2)</t>
  </si>
  <si>
    <t>EastClaydon 132kV_Stony Stratford_Thornborough Grnds PV</t>
  </si>
  <si>
    <t>EastClaydon 132kV_Brackley_Towcester (T1 &amp; T2)</t>
  </si>
  <si>
    <t>EastClaydon 132kV_Brackley_Turweston Airfield Solar Farm</t>
  </si>
  <si>
    <t>EastClaydon 132kV_Bletchley_Wavendon Gate (T1)</t>
  </si>
  <si>
    <t>EastClaydon 132kV_Bradwell Abbey_Wolverton</t>
  </si>
  <si>
    <t>EastClaydon 132kV_East Wood End, Milton Keynes, MK17 0PG</t>
  </si>
  <si>
    <t>EastClaydon 132kV_Brackley___Manor Farm, Whitfield, NN13 5GJ</t>
  </si>
  <si>
    <t>EastClaydon 132kV_Stony Stratford_Winslow</t>
  </si>
  <si>
    <t>Enderby 132kV</t>
  </si>
  <si>
    <t>Ratcliffe 132kV</t>
  </si>
  <si>
    <t>_NO NAME_ [COST1_#105-COST1_MAIN1-RATS1_2...]</t>
  </si>
  <si>
    <t>_NO NAME_ [NOTE1_103-NOTE1_MAIN1-STOB1_70...]</t>
  </si>
  <si>
    <t>HYB:[Ratcliffe 132kV] &amp; [_NO NAME_ [COST1_#105-COST1_MAIN1-RATS1_2...]]-&gt;Ratcliffe 132kV_Toton_</t>
  </si>
  <si>
    <t>HYB:[Ratcliffe 132kV] &amp; [_NO NAME_ [COST1_#105-COST1_MAIN1-RATS1_2...]]-&gt;Ratcliffe 132kV_Nottingham_</t>
  </si>
  <si>
    <t>HYB:[Ratcliffe 132kV] &amp; [_NO NAME_ [COST1_#105-COST1_MAIN1-RATS1_2...]]-&gt;_NO NAME_ [RATP5_MAIN1]</t>
  </si>
  <si>
    <t>HYB:[Ratcliffe 132kV] &amp; [_NO NAME_ [COST1_#105-COST1_MAIN1-RATS1_2...]]-&gt;Ratcliffe 132kV_Loughborough 33_</t>
  </si>
  <si>
    <t>HYB:[Ratcliffe 132kV] &amp; [_NO NAME_ [COST1_#105-COST1_MAIN1-RATS1_2...]]-&gt;Ratcliffe 132kV_Loughborough 132 11_</t>
  </si>
  <si>
    <t>StokeBardolph 132kV_Nottingham East_</t>
  </si>
  <si>
    <t>Ratcliffe 132kV_Willoughby_</t>
  </si>
  <si>
    <t>Ratcliffe 132kV_Loughborough 33_</t>
  </si>
  <si>
    <t>Enderby 132kV_Coalville_</t>
  </si>
  <si>
    <t>Enderby 132kV_Wigston 33_</t>
  </si>
  <si>
    <t>StokeBardolph 132kV_Nottingham North 33_</t>
  </si>
  <si>
    <t>Enderby 132kV_Leicester North_</t>
  </si>
  <si>
    <t>Enderby 132kV_Leicester_</t>
  </si>
  <si>
    <t>Ratcliffe 132kV_Toton_</t>
  </si>
  <si>
    <t>_NO NAME_ [COAS3PV]</t>
  </si>
  <si>
    <t>_NO NAME_ [COST3_MAIN1]</t>
  </si>
  <si>
    <t>_NO NAME_ [DSRD3ESS]</t>
  </si>
  <si>
    <t>Enderby 132kV_Leicester East_</t>
  </si>
  <si>
    <t>_NO NAME_ [KINS3_MAIN1]</t>
  </si>
  <si>
    <t>_NO NAME_ [SOAL3PV]</t>
  </si>
  <si>
    <t>_NO NAME_ [THUE3PV]</t>
  </si>
  <si>
    <t>_NO NAME_ [WISL3PV]</t>
  </si>
  <si>
    <t>HYB:[Ratcliffe 132kV_Nottingham_] &amp; [Ratcliffe 132kV_Nottingham_]-&gt;Ratcliffe 132kV_Nottingham_Wollaton Road</t>
  </si>
  <si>
    <t>Ratcliffe 132kV_Nottingham_</t>
  </si>
  <si>
    <t>HYB:[Ratcliffe 132kV_Nottingham_] &amp; [Ratcliffe 132kV_Nottingham_]-&gt;Ratcliffe 132kV_Nottingham_Lenton QMC</t>
  </si>
  <si>
    <t>HYB:[Ratcliffe 132kV_Nottingham_] &amp; [Ratcliffe 132kV_Nottingham_]-&gt;Ratcliffe 132kV_Nottingham_North Wilford</t>
  </si>
  <si>
    <t>HYB:[Ratcliffe 132kV_Nottingham_] &amp; [Ratcliffe 132kV_Nottingham_]-&gt;Ratcliffe 132kV_Nottingham_Castle Road</t>
  </si>
  <si>
    <t>HYB:[Ratcliffe 132kV_Nottingham_] &amp; [Ratcliffe 132kV_Nottingham_]-&gt;Ratcliffe 132kV_Nottingham_Clifton</t>
  </si>
  <si>
    <t>HYB:[Ratcliffe 132kV_Nottingham_] &amp; [Ratcliffe 132kV_Nottingham_]-&gt;Ratcliffe 132kV_Nottingham_Sneinton</t>
  </si>
  <si>
    <t>HYB:[StokeBardolph 132kV_Nottingham East_] &amp; [StokeBardolph 132kV_Nottingham North 33_]-&gt;StokeBardolph 132kV_Nottingham East_Arnold (T1 &amp; T2)</t>
  </si>
  <si>
    <t>HYB:[Enderby 132kV_Leicester North_] &amp; [Enderby 132kV_Leicester_]-&gt;Enderby 132kV_Leicester North_Hockley Farm Road (T1)</t>
  </si>
  <si>
    <t>Ratcliffe 132kV_Nottingham_Lenton QMC</t>
  </si>
  <si>
    <t>Enderby 132kV_Leicester_Redcross Street</t>
  </si>
  <si>
    <t>Enderby 132kV_Leicester East_Highfields</t>
  </si>
  <si>
    <t>Enderby 132kV_Leicester East_Salutation 6.6</t>
  </si>
  <si>
    <t>Enderby 132kV_Leicester East_Stoneygate 6.6</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</si>
  <si>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</si>
  <si>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</si>
  <si>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</si>
  <si>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</si>
  <si>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</si>
  <si>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</si>
  <si>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</si>
  <si>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</si>
  <si>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StokeBardolph 132kV_Nottingham East_Arnold (T1 &amp; T2)</t>
  </si>
  <si>
    <t>Ratcliffe 132kV_Loughborough 33_Astrazeneca</t>
  </si>
  <si>
    <t>Enderby 132kV_Coalville_Park Farm Solar Ashby</t>
  </si>
  <si>
    <t>Enderby 132kV_Coalville_Bardon Road</t>
  </si>
  <si>
    <t>Enderby 132kV_Leicester North_Beaumont Leys</t>
  </si>
  <si>
    <t>Ratcliffe 132kV_Nottingham_Beeston</t>
  </si>
  <si>
    <t>Ratcliffe 132kV_Nottingham_Clifton</t>
  </si>
  <si>
    <t>Ratcliffe 132kV_Willoughby_British Gypsum</t>
  </si>
  <si>
    <t>Ratcliffe 132kV_Willoughby_Syston</t>
  </si>
  <si>
    <t>Ratcliffe 132kV_Willoughby_Bingham (T1)</t>
  </si>
  <si>
    <t>StokeBardolph 132kV_Nottingham North 33_Bilborough (T1 &amp; T2)</t>
  </si>
  <si>
    <t>Enderby 132kV_Leicester North_Birstall</t>
  </si>
  <si>
    <t>Enderby 132kV_Wigston 132 11_</t>
  </si>
  <si>
    <t>Ratcliffe 132kV_Nottinghm North___Bulwell Data Centre</t>
  </si>
  <si>
    <t>Ratcliffe 132kV_Nottingham_Cotgrave</t>
  </si>
  <si>
    <t>Ratcliffe 132kV_Nottingham_Boots (T1) (Load)</t>
  </si>
  <si>
    <t>Ratcliffe 132kV_Nottingham_Generation (Boots (T2))</t>
  </si>
  <si>
    <t>Enderby 132kV_Leicester_Braunstone</t>
  </si>
  <si>
    <t>Ratcliffe 132kV_Loughborough 33_Brush</t>
  </si>
  <si>
    <t>StokeBardolph 132kV_Nottingham North 33_Bulwell</t>
  </si>
  <si>
    <t>Enderby 132kV_Carlton Park 132 11_</t>
  </si>
  <si>
    <t>Ratcliffe 132kV_Nottingham_Castle Road</t>
  </si>
  <si>
    <t>Enderby 132kV_Coalville_Caterpillar_Caterpillar UK</t>
  </si>
  <si>
    <t>Ratcliffe 132kV_Willoughby_Chestnut Farm</t>
  </si>
  <si>
    <t>Ratcliffe 132kV_Toton_Chilwell</t>
  </si>
  <si>
    <t>StokeBardolph 132kV_Nottingham North 33_Cinderhill</t>
  </si>
  <si>
    <t>Ratcliffe 132kV_Nottingham North 132 11_</t>
  </si>
  <si>
    <t>Ratcliffe 132kV____Fairham Business Park Unit 4</t>
  </si>
  <si>
    <t>Enderby 132kV_Bagworth Road</t>
  </si>
  <si>
    <t>StokeBardolph 132kV_Nottingham East_Colwick</t>
  </si>
  <si>
    <t>Ratcliffe 132kV_Costock Solar Farm LE12 6YP</t>
  </si>
  <si>
    <t>Ratcliffe 132kV_Willoughby_Cropwell Road Solar Farm generation</t>
  </si>
  <si>
    <t>Enderby 132kV_Desford Road BESS 132</t>
  </si>
  <si>
    <t>Ratcliffe 132kV_Toton___East Midlands Gateway Ext IDNO</t>
  </si>
  <si>
    <t>Ratcliffe 132kV_Nottingham_Eastcroft EfW, NG2 3JH</t>
  </si>
  <si>
    <t>Ratcliffe 132kV_Willoughby_East Leake</t>
  </si>
  <si>
    <t>Ratcliffe 132kV_Willoughby_John Brookes Sawmill BIO</t>
  </si>
  <si>
    <t>Ratcliffe 132kV_Loughborough___Garendon and Broadbrook IDNO Loughborough</t>
  </si>
  <si>
    <t>Enderby 132kV_Wigston 33_GEC / GEC Test Bed Whetstone / GEC Alstom</t>
  </si>
  <si>
    <t>StokeBardolph 132kV_Nottingham East_Gedling</t>
  </si>
  <si>
    <t>Ratcliffe 132kV_Willoughby_Sutton Bonnington PV</t>
  </si>
  <si>
    <t>Enderby 132kV_Leicester North_Groby Road</t>
  </si>
  <si>
    <t>Enderby 132kV_Leicester East_Hamilton</t>
  </si>
  <si>
    <t>Enderby 132kV_Coalville_Hill Farm ESS</t>
  </si>
  <si>
    <t>Enderby 132kV_Hinckley 132 11_</t>
  </si>
  <si>
    <t>Enderby 132kV_Coalville_Hall Farm Solar Farm generation</t>
  </si>
  <si>
    <t>Enderby 132kV_Leicester North_Hockley Farm Road (T1)</t>
  </si>
  <si>
    <t>Ratcliffe 132kV_Loughborough 33_Shepshed</t>
  </si>
  <si>
    <t>Enderby 132kV_Coalville_Interlink Park</t>
  </si>
  <si>
    <t>Enderby 132kV_Leicester_Jupiter</t>
  </si>
  <si>
    <t>Ratcliffe 132kV_Willoughby_Keyworth</t>
  </si>
  <si>
    <t>Ratcliffe 132kV_Kingston Solar</t>
  </si>
  <si>
    <t>Enderby 132kV_Leicester_Leicester 11</t>
  </si>
  <si>
    <t>Enderby 132kV_Leicester East_Leicester East 6.6</t>
  </si>
  <si>
    <t>Enderby 132kV_Leicester North_Leicester North 11</t>
  </si>
  <si>
    <t>Enderby 132kV_Leicester North_Lero 6.6</t>
  </si>
  <si>
    <t>Enderby 132kV_Coalville_Linridge Farm Solar Farm generation</t>
  </si>
  <si>
    <t>Ratcliffe 132kV_Toton_Long Eaton</t>
  </si>
  <si>
    <t>Ratcliffe 132kV_Loughborough 132 11_</t>
  </si>
  <si>
    <t>Ratcliffe 132kV_Nottingham_London Road Heat Station generation</t>
  </si>
  <si>
    <t>Enderby 132kV_Leicester_Mansfield Street</t>
  </si>
  <si>
    <t>StokeBardolph 132kV_Nottingham East_Mapperley</t>
  </si>
  <si>
    <t>StokeBardolph 132kV_Nottingham North 33_Marlborough Road</t>
  </si>
  <si>
    <t>Ratcliffe 132kV_Willoughby_Mountsorrel</t>
  </si>
  <si>
    <t>Ratcliffe 132kV_Newhurst ERF 132 EFW</t>
  </si>
  <si>
    <t>Ratcliffe 132kV_Nottingham East___ Mixed Development, Nottingham Island, Manvers Street, Nottingham, NG2 4PG</t>
  </si>
  <si>
    <t>Ratcliffe 132kV_Toton_Nottingham Rd STOR</t>
  </si>
  <si>
    <t>Ratcliffe 132kV_Nottingham_North Wilford</t>
  </si>
  <si>
    <t>Ratcliffe 132kV_Willoughby_Old Dalby (T2)</t>
  </si>
  <si>
    <t>Ratcliffe 132kV_Willoughby_Old Dalby Lodge Wind Farm</t>
  </si>
  <si>
    <t>Ratcliffe 132kV_Loughborough 33_Poole Farm, Barrow Road, LE12 8EN</t>
  </si>
  <si>
    <t>StokeBardolph 132kV_Nottingham East_Colwick Private Rd STOR</t>
  </si>
  <si>
    <t>Ratcliffe 132kV_Nottingham___Queen's Medical Centre</t>
  </si>
  <si>
    <t>Ratcliffe 132kV_Loughborough 33_Quorn</t>
  </si>
  <si>
    <t>Ratcliffe 132kV_Willoughby_Ragdale Solar Farm generation</t>
  </si>
  <si>
    <t>Ratcliffe 132kV_Toton_Ratcliffe on Soar</t>
  </si>
  <si>
    <t>Ratcliffe 132kV_Nottingham_Redfield Road 1 STOR</t>
  </si>
  <si>
    <t>Ratcliffe 132kV_Nottingham_Redfield Road B STOR</t>
  </si>
  <si>
    <t>StokeBardolph 132kV_Nottingham East_St Anns (T2 &amp; T3 &amp; T4)</t>
  </si>
  <si>
    <t>Ratcliffe 132kV_Nottingham_Sneinton</t>
  </si>
  <si>
    <t>Enderby 132kV_Soars Lodge Farm</t>
  </si>
  <si>
    <t>Ratcliffe 132kV_Willoughby_South Croxton</t>
  </si>
  <si>
    <t>StokeBardolph 132kV_Nottingham East_Stragglethorpe Rd PV</t>
  </si>
  <si>
    <t>Ratcliffe 132kV_Nottingham_Talbot Street</t>
  </si>
  <si>
    <t>Enderby 132kV_Thurlaston Estate Solar Farm</t>
  </si>
  <si>
    <t>Enderby 132kV_Leicester East_Thurmaston</t>
  </si>
  <si>
    <t>Enderby 132kV_Leicester East_Thurnby</t>
  </si>
  <si>
    <t>Ratcliffe 132kV_Toton_Toton 11</t>
  </si>
  <si>
    <t>Enderby 132kV_Coalville_Tower Hayes Farm PV</t>
  </si>
  <si>
    <t>Ratcliffe 132kV_Nottingham_West Bridgford</t>
  </si>
  <si>
    <t>Ratcliffe 132kV_Willoughby_Wide Lane Solar Farm generation</t>
  </si>
  <si>
    <t>Enderby 132kV_Wigston 33_Wigston Magna</t>
  </si>
  <si>
    <t>Ratcliffe 132kV_Willoughby_Willoughby 11</t>
  </si>
  <si>
    <t>Enderby 132kV_Wistow Lodge PV</t>
  </si>
  <si>
    <t>Ratcliffe 132kV_Willoughby_Willoughby STOR generation</t>
  </si>
  <si>
    <t>Ratcliffe 132kV_Nottingham_Wollaton Road</t>
  </si>
  <si>
    <t>Ratcliffe 132kV_Loughborough 33_Wymeswold Solar Park</t>
  </si>
  <si>
    <t>Grendon 132kV</t>
  </si>
  <si>
    <t>_NO NAME_ [CORB1_205-PFZ76/2-PFZ124/2-EAS...]</t>
  </si>
  <si>
    <t>_NO NAME_ [CRAH6_MAIN1]</t>
  </si>
  <si>
    <t>Grendon 132kV_Melton Mowbray_</t>
  </si>
  <si>
    <t>Grendon 132kV_Corby_</t>
  </si>
  <si>
    <t>Grendon 132kV_Kettering_</t>
  </si>
  <si>
    <t>Grendon 132kV_Irthlingborough_</t>
  </si>
  <si>
    <t>Grendon 132kV_Kibworth_</t>
  </si>
  <si>
    <t>Grendon 132kV_Wellingborough_</t>
  </si>
  <si>
    <t>Grendon 132kV_Northampton East_</t>
  </si>
  <si>
    <t>Grendon 132kV_Northampton_</t>
  </si>
  <si>
    <t>Grendon 132kV_Northampton West_</t>
  </si>
  <si>
    <t>_NO NAME_ [BRGS3PV]</t>
  </si>
  <si>
    <t>_NO NAME_ [COER3ESS]</t>
  </si>
  <si>
    <t>Grendon 132kV_Oakham_</t>
  </si>
  <si>
    <t>_NO NAME_ [EQUE3T-EQUE3_1L9-ODLO3T-WIOU3_...]</t>
  </si>
  <si>
    <t>_NO NAME_ [EXES3PV]</t>
  </si>
  <si>
    <t>_NO NAME_ [GRAU3PV]</t>
  </si>
  <si>
    <t>_NO NAME_ [GREB3ESS]</t>
  </si>
  <si>
    <t>_NO NAME_ [GREL3J]</t>
  </si>
  <si>
    <t>Grendon 132kV_Grendon/Huntingdon Interconnector</t>
  </si>
  <si>
    <t>_NO NAME_ [OKLB3PV]</t>
  </si>
  <si>
    <t>_NO NAME_ [VICF3ESS]</t>
  </si>
  <si>
    <t>_NO NAME_ [WATF3GEN]</t>
  </si>
  <si>
    <t>_NO NAME_ [WEBR3GEN]</t>
  </si>
  <si>
    <t>_NO NAME_ [WOOL3PV]</t>
  </si>
  <si>
    <t>HYB:[Grendon 132kV_Corby_] &amp; [Grendon 132kV_Irthlingborough_]-&gt;Grendon 132kV_Corby_Oundle</t>
  </si>
  <si>
    <t>HYB:[Grendon 132kV_Kettering_] &amp; [Grendon 132kV_Irthlingborough_]-&gt;Grendon 132kV_Kettering_Burton Latimer (T1 &amp; T2)</t>
  </si>
  <si>
    <t>HYB:[Grendon 132kV_Kettering_] &amp; [Grendon 132kV_Northampton West_]-&gt;Grendon 132kV_Northampton West_Chapel Brampton (T1 &amp; T2)</t>
  </si>
  <si>
    <t>HYB:[Grendon 132kV_Kettering_] &amp; [Grendon 132kV_Irthlingborough_]-&gt;Grendon 132kV_Irthlingborough_Pytchley Road (T1 &amp; T2)</t>
  </si>
  <si>
    <t>HYB:[Grendon 132kV_Northampton East_] &amp; [Grendon 132kV_Northampton_]-&gt;Grendon 132kV_Northampton_Brackmills (T1 &amp; T2)</t>
  </si>
  <si>
    <t>HYB:[Grendon 132kV_Northampton_] &amp; [Grendon 132kV_Northampton West_]-&gt;Grendon 132kV_Northampton West_Banbury Lane (T1 &amp; T2)</t>
  </si>
  <si>
    <t>HYB:[Grendon 132kV_Northampton_] &amp; [Grendon 132kV_Northampton West_]-&gt;Grendon 132kV_Northampton_Pineham (T1 &amp; T2)</t>
  </si>
  <si>
    <t>HYB:[Grendon 132kV_Northampton_] &amp; [Grendon 132kV_Northampton West_]-&gt;Grendon 132kV_Northampton_Abington (T1 &amp; T2)</t>
  </si>
  <si>
    <t>Grendon 132kV_Irthlingborough_Thrapston</t>
  </si>
  <si>
    <t>Grendon 132kV_Wellingborough_Little Irchester</t>
  </si>
  <si>
    <t>Grendon 132kV_Northampton_Abington (T1 &amp; T2)</t>
  </si>
  <si>
    <t>Grendon 132kV_Wellingborough_Airfield Farm Wind Farm generation</t>
  </si>
  <si>
    <t>Grendon 132kV_Kettering_Burton Latimer (T1 &amp; T2)</t>
  </si>
  <si>
    <t>Grendon 132kV_Northampton West_Althorp Estate</t>
  </si>
  <si>
    <t>Grendon 132kV_Wellingborough_Cannon Street</t>
  </si>
  <si>
    <t>Grendon 132kV_Northampton West_Banbury Lane (T1 &amp; T2)</t>
  </si>
  <si>
    <t>Grendon 132kV_Northampton East_Northampton East 11</t>
  </si>
  <si>
    <t>Grendon 132kV_Northampton_Roade</t>
  </si>
  <si>
    <t>Grendon 132kV_Northampton East_Boothville</t>
  </si>
  <si>
    <t>Grendon 132kV_Northampton East_Brafield Green Solar Farm generation</t>
  </si>
  <si>
    <t>Grendon 132kV_Brigstock</t>
  </si>
  <si>
    <t>Grendon 132kV_Northampton_Brackmills (T1 &amp; T2)</t>
  </si>
  <si>
    <t>Grendon 132kV_Kibworth_Bruntingthorpe</t>
  </si>
  <si>
    <t>Grendon 132kV_Northampton West_Bugbrooke</t>
  </si>
  <si>
    <t>Grendon 132kV_Irthlingborough_Burton Wolds Wind Farm phase 2 generation</t>
  </si>
  <si>
    <t>Grendon 132kV_Irthlingborough_Burton Wolds Wind Farm generation</t>
  </si>
  <si>
    <t>Grendon 132kV_Irthlingborough_Burton Wolds South WF</t>
  </si>
  <si>
    <t>Grendon 132kV_Northampton_Campbell Street</t>
  </si>
  <si>
    <t>Grendon 132kV_Northampton West_Chapel Brampton (T1 &amp; T2)</t>
  </si>
  <si>
    <t>Grendon 132kV_Cogenhoe BESS</t>
  </si>
  <si>
    <t>Grendon 132kV_Corby_Corby No. 2</t>
  </si>
  <si>
    <t>Grendon 132kV_Corby_Corby Central</t>
  </si>
  <si>
    <t>Grendon 132kV_Corby North PS_</t>
  </si>
  <si>
    <t>Grendon 132kV_Corby_Corby North Dem</t>
  </si>
  <si>
    <t>Grendon 132kV_Corby 33kV_Corby Works</t>
  </si>
  <si>
    <t>Grendon 132kV___Cranford Hall</t>
  </si>
  <si>
    <t>Grendon 132kV_Irthlingborough_Chelveston Renewable Energy Park</t>
  </si>
  <si>
    <t>Grendon 132kV_Irthlingborough_Chelveston Energy Park</t>
  </si>
  <si>
    <t>Grendon 132kV_Northampton East_Denton</t>
  </si>
  <si>
    <t>Grendon 132kV_Kettering_Desborough</t>
  </si>
  <si>
    <t>Grendon 132kV_Northampton East_Eakley Lanes Solar North generation</t>
  </si>
  <si>
    <t>Grendon 132kV_Northampton East_Eakley Lanes Solar South generation</t>
  </si>
  <si>
    <t>Grendon 132kV_Northampton East_Earls Barton</t>
  </si>
  <si>
    <t>Grendon 132kV_Northampton West_Ellesmere Avenue</t>
  </si>
  <si>
    <t>Grendon 132kV_Corby_Earlstrees</t>
  </si>
  <si>
    <t>Grendon 132kV_Northampton East_Newton Road PV</t>
  </si>
  <si>
    <t>Grendon 132kV_Oakham_Empingham</t>
  </si>
  <si>
    <t>Grendon 132kV_Exton Estate Solar Farm</t>
  </si>
  <si>
    <t>Grendon 132kV_Oakham_Exton</t>
  </si>
  <si>
    <t>Grendon 132kV_Kibworth_Farndon Road (T1 &amp; T2)</t>
  </si>
  <si>
    <t>Grendon 132kV_Kettering_Field Street</t>
  </si>
  <si>
    <t>Grendon 132kV_Wellingborough_Glebe Farm Solar Farm generation</t>
  </si>
  <si>
    <t>Grendon 132kV_Grafton Underwood</t>
  </si>
  <si>
    <t>Grendon 132kV_Grendon BESS</t>
  </si>
  <si>
    <t>Grendon 132kV_Grendon Lakes</t>
  </si>
  <si>
    <t>Grendon 132kV_Wellingborough 132 11_</t>
  </si>
  <si>
    <t>Grendon 132kV_Kettering_Harrington Road 20MVA Demand</t>
  </si>
  <si>
    <t>Grendon 132kV_Northampton_Hartwell Solar Farm generation</t>
  </si>
  <si>
    <t>Grendon 132kV_Kettering_Hayfield</t>
  </si>
  <si>
    <t>Grendon 132kV_Corby_Hazelwood</t>
  </si>
  <si>
    <t>Grendon 132kV_Wellingborough_Sharnbrook</t>
  </si>
  <si>
    <t>Grendon 132kV_Melton Mowbray_Holwell</t>
  </si>
  <si>
    <t>Grendon 132kV_Wellingborough_Harrold</t>
  </si>
  <si>
    <t>Grendon 132kV_Irthlingborough_Irthlingborough 11</t>
  </si>
  <si>
    <t>Grendon 132kV_Kibworth_Kelmarsh Wind Farm</t>
  </si>
  <si>
    <t>Grendon 132kV_Kettering_Kettering North</t>
  </si>
  <si>
    <t>Grendon 132kV_Kibworth_Kibworth 11</t>
  </si>
  <si>
    <t>Grendon 132kV_Northampton West_Kingsthorpe</t>
  </si>
  <si>
    <t>Grendon 132kV_Kibworth_Meadow Fm Thorpe Lang PV</t>
  </si>
  <si>
    <t>Grendon 132kV_Melton Mowbray_Melton Mowbray 11</t>
  </si>
  <si>
    <t>Grendon 132kV_Kibworth_Market Harborough</t>
  </si>
  <si>
    <t>Grendon 132kV_Oakham_Market Overton (T1)</t>
  </si>
  <si>
    <t>Grendon 132kV_Northampton East_Manor Farm Horton PV</t>
  </si>
  <si>
    <t>Grendon 132kV_Kettering_New Albion Wind Farm generation</t>
  </si>
  <si>
    <t>Grendon 132kV_Northampton_Northampton 11</t>
  </si>
  <si>
    <t>Grendon 132kV_Northampton West_Northampton West 11</t>
  </si>
  <si>
    <t>Grendon 33kV_Northampton East_</t>
  </si>
  <si>
    <t>Grendon 132kV_Irthlingborough___Newlands THA Dist. Park 11MVA IDNO Demand PoC</t>
  </si>
  <si>
    <t>Grendon 132kV_Oakham_Oakham 11</t>
  </si>
  <si>
    <t>Grendon 132kV_Corby_Oakley</t>
  </si>
  <si>
    <t>Grendon 132kV_Melton Mowbray_Old Dalby (T1)</t>
  </si>
  <si>
    <t>Grendon 132kV_Oakley Bushes Solar Farm</t>
  </si>
  <si>
    <t>Grendon 132kV_Northampton East_Olney Hyde Farm PV</t>
  </si>
  <si>
    <t>Grendon 132kV_Northampton East_Olney</t>
  </si>
  <si>
    <t>Grendon 132kV_Corby_Oundle</t>
  </si>
  <si>
    <t>Grendon 132kV_Wellingborough_Park Farm</t>
  </si>
  <si>
    <t>Grendon 132kV_Kibworth_Welland Bio Power Imp</t>
  </si>
  <si>
    <t>Grendon 33kV_Northampton West_Persimmon Homes</t>
  </si>
  <si>
    <t>Grendon 132kV_Northampton_Pineham (T1 &amp; T2)</t>
  </si>
  <si>
    <t>Grendon 132kV_Kettering_Gaultney Solar Park</t>
  </si>
  <si>
    <t>Grendon 132kV_Irthlingborough_Pytchley Road (T1 &amp; T2)</t>
  </si>
  <si>
    <t>Grendon 132kV_Oakham_Ranksborough Farm, LE15 7EJ</t>
  </si>
  <si>
    <t>Grendon 132kV_Irthlingborough_Raunds</t>
  </si>
  <si>
    <t>Grendon 132kV_Melton Mowbray_Regent Street</t>
  </si>
  <si>
    <t>Grendon 132kV_Wellingborough_Ridge Solar Park generation</t>
  </si>
  <si>
    <t>Grendon 132kV_Corby_Rockingham</t>
  </si>
  <si>
    <t>Grendon 132kV_Northampton_M1 Wind Farm generation</t>
  </si>
  <si>
    <t>Grendon 132kV_Northampton_Rothersthorpe</t>
  </si>
  <si>
    <t>Grendon 132kV_Irthlingborough_Rushden</t>
  </si>
  <si>
    <t>Grendon 132kV_Oakham_Uppingham</t>
  </si>
  <si>
    <t>_NO NAME_ [STAC5_#7T0-STAC5_MAIN1-STAC5_#...]</t>
  </si>
  <si>
    <t>Grendon 132kV_Wellingborough_Sywell Aerodrome PV generation</t>
  </si>
  <si>
    <t>Grendon 132kV_Corby_British Steel</t>
  </si>
  <si>
    <t>Grendon 132kV_Irthlingborough___Thrapston Commercial Park 12MVA IDNO Demand PoC</t>
  </si>
  <si>
    <t>Grendon 132kV_Vicarage Farm</t>
  </si>
  <si>
    <t>Grendon 132kV_J162 Waterleys Farm</t>
  </si>
  <si>
    <t>Grendon 132kV____Welby Road BESS</t>
  </si>
  <si>
    <t>Grendon 132kV_Northampton East_Wellingborough Road</t>
  </si>
  <si>
    <t>Grendon 132kV_Corby_Weldon Landfill generation</t>
  </si>
  <si>
    <t>Grendon 132kV_Corby_Willowbrook Industrial Estate</t>
  </si>
  <si>
    <t>Grendon 132kV_Northampton_Project Winehouse</t>
  </si>
  <si>
    <t>Grendon 132kV_Oakham_Glaston Road, Oakham, LE15 8RU</t>
  </si>
  <si>
    <t>Grendon 132kV_Wood Lodge Farm, NN14 4NJ</t>
  </si>
  <si>
    <t>Grendon 132kV_Northampton_Wootton</t>
  </si>
  <si>
    <t>Grendon 132kV_Wellingborough_Wykes generation</t>
  </si>
  <si>
    <t>Staythorpe 132kV</t>
  </si>
  <si>
    <t>BickerFen 132kV</t>
  </si>
  <si>
    <t>_NO NAME_ [BMPV1_103-BMPV1_MAIN1-LINC1_40...]</t>
  </si>
  <si>
    <t>Walpole 132kV</t>
  </si>
  <si>
    <t>Staythorpe 132kV_Hawton_</t>
  </si>
  <si>
    <t>Staythorpe 132kV_Checkerhouse_</t>
  </si>
  <si>
    <t>BickerFen 132kV_Skegness_</t>
  </si>
  <si>
    <t>Walpole 132kV_Boston_</t>
  </si>
  <si>
    <t>BickerFen 132kV_Sleaford_</t>
  </si>
  <si>
    <t>BickerFen 132kV_Grantham_</t>
  </si>
  <si>
    <t>Walpole 132kV_Bourne_</t>
  </si>
  <si>
    <t>Walpole 132kV_Spalding &amp; South Holland_</t>
  </si>
  <si>
    <t>Walpole 132kV_Stamford_</t>
  </si>
  <si>
    <t>WestBurton 132kV_Lincoln 33_</t>
  </si>
  <si>
    <t>_NO NAME_ [AVLZ3BESS]</t>
  </si>
  <si>
    <t>_NO NAME_ [BELS3PV]</t>
  </si>
  <si>
    <t>_NO NAME_ [BMPV3PV]</t>
  </si>
  <si>
    <t>_NO NAME_ [BOBI3GEN]</t>
  </si>
  <si>
    <t>_NO NAME_ [BOUW8_#1T0-BOUW8_MAIN1-BYTH8_1...]</t>
  </si>
  <si>
    <t>_NO NAME_ [BRET8_1L3-BRET8_MAIN3-BRET8_MA...]</t>
  </si>
  <si>
    <t>_NO NAME_ [CAUF3_MAIN1]</t>
  </si>
  <si>
    <t>_NO NAME_ [COGR3PV]</t>
  </si>
  <si>
    <t>_NO NAME_ [FISA3PV]</t>
  </si>
  <si>
    <t>_NO NAME_ [GONM3GEN]</t>
  </si>
  <si>
    <t>_NO NAME_ [GRNO8_1T0-GRNO8_MAIN1-GRNO8_MA...]</t>
  </si>
  <si>
    <t>_NO NAME_ [HAKL3GEN]</t>
  </si>
  <si>
    <t>WestBurton 132kV_Worksop_</t>
  </si>
  <si>
    <t>_NO NAME_ [IDOW3WF-MMAR3_MAIN1]</t>
  </si>
  <si>
    <t>_NO NAME_ [LONS3PV]</t>
  </si>
  <si>
    <t>_NO NAME_ [LOWF3PV]</t>
  </si>
  <si>
    <t>_NO NAME_ [LYNN3WF-MMAR3_MAIN2]</t>
  </si>
  <si>
    <t>_NO NAME_ [PASF3GEN-PASF3_T2]</t>
  </si>
  <si>
    <t>_NO NAME_ [RETF8_1L3-RETF8_MAIN1-RETF8_MA...]</t>
  </si>
  <si>
    <t>1170000586508_x000D_
1170000591702</t>
  </si>
  <si>
    <t>1170000727230_x000D_
1170000730001</t>
  </si>
  <si>
    <t xml:space="preserve"> </t>
  </si>
  <si>
    <t>1100050314637_x000D_
1100770450945</t>
  </si>
  <si>
    <t>1100770095541_x000D_
1130000014463</t>
  </si>
  <si>
    <t>1130000079897_x000D_
1160000745066</t>
  </si>
  <si>
    <t>1100039606230_x000D_
1100050612745</t>
  </si>
  <si>
    <t>1170000946973_x000D_
1170000946982</t>
  </si>
  <si>
    <t>1170001293394_x000D_
1170001293400</t>
  </si>
  <si>
    <t>1100039676983_x000D_
1100039676992</t>
  </si>
  <si>
    <t>1100039676690_x000D_
1100039676706</t>
  </si>
  <si>
    <t>1100039676965_x000D_
1100039676974</t>
  </si>
  <si>
    <t>1170000817007_x000D_
1170000817025</t>
  </si>
  <si>
    <t>1160001030330_x000D_
1160001139525</t>
  </si>
  <si>
    <t>1100050311185_x000D_
1100050311194</t>
  </si>
  <si>
    <t>1100050013290_x000D_
1100050314594</t>
  </si>
  <si>
    <t>1160000116234_x000D_
1160000135185</t>
  </si>
  <si>
    <t>1170000352384_x000D_
1170000352409</t>
  </si>
  <si>
    <t>1100039601923_x000D_
1100039601932</t>
  </si>
  <si>
    <t>1100039605139_x000D_
1100039605148</t>
  </si>
  <si>
    <t>1100039601116_x000D_
1100050484817</t>
  </si>
  <si>
    <t>1100039603647_x000D_
1100039603656</t>
  </si>
  <si>
    <t>1100050674421_x000D_
1100050677575</t>
  </si>
  <si>
    <t>1160000002893_x000D_
1160000065918</t>
  </si>
  <si>
    <t>1160001007100_x000D_
1160001122717</t>
  </si>
  <si>
    <t>1170000086612_x000D_
1170000091783_x000D_
1170000091792_x000D_
1170000091808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</si>
</sst>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 numFmtId="185" formatCode="0;[Red]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297">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1" fillId="9"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0" borderId="1"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4" borderId="3"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1" fontId="6" fillId="9" borderId="1" xfId="6" applyNumberFormat="1" applyFill="1" applyBorder="1" applyAlignment="1" applyProtection="1">
      <alignment horizontal="center" vertical="center" wrapText="1"/>
      <protection locked="0"/>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6" fillId="9" borderId="1" xfId="0" quotePrefix="1" applyNumberFormat="1" applyFont="1" applyFill="1" applyBorder="1" applyAlignment="1" applyProtection="1">
      <alignment horizontal="center" vertical="center" wrapText="1"/>
      <protection locked="0"/>
    </xf>
    <xf numFmtId="0" fontId="6" fillId="9" borderId="1" xfId="0" applyNumberFormat="1" applyFont="1" applyFill="1" applyBorder="1" applyAlignment="1" applyProtection="1">
      <alignment horizontal="center" vertical="center" wrapText="1"/>
      <protection locked="0"/>
    </xf>
    <xf numFmtId="185" fontId="6" fillId="9" borderId="1" xfId="6" applyNumberFormat="1" applyFill="1" applyBorder="1" applyAlignment="1">
      <alignment horizontal="center" vertical="center" wrapText="1"/>
    </xf>
    <xf numFmtId="2" fontId="4" fillId="23" borderId="1" xfId="6" applyNumberFormat="1" applyFont="1" applyFill="1" applyBorder="1" applyAlignment="1">
      <alignment horizontal="center" vertical="center"/>
    </xf>
    <xf numFmtId="2" fontId="4" fillId="12" borderId="1" xfId="6" applyNumberFormat="1" applyFont="1" applyFill="1" applyBorder="1" applyAlignment="1">
      <alignment horizontal="center" vertical="center"/>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1"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xr:uid="{00000000-0005-0000-0000-000001000000}"/>
    <cellStyle name="40% - Accent4" xfId="12" builtinId="43"/>
    <cellStyle name="40% - Accent4 2" xfId="18" xr:uid="{00000000-0005-0000-0000-000003000000}"/>
    <cellStyle name="60% - Accent2" xfId="10" builtinId="36"/>
    <cellStyle name="Accent1" xfId="8" builtinId="29"/>
    <cellStyle name="Accent4" xfId="11" builtinId="41"/>
    <cellStyle name="Accent6" xfId="13" builtinId="49"/>
    <cellStyle name="Comma 2" xfId="7" xr:uid="{00000000-0005-0000-0000-00000800000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0000000}"/>
    <cellStyle name="Normal 3" xfId="14" xr:uid="{00000000-0005-0000-0000-000011000000}"/>
    <cellStyle name="Normal_Sheet1" xfId="16" xr:uid="{00000000-0005-0000-0000-000012000000}"/>
    <cellStyle name="Text_CEPATNEI" xfId="19" xr:uid="{00000000-0005-0000-0000-000013000000}"/>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8"/>
  <sheetViews>
    <sheetView showGridLines="0" zoomScaleNormal="100" zoomScaleSheetLayoutView="100" workbookViewId="0">
      <selection activeCell="D5" sqref="D5"/>
    </sheetView>
  </sheetViews>
  <sheetFormatPr defaultRowHeight="12.5" x14ac:dyDescent="0.25"/>
  <cols>
    <col min="1" max="1" width="70.453125" customWidth="1"/>
    <col min="2" max="2" width="46.453125" customWidth="1"/>
    <col min="3" max="3" width="28" customWidth="1"/>
    <col min="4" max="4" width="18.1796875" customWidth="1"/>
    <col min="5" max="5" width="21.54296875" customWidth="1"/>
  </cols>
  <sheetData>
    <row r="1" spans="1:8" x14ac:dyDescent="0.25">
      <c r="A1" s="25"/>
      <c r="B1" s="25"/>
      <c r="C1" s="25"/>
      <c r="D1" s="25"/>
      <c r="E1" s="25"/>
    </row>
    <row r="2" spans="1:8" ht="16.5" x14ac:dyDescent="0.25">
      <c r="A2" s="129" t="s">
        <v>167</v>
      </c>
      <c r="B2" s="61"/>
      <c r="C2" s="61"/>
      <c r="D2" s="61"/>
      <c r="E2" s="61"/>
    </row>
    <row r="3" spans="1:8" ht="14" x14ac:dyDescent="0.25">
      <c r="A3" s="61"/>
      <c r="B3" s="126" t="s">
        <v>168</v>
      </c>
      <c r="C3" s="125" t="s">
        <v>171</v>
      </c>
      <c r="D3" s="125" t="s">
        <v>33</v>
      </c>
      <c r="E3" s="125" t="s">
        <v>32</v>
      </c>
    </row>
    <row r="4" spans="1:8" ht="14" x14ac:dyDescent="0.25">
      <c r="A4" s="62" t="s">
        <v>167</v>
      </c>
      <c r="B4" s="29" t="s">
        <v>740</v>
      </c>
      <c r="C4" s="29" t="s">
        <v>800</v>
      </c>
      <c r="D4" s="29" t="s">
        <v>801</v>
      </c>
      <c r="E4" s="29" t="s">
        <v>166</v>
      </c>
    </row>
    <row r="5" spans="1:8" x14ac:dyDescent="0.25">
      <c r="A5" s="61"/>
      <c r="B5" s="61"/>
      <c r="C5" s="61"/>
      <c r="D5" s="61"/>
      <c r="E5" s="61"/>
    </row>
    <row r="6" spans="1:8" ht="16.5" x14ac:dyDescent="0.25">
      <c r="A6" s="64" t="s">
        <v>27</v>
      </c>
      <c r="B6" s="61"/>
      <c r="C6" s="61"/>
      <c r="D6" s="61"/>
      <c r="E6" s="61"/>
    </row>
    <row r="7" spans="1:8" ht="14" x14ac:dyDescent="0.25">
      <c r="A7" s="65" t="s">
        <v>28</v>
      </c>
      <c r="B7" s="216" t="s">
        <v>29</v>
      </c>
      <c r="C7" s="216"/>
      <c r="D7" s="216"/>
      <c r="E7" s="216"/>
    </row>
    <row r="8" spans="1:8" ht="30" customHeight="1" x14ac:dyDescent="0.25">
      <c r="A8" s="69" t="s">
        <v>222</v>
      </c>
      <c r="B8" s="215" t="s">
        <v>211</v>
      </c>
      <c r="C8" s="215"/>
      <c r="D8" s="215"/>
      <c r="E8" s="215"/>
    </row>
    <row r="9" spans="1:8" ht="30" customHeight="1" x14ac:dyDescent="0.25">
      <c r="A9" s="69" t="s">
        <v>733</v>
      </c>
      <c r="B9" s="21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(East Midlands) plc  Licence area.</v>
      </c>
      <c r="C9" s="215"/>
      <c r="D9" s="215"/>
      <c r="E9" s="215"/>
    </row>
    <row r="10" spans="1:8" ht="30" customHeight="1" x14ac:dyDescent="0.25">
      <c r="A10" s="69" t="s">
        <v>66</v>
      </c>
      <c r="B10" s="215" t="s">
        <v>31</v>
      </c>
      <c r="C10" s="215"/>
      <c r="D10" s="215"/>
      <c r="E10" s="215"/>
    </row>
    <row r="11" spans="1:8" ht="61.5" customHeight="1" x14ac:dyDescent="0.25">
      <c r="A11" s="69" t="s">
        <v>67</v>
      </c>
      <c r="B11" s="21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5"/>
      <c r="D11" s="215"/>
      <c r="E11" s="215"/>
      <c r="F11" s="218"/>
      <c r="G11" s="218"/>
      <c r="H11" s="218"/>
    </row>
    <row r="12" spans="1:8" ht="86.25" customHeight="1" x14ac:dyDescent="0.25">
      <c r="A12" s="69" t="s">
        <v>49</v>
      </c>
      <c r="B12" s="215" t="s">
        <v>185</v>
      </c>
      <c r="C12" s="215"/>
      <c r="D12" s="215"/>
      <c r="E12" s="215"/>
    </row>
    <row r="13" spans="1:8" ht="33.75" customHeight="1" x14ac:dyDescent="0.25">
      <c r="A13" s="69" t="s">
        <v>186</v>
      </c>
      <c r="B13" s="215"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(East Midlands) plc  Licence area.</v>
      </c>
      <c r="C13" s="215"/>
      <c r="D13" s="215"/>
      <c r="E13" s="215"/>
    </row>
    <row r="14" spans="1:8" ht="33.75" customHeight="1" x14ac:dyDescent="0.25">
      <c r="A14" s="165" t="s">
        <v>518</v>
      </c>
      <c r="B14" s="215" t="s">
        <v>519</v>
      </c>
      <c r="C14" s="215"/>
      <c r="D14" s="215"/>
      <c r="E14" s="215"/>
    </row>
    <row r="15" spans="1:8" ht="29.25" customHeight="1" x14ac:dyDescent="0.25">
      <c r="A15" s="69" t="s">
        <v>62</v>
      </c>
      <c r="B15" s="215" t="s">
        <v>152</v>
      </c>
      <c r="C15" s="215"/>
      <c r="D15" s="215"/>
      <c r="E15" s="215"/>
    </row>
    <row r="16" spans="1:8" ht="29.25" customHeight="1" x14ac:dyDescent="0.25">
      <c r="A16" s="165" t="s">
        <v>734</v>
      </c>
      <c r="B16" s="215" t="s">
        <v>735</v>
      </c>
      <c r="C16" s="215"/>
      <c r="D16" s="215"/>
      <c r="E16" s="215"/>
    </row>
    <row r="17" spans="1:5" ht="29.25" customHeight="1" x14ac:dyDescent="0.25">
      <c r="A17" s="69" t="s">
        <v>632</v>
      </c>
      <c r="B17" s="215" t="s">
        <v>634</v>
      </c>
      <c r="C17" s="215"/>
      <c r="D17" s="215"/>
      <c r="E17" s="215"/>
    </row>
    <row r="18" spans="1:5" ht="29.25" customHeight="1" x14ac:dyDescent="0.25">
      <c r="A18" s="69" t="s">
        <v>736</v>
      </c>
      <c r="B18" s="215" t="s">
        <v>737</v>
      </c>
      <c r="C18" s="215"/>
      <c r="D18" s="215"/>
      <c r="E18" s="215"/>
    </row>
    <row r="19" spans="1:5" ht="30" customHeight="1" x14ac:dyDescent="0.25">
      <c r="A19" s="69" t="s">
        <v>126</v>
      </c>
      <c r="B19" s="215" t="s">
        <v>125</v>
      </c>
      <c r="C19" s="215"/>
      <c r="D19" s="215"/>
      <c r="E19" s="215"/>
    </row>
    <row r="20" spans="1:5" x14ac:dyDescent="0.25">
      <c r="A20" s="61"/>
      <c r="B20" s="61"/>
      <c r="C20" s="61"/>
      <c r="D20" s="61"/>
      <c r="E20" s="61"/>
    </row>
    <row r="21" spans="1:5" ht="14" x14ac:dyDescent="0.25">
      <c r="A21" s="66" t="s">
        <v>37</v>
      </c>
      <c r="B21" s="61"/>
      <c r="C21" s="61"/>
      <c r="D21" s="61"/>
      <c r="E21" s="61"/>
    </row>
    <row r="22" spans="1:5" ht="14" x14ac:dyDescent="0.25">
      <c r="A22" s="65"/>
      <c r="B22" s="221"/>
      <c r="C22" s="221"/>
      <c r="D22" s="221"/>
      <c r="E22" s="221"/>
    </row>
    <row r="23" spans="1:5" ht="32.25" customHeight="1" x14ac:dyDescent="0.25">
      <c r="A23" s="219" t="s">
        <v>109</v>
      </c>
      <c r="B23" s="220"/>
      <c r="C23" s="220"/>
      <c r="D23" s="220"/>
      <c r="E23" s="220"/>
    </row>
    <row r="24" spans="1:5" x14ac:dyDescent="0.25">
      <c r="A24" s="61"/>
      <c r="B24" s="61"/>
      <c r="C24" s="61"/>
      <c r="D24" s="61"/>
      <c r="E24" s="61"/>
    </row>
    <row r="25" spans="1:5" ht="14" x14ac:dyDescent="0.25">
      <c r="A25" s="67" t="s">
        <v>38</v>
      </c>
      <c r="B25" s="61"/>
      <c r="C25" s="61"/>
      <c r="D25" s="61"/>
      <c r="E25" s="61"/>
    </row>
    <row r="26" spans="1:5" ht="14" x14ac:dyDescent="0.25">
      <c r="A26" s="63"/>
      <c r="B26" s="221"/>
      <c r="C26" s="221"/>
      <c r="D26" s="221"/>
      <c r="E26" s="221"/>
    </row>
    <row r="27" spans="1:5" ht="28.5" customHeight="1" x14ac:dyDescent="0.25">
      <c r="A27" s="219" t="s">
        <v>68</v>
      </c>
      <c r="B27" s="220"/>
      <c r="C27" s="220"/>
      <c r="D27" s="220"/>
      <c r="E27" s="220"/>
    </row>
    <row r="28" spans="1:5" ht="28.5" customHeight="1" x14ac:dyDescent="0.25">
      <c r="A28" s="217" t="s">
        <v>165</v>
      </c>
      <c r="B28" s="217"/>
      <c r="C28" s="217"/>
      <c r="D28" s="217"/>
      <c r="E28" s="217"/>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xr:uid="{00000000-0004-0000-0000-000000000000}"/>
    <hyperlink ref="A9" location="'Annex 2 Designated EHV charges'!A1" display="Annex 2 Designated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or Amended EHV'!A1" display="Annex 6  Charges for New or Amended Designated EHV Properties" xr:uid="{00000000-0004-0000-0000-000006000000}"/>
    <hyperlink ref="A19" location="'Charge Calculator'!B10" display="Charge calculator" xr:uid="{00000000-0004-0000-0000-000007000000}"/>
    <hyperlink ref="A14" location="'Annex 7 Pass-Through Costs'!A1" display="Annex 7  Fixed adders for Supplier of Last Resort and Eligible Bad Debt pass-through costs" xr:uid="{00000000-0004-0000-0000-000008000000}"/>
    <hyperlink ref="A17" location="'Residual Charging Bands'!A1" display="Residual Charging Bandings" xr:uid="{00000000-0004-0000-0000-000009000000}"/>
    <hyperlink ref="A16" location="'SSC unit rate lookup'!A1" display="SSC unit rate lookup" xr:uid="{00000000-0004-0000-0000-00000A000000}"/>
    <hyperlink ref="A18" location="'TNUoS Mapping'!A1" display="TNUoS Mapping" xr:uid="{00000000-0004-0000-0000-00000B000000}"/>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64"/>
  <sheetViews>
    <sheetView zoomScaleNormal="100" zoomScaleSheetLayoutView="100" workbookViewId="0">
      <selection activeCell="B8" sqref="B8"/>
    </sheetView>
  </sheetViews>
  <sheetFormatPr defaultColWidth="9.1796875" defaultRowHeight="27.75" customHeight="1" x14ac:dyDescent="0.25"/>
  <cols>
    <col min="1" max="1" width="63.453125" style="2" customWidth="1"/>
    <col min="2" max="2" width="19.81640625" style="3" customWidth="1"/>
    <col min="3" max="3" width="6.81640625" style="2" customWidth="1"/>
    <col min="4" max="5" width="17.54296875" style="3" customWidth="1"/>
    <col min="6" max="16384" width="9.1796875" style="2"/>
  </cols>
  <sheetData>
    <row r="1" spans="1:5" ht="27.75" customHeight="1" x14ac:dyDescent="0.25">
      <c r="A1" s="13" t="s">
        <v>30</v>
      </c>
      <c r="B1" s="279"/>
      <c r="C1" s="279"/>
      <c r="D1" s="164"/>
      <c r="E1" s="164"/>
    </row>
    <row r="2" spans="1:5" ht="35.15" customHeight="1" x14ac:dyDescent="0.25">
      <c r="A2" s="247" t="str">
        <f>Overview!B4&amp; " - Effective from "&amp;Overview!D4&amp;" - "&amp;Overview!E4&amp;" Supplier of Last Resort and Eligible Bad Debt Pass-Through Costs"</f>
        <v>National Grid Electricity Distribution (East Midlands) plc  - Effective from 1 April 2027 - Final Supplier of Last Resort and Eligible Bad Debt Pass-Through Costs</v>
      </c>
      <c r="B2" s="248"/>
      <c r="C2" s="248"/>
      <c r="D2" s="248"/>
      <c r="E2" s="249"/>
    </row>
    <row r="3" spans="1:5" s="71" customFormat="1" ht="21" customHeight="1" x14ac:dyDescent="0.25">
      <c r="A3" s="78"/>
      <c r="B3" s="78"/>
      <c r="C3" s="78"/>
      <c r="D3" s="78"/>
      <c r="E3" s="78"/>
    </row>
    <row r="4" spans="1:5" ht="78.75" customHeight="1" x14ac:dyDescent="0.25">
      <c r="A4" s="28" t="s">
        <v>172</v>
      </c>
      <c r="B4" s="14" t="s">
        <v>468</v>
      </c>
      <c r="C4" s="14" t="s">
        <v>34</v>
      </c>
      <c r="D4" s="14" t="s">
        <v>516</v>
      </c>
      <c r="E4" s="14" t="s">
        <v>517</v>
      </c>
    </row>
    <row r="5" spans="1:5" ht="34.5" customHeight="1" x14ac:dyDescent="0.25">
      <c r="A5" s="16" t="s">
        <v>706</v>
      </c>
      <c r="B5" s="43" t="str">
        <f>IF(IFERROR(INDEX('Annex 1 LV, HV and UMS charges'!$B$12:$B$45,MATCH($A5,'Annex 1 LV, HV and UMS charges'!$A$12:$A$310,0)),INDEX('Annex 4 LDNO charges'!$B$14:$B$203,MATCH($A5,'Annex 4 LDNO charges'!$A$14:$A$203,0)))=0,"",IFERROR(INDEX('Annex 1 LV, HV and UMS charges'!$B$12:$B$45,MATCH($A5,'Annex 1 LV, HV and UMS charges'!$A$12:$A$310,0)),INDEX('Annex 4 LDNO charges'!$B$14:$B$203,MATCH($A5,'Annex 4 LDNO charges'!$A$14:$A$203,0))))</f>
        <v>1, 3, 246, D01</v>
      </c>
      <c r="C5" s="172" t="s">
        <v>639</v>
      </c>
      <c r="D5" s="173">
        <v>0</v>
      </c>
      <c r="E5" s="173">
        <v>0</v>
      </c>
    </row>
    <row r="6" spans="1:5" ht="28" x14ac:dyDescent="0.25">
      <c r="A6" s="16" t="s">
        <v>653</v>
      </c>
      <c r="B6" s="43" t="str">
        <f>IF(IFERROR(INDEX('Annex 1 LV, HV and UMS charges'!$B$12:$B$45,MATCH($A6,'Annex 1 LV, HV and UMS charges'!$A$12:$A$310,0)),INDEX('Annex 4 LDNO charges'!$B$14:$B$203,MATCH($A6,'Annex 4 LDNO charges'!$A$14:$A$203,0)))=0,"",IFERROR(INDEX('Annex 1 LV, HV and UMS charges'!$B$12:$B$45,MATCH($A6,'Annex 1 LV, HV and UMS charges'!$A$12:$A$310,0)),INDEX('Annex 4 LDNO charges'!$B$14:$B$203,MATCH($A6,'Annex 4 LDNO charges'!$A$14:$A$203,0))))</f>
        <v>N10, N20, N30, X10, X20, X30</v>
      </c>
      <c r="C6" s="157" t="s">
        <v>638</v>
      </c>
      <c r="D6" s="174"/>
      <c r="E6" s="173">
        <v>0</v>
      </c>
    </row>
    <row r="7" spans="1:5" ht="28" x14ac:dyDescent="0.25">
      <c r="A7" s="16" t="s">
        <v>654</v>
      </c>
      <c r="B7" s="43" t="str">
        <f>IF(IFERROR(INDEX('Annex 1 LV, HV and UMS charges'!$B$12:$B$45,MATCH($A7,'Annex 1 LV, HV and UMS charges'!$A$12:$A$310,0)),INDEX('Annex 4 LDNO charges'!$B$14:$B$203,MATCH($A7,'Annex 4 LDNO charges'!$A$14:$A$203,0)))=0,"",IFERROR(INDEX('Annex 1 LV, HV and UMS charges'!$B$12:$B$45,MATCH($A7,'Annex 1 LV, HV and UMS charges'!$A$12:$A$310,0)),INDEX('Annex 4 LDNO charges'!$B$14:$B$203,MATCH($A7,'Annex 4 LDNO charges'!$A$14:$A$203,0))))</f>
        <v>13, 37, 81, 80, 247, 90, X11, X21, X31</v>
      </c>
      <c r="C7" s="157" t="s">
        <v>638</v>
      </c>
      <c r="D7" s="174"/>
      <c r="E7" s="173">
        <v>0</v>
      </c>
    </row>
    <row r="8" spans="1:5" ht="28" x14ac:dyDescent="0.25">
      <c r="A8" s="16" t="s">
        <v>655</v>
      </c>
      <c r="B8" s="43" t="str">
        <f>IF(IFERROR(INDEX('Annex 1 LV, HV and UMS charges'!$B$12:$B$45,MATCH($A8,'Annex 1 LV, HV and UMS charges'!$A$12:$A$310,0)),INDEX('Annex 4 LDNO charges'!$B$14:$B$203,MATCH($A8,'Annex 4 LDNO charges'!$A$14:$A$203,0)))=0,"",IFERROR(INDEX('Annex 1 LV, HV and UMS charges'!$B$12:$B$45,MATCH($A8,'Annex 1 LV, HV and UMS charges'!$A$12:$A$310,0)),INDEX('Annex 4 LDNO charges'!$B$14:$B$203,MATCH($A8,'Annex 4 LDNO charges'!$A$14:$A$203,0))))</f>
        <v>N12, N22, N32, X12, X22, X32</v>
      </c>
      <c r="C8" s="157" t="s">
        <v>638</v>
      </c>
      <c r="D8" s="174"/>
      <c r="E8" s="173">
        <v>0</v>
      </c>
    </row>
    <row r="9" spans="1:5" ht="28" x14ac:dyDescent="0.25">
      <c r="A9" s="16" t="s">
        <v>656</v>
      </c>
      <c r="B9" s="43" t="str">
        <f>IF(IFERROR(INDEX('Annex 1 LV, HV and UMS charges'!$B$12:$B$45,MATCH($A9,'Annex 1 LV, HV and UMS charges'!$A$12:$A$310,0)),INDEX('Annex 4 LDNO charges'!$B$14:$B$203,MATCH($A9,'Annex 4 LDNO charges'!$A$14:$A$203,0)))=0,"",IFERROR(INDEX('Annex 1 LV, HV and UMS charges'!$B$12:$B$45,MATCH($A9,'Annex 1 LV, HV and UMS charges'!$A$12:$A$310,0)),INDEX('Annex 4 LDNO charges'!$B$14:$B$203,MATCH($A9,'Annex 4 LDNO charges'!$A$14:$A$203,0))))</f>
        <v>N13, N23, N33, X13, X23, X33</v>
      </c>
      <c r="C9" s="157" t="s">
        <v>638</v>
      </c>
      <c r="D9" s="174"/>
      <c r="E9" s="173">
        <v>0</v>
      </c>
    </row>
    <row r="10" spans="1:5" ht="28" x14ac:dyDescent="0.25">
      <c r="A10" s="16" t="s">
        <v>657</v>
      </c>
      <c r="B10" s="43" t="str">
        <f>IF(IFERROR(INDEX('Annex 1 LV, HV and UMS charges'!$B$12:$B$45,MATCH($A10,'Annex 1 LV, HV and UMS charges'!$A$12:$A$310,0)),INDEX('Annex 4 LDNO charges'!$B$14:$B$203,MATCH($A10,'Annex 4 LDNO charges'!$A$14:$A$203,0)))=0,"",IFERROR(INDEX('Annex 1 LV, HV and UMS charges'!$B$12:$B$45,MATCH($A10,'Annex 1 LV, HV and UMS charges'!$A$12:$A$310,0)),INDEX('Annex 4 LDNO charges'!$B$14:$B$203,MATCH($A10,'Annex 4 LDNO charges'!$A$14:$A$203,0))))</f>
        <v>N14, N24, N34, X14, X24, X34</v>
      </c>
      <c r="C10" s="157" t="s">
        <v>638</v>
      </c>
      <c r="D10" s="174"/>
      <c r="E10" s="173">
        <v>0</v>
      </c>
    </row>
    <row r="11" spans="1:5" ht="25" customHeight="1" x14ac:dyDescent="0.25">
      <c r="A11" s="158" t="s">
        <v>521</v>
      </c>
      <c r="B11" s="43" t="str">
        <f>IF(IFERROR(INDEX('Annex 1 LV, HV and UMS charges'!$B$12:$B$45,MATCH($A11,'Annex 1 LV, HV and UMS charges'!$A$12:$A$310,0)),INDEX('Annex 4 LDNO charges'!$B$14:$B$203,MATCH($A11,'Annex 4 LDNO charges'!$A$14:$A$203,0)))=0,"",IFERROR(INDEX('Annex 1 LV, HV and UMS charges'!$B$12:$B$45,MATCH($A11,'Annex 1 LV, HV and UMS charges'!$A$12:$A$310,0)),INDEX('Annex 4 LDNO charges'!$B$14:$B$203,MATCH($A11,'Annex 4 LDNO charges'!$A$14:$A$203,0))))</f>
        <v>L00, LST</v>
      </c>
      <c r="C11" s="157">
        <v>0</v>
      </c>
      <c r="D11" s="174"/>
      <c r="E11" s="173">
        <v>0</v>
      </c>
    </row>
    <row r="12" spans="1:5" ht="25" customHeight="1" x14ac:dyDescent="0.25">
      <c r="A12" s="158" t="s">
        <v>522</v>
      </c>
      <c r="B12" s="43" t="str">
        <f>IF(IFERROR(INDEX('Annex 1 LV, HV and UMS charges'!$B$12:$B$45,MATCH($A12,'Annex 1 LV, HV and UMS charges'!$A$12:$A$310,0)),INDEX('Annex 4 LDNO charges'!$B$14:$B$203,MATCH($A12,'Annex 4 LDNO charges'!$A$14:$A$203,0)))=0,"",IFERROR(INDEX('Annex 1 LV, HV and UMS charges'!$B$12:$B$45,MATCH($A12,'Annex 1 LV, HV and UMS charges'!$A$12:$A$310,0)),INDEX('Annex 4 LDNO charges'!$B$14:$B$203,MATCH($A12,'Annex 4 LDNO charges'!$A$14:$A$203,0))))</f>
        <v>58, 990</v>
      </c>
      <c r="C12" s="157">
        <v>0</v>
      </c>
      <c r="D12" s="174"/>
      <c r="E12" s="173">
        <v>0</v>
      </c>
    </row>
    <row r="13" spans="1:5" ht="25" customHeight="1" x14ac:dyDescent="0.25">
      <c r="A13" s="158" t="s">
        <v>523</v>
      </c>
      <c r="B13" s="43" t="str">
        <f>IF(IFERROR(INDEX('Annex 1 LV, HV and UMS charges'!$B$12:$B$45,MATCH($A13,'Annex 1 LV, HV and UMS charges'!$A$12:$A$310,0)),INDEX('Annex 4 LDNO charges'!$B$14:$B$203,MATCH($A13,'Annex 4 LDNO charges'!$A$14:$A$203,0)))=0,"",IFERROR(INDEX('Annex 1 LV, HV and UMS charges'!$B$12:$B$45,MATCH($A13,'Annex 1 LV, HV and UMS charges'!$A$12:$A$310,0)),INDEX('Annex 4 LDNO charges'!$B$14:$B$203,MATCH($A13,'Annex 4 LDNO charges'!$A$14:$A$203,0))))</f>
        <v>L02</v>
      </c>
      <c r="C13" s="157">
        <v>0</v>
      </c>
      <c r="D13" s="174"/>
      <c r="E13" s="173">
        <v>0</v>
      </c>
    </row>
    <row r="14" spans="1:5" ht="25" customHeight="1" x14ac:dyDescent="0.25">
      <c r="A14" s="158" t="s">
        <v>524</v>
      </c>
      <c r="B14" s="43" t="str">
        <f>IF(IFERROR(INDEX('Annex 1 LV, HV and UMS charges'!$B$12:$B$45,MATCH($A14,'Annex 1 LV, HV and UMS charges'!$A$12:$A$310,0)),INDEX('Annex 4 LDNO charges'!$B$14:$B$203,MATCH($A14,'Annex 4 LDNO charges'!$A$14:$A$203,0)))=0,"",IFERROR(INDEX('Annex 1 LV, HV and UMS charges'!$B$12:$B$45,MATCH($A14,'Annex 1 LV, HV and UMS charges'!$A$12:$A$310,0)),INDEX('Annex 4 LDNO charges'!$B$14:$B$203,MATCH($A14,'Annex 4 LDNO charges'!$A$14:$A$203,0))))</f>
        <v>L03</v>
      </c>
      <c r="C14" s="157">
        <v>0</v>
      </c>
      <c r="D14" s="174"/>
      <c r="E14" s="173">
        <v>0</v>
      </c>
    </row>
    <row r="15" spans="1:5" ht="25" customHeight="1" x14ac:dyDescent="0.25">
      <c r="A15" s="161" t="s">
        <v>525</v>
      </c>
      <c r="B15" s="43" t="str">
        <f>IF(IFERROR(INDEX('Annex 1 LV, HV and UMS charges'!$B$12:$B$45,MATCH($A15,'Annex 1 LV, HV and UMS charges'!$A$12:$A$310,0)),INDEX('Annex 4 LDNO charges'!$B$14:$B$203,MATCH($A15,'Annex 4 LDNO charges'!$A$14:$A$203,0)))=0,"",IFERROR(INDEX('Annex 1 LV, HV and UMS charges'!$B$12:$B$45,MATCH($A15,'Annex 1 LV, HV and UMS charges'!$A$12:$A$310,0)),INDEX('Annex 4 LDNO charges'!$B$14:$B$203,MATCH($A15,'Annex 4 LDNO charges'!$A$14:$A$203,0))))</f>
        <v>L04</v>
      </c>
      <c r="C15" s="157">
        <v>0</v>
      </c>
      <c r="D15" s="174"/>
      <c r="E15" s="173">
        <v>0</v>
      </c>
    </row>
    <row r="16" spans="1:5" ht="25" customHeight="1" x14ac:dyDescent="0.25">
      <c r="A16" s="161" t="s">
        <v>526</v>
      </c>
      <c r="B16" s="43" t="str">
        <f>IF(IFERROR(INDEX('Annex 1 LV, HV and UMS charges'!$B$12:$B$45,MATCH($A16,'Annex 1 LV, HV and UMS charges'!$A$12:$A$310,0)),INDEX('Annex 4 LDNO charges'!$B$14:$B$203,MATCH($A16,'Annex 4 LDNO charges'!$A$14:$A$203,0)))=0,"",IFERROR(INDEX('Annex 1 LV, HV and UMS charges'!$B$12:$B$45,MATCH($A16,'Annex 1 LV, HV and UMS charges'!$A$12:$A$310,0)),INDEX('Annex 4 LDNO charges'!$B$14:$B$203,MATCH($A16,'Annex 4 LDNO charges'!$A$14:$A$203,0))))</f>
        <v>S00, SST</v>
      </c>
      <c r="C16" s="157">
        <v>0</v>
      </c>
      <c r="D16" s="174"/>
      <c r="E16" s="173">
        <v>0</v>
      </c>
    </row>
    <row r="17" spans="1:5" ht="25" customHeight="1" x14ac:dyDescent="0.25">
      <c r="A17" s="161" t="s">
        <v>527</v>
      </c>
      <c r="B17" s="43">
        <f>IF(IFERROR(INDEX('Annex 1 LV, HV and UMS charges'!$B$12:$B$45,MATCH($A17,'Annex 1 LV, HV and UMS charges'!$A$12:$A$310,0)),INDEX('Annex 4 LDNO charges'!$B$14:$B$203,MATCH($A17,'Annex 4 LDNO charges'!$A$14:$A$203,0)))=0,"",IFERROR(INDEX('Annex 1 LV, HV and UMS charges'!$B$12:$B$45,MATCH($A17,'Annex 1 LV, HV and UMS charges'!$A$12:$A$310,0)),INDEX('Annex 4 LDNO charges'!$B$14:$B$203,MATCH($A17,'Annex 4 LDNO charges'!$A$14:$A$203,0))))</f>
        <v>59</v>
      </c>
      <c r="C17" s="157">
        <v>0</v>
      </c>
      <c r="D17" s="174"/>
      <c r="E17" s="173">
        <v>0</v>
      </c>
    </row>
    <row r="18" spans="1:5" ht="25" customHeight="1" x14ac:dyDescent="0.25">
      <c r="A18" s="161" t="s">
        <v>528</v>
      </c>
      <c r="B18" s="43" t="str">
        <f>IF(IFERROR(INDEX('Annex 1 LV, HV and UMS charges'!$B$12:$B$45,MATCH($A18,'Annex 1 LV, HV and UMS charges'!$A$12:$A$310,0)),INDEX('Annex 4 LDNO charges'!$B$14:$B$203,MATCH($A18,'Annex 4 LDNO charges'!$A$14:$A$203,0)))=0,"",IFERROR(INDEX('Annex 1 LV, HV and UMS charges'!$B$12:$B$45,MATCH($A18,'Annex 1 LV, HV and UMS charges'!$A$12:$A$310,0)),INDEX('Annex 4 LDNO charges'!$B$14:$B$203,MATCH($A18,'Annex 4 LDNO charges'!$A$14:$A$203,0))))</f>
        <v>S02</v>
      </c>
      <c r="C18" s="157">
        <v>0</v>
      </c>
      <c r="D18" s="174"/>
      <c r="E18" s="173">
        <v>0</v>
      </c>
    </row>
    <row r="19" spans="1:5" ht="25" customHeight="1" x14ac:dyDescent="0.25">
      <c r="A19" s="161" t="s">
        <v>529</v>
      </c>
      <c r="B19" s="43" t="str">
        <f>IF(IFERROR(INDEX('Annex 1 LV, HV and UMS charges'!$B$12:$B$45,MATCH($A19,'Annex 1 LV, HV and UMS charges'!$A$12:$A$310,0)),INDEX('Annex 4 LDNO charges'!$B$14:$B$203,MATCH($A19,'Annex 4 LDNO charges'!$A$14:$A$203,0)))=0,"",IFERROR(INDEX('Annex 1 LV, HV and UMS charges'!$B$12:$B$45,MATCH($A19,'Annex 1 LV, HV and UMS charges'!$A$12:$A$310,0)),INDEX('Annex 4 LDNO charges'!$B$14:$B$203,MATCH($A19,'Annex 4 LDNO charges'!$A$14:$A$203,0))))</f>
        <v>S03</v>
      </c>
      <c r="C19" s="157">
        <v>0</v>
      </c>
      <c r="D19" s="174"/>
      <c r="E19" s="173">
        <v>0</v>
      </c>
    </row>
    <row r="20" spans="1:5" ht="25" customHeight="1" x14ac:dyDescent="0.25">
      <c r="A20" s="161" t="s">
        <v>530</v>
      </c>
      <c r="B20" s="43" t="str">
        <f>IF(IFERROR(INDEX('Annex 1 LV, HV and UMS charges'!$B$12:$B$45,MATCH($A20,'Annex 1 LV, HV and UMS charges'!$A$12:$A$310,0)),INDEX('Annex 4 LDNO charges'!$B$14:$B$203,MATCH($A20,'Annex 4 LDNO charges'!$A$14:$A$203,0)))=0,"",IFERROR(INDEX('Annex 1 LV, HV and UMS charges'!$B$12:$B$45,MATCH($A20,'Annex 1 LV, HV and UMS charges'!$A$12:$A$310,0)),INDEX('Annex 4 LDNO charges'!$B$14:$B$203,MATCH($A20,'Annex 4 LDNO charges'!$A$14:$A$203,0))))</f>
        <v>S04</v>
      </c>
      <c r="C20" s="157">
        <v>0</v>
      </c>
      <c r="D20" s="174"/>
      <c r="E20" s="173">
        <v>0</v>
      </c>
    </row>
    <row r="21" spans="1:5" ht="25" customHeight="1" x14ac:dyDescent="0.25">
      <c r="A21" s="161" t="s">
        <v>531</v>
      </c>
      <c r="B21" s="43" t="str">
        <f>IF(IFERROR(INDEX('Annex 1 LV, HV and UMS charges'!$B$12:$B$45,MATCH($A21,'Annex 1 LV, HV and UMS charges'!$A$12:$A$310,0)),INDEX('Annex 4 LDNO charges'!$B$14:$B$203,MATCH($A21,'Annex 4 LDNO charges'!$A$14:$A$203,0)))=0,"",IFERROR(INDEX('Annex 1 LV, HV and UMS charges'!$B$12:$B$45,MATCH($A21,'Annex 1 LV, HV and UMS charges'!$A$12:$A$310,0)),INDEX('Annex 4 LDNO charges'!$B$14:$B$203,MATCH($A21,'Annex 4 LDNO charges'!$A$14:$A$203,0))))</f>
        <v>H00, HST</v>
      </c>
      <c r="C21" s="157">
        <v>0</v>
      </c>
      <c r="D21" s="174"/>
      <c r="E21" s="173">
        <v>0</v>
      </c>
    </row>
    <row r="22" spans="1:5" ht="25" customHeight="1" x14ac:dyDescent="0.25">
      <c r="A22" s="161" t="s">
        <v>532</v>
      </c>
      <c r="B22" s="43" t="str">
        <f>IF(IFERROR(INDEX('Annex 1 LV, HV and UMS charges'!$B$12:$B$45,MATCH($A22,'Annex 1 LV, HV and UMS charges'!$A$12:$A$310,0)),INDEX('Annex 4 LDNO charges'!$B$14:$B$203,MATCH($A22,'Annex 4 LDNO charges'!$A$14:$A$203,0)))=0,"",IFERROR(INDEX('Annex 1 LV, HV and UMS charges'!$B$12:$B$45,MATCH($A22,'Annex 1 LV, HV and UMS charges'!$A$12:$A$310,0)),INDEX('Annex 4 LDNO charges'!$B$14:$B$203,MATCH($A22,'Annex 4 LDNO charges'!$A$14:$A$203,0))))</f>
        <v>60, 991</v>
      </c>
      <c r="C22" s="157">
        <v>0</v>
      </c>
      <c r="D22" s="174"/>
      <c r="E22" s="173">
        <v>0</v>
      </c>
    </row>
    <row r="23" spans="1:5" ht="25" customHeight="1" x14ac:dyDescent="0.25">
      <c r="A23" s="158" t="s">
        <v>533</v>
      </c>
      <c r="B23" s="43" t="str">
        <f>IF(IFERROR(INDEX('Annex 1 LV, HV and UMS charges'!$B$12:$B$45,MATCH($A23,'Annex 1 LV, HV and UMS charges'!$A$12:$A$310,0)),INDEX('Annex 4 LDNO charges'!$B$14:$B$203,MATCH($A23,'Annex 4 LDNO charges'!$A$14:$A$203,0)))=0,"",IFERROR(INDEX('Annex 1 LV, HV and UMS charges'!$B$12:$B$45,MATCH($A23,'Annex 1 LV, HV and UMS charges'!$A$12:$A$310,0)),INDEX('Annex 4 LDNO charges'!$B$14:$B$203,MATCH($A23,'Annex 4 LDNO charges'!$A$14:$A$203,0))))</f>
        <v>H02</v>
      </c>
      <c r="C23" s="157">
        <v>0</v>
      </c>
      <c r="D23" s="174"/>
      <c r="E23" s="173">
        <v>0</v>
      </c>
    </row>
    <row r="24" spans="1:5" ht="25" customHeight="1" x14ac:dyDescent="0.25">
      <c r="A24" s="158" t="s">
        <v>534</v>
      </c>
      <c r="B24" s="43" t="str">
        <f>IF(IFERROR(INDEX('Annex 1 LV, HV and UMS charges'!$B$12:$B$45,MATCH($A24,'Annex 1 LV, HV and UMS charges'!$A$12:$A$310,0)),INDEX('Annex 4 LDNO charges'!$B$14:$B$203,MATCH($A24,'Annex 4 LDNO charges'!$A$14:$A$203,0)))=0,"",IFERROR(INDEX('Annex 1 LV, HV and UMS charges'!$B$12:$B$45,MATCH($A24,'Annex 1 LV, HV and UMS charges'!$A$12:$A$310,0)),INDEX('Annex 4 LDNO charges'!$B$14:$B$203,MATCH($A24,'Annex 4 LDNO charges'!$A$14:$A$203,0))))</f>
        <v>H03</v>
      </c>
      <c r="C24" s="157">
        <v>0</v>
      </c>
      <c r="D24" s="174"/>
      <c r="E24" s="173">
        <v>0</v>
      </c>
    </row>
    <row r="25" spans="1:5" ht="25" customHeight="1" x14ac:dyDescent="0.25">
      <c r="A25" s="158" t="s">
        <v>535</v>
      </c>
      <c r="B25" s="43" t="str">
        <f>IF(IFERROR(INDEX('Annex 1 LV, HV and UMS charges'!$B$12:$B$45,MATCH($A25,'Annex 1 LV, HV and UMS charges'!$A$12:$A$310,0)),INDEX('Annex 4 LDNO charges'!$B$14:$B$203,MATCH($A25,'Annex 4 LDNO charges'!$A$14:$A$203,0)))=0,"",IFERROR(INDEX('Annex 1 LV, HV and UMS charges'!$B$12:$B$45,MATCH($A25,'Annex 1 LV, HV and UMS charges'!$A$12:$A$310,0)),INDEX('Annex 4 LDNO charges'!$B$14:$B$203,MATCH($A25,'Annex 4 LDNO charges'!$A$14:$A$203,0))))</f>
        <v>H04</v>
      </c>
      <c r="C25" s="157">
        <v>0</v>
      </c>
      <c r="D25" s="174"/>
      <c r="E25" s="173">
        <v>0</v>
      </c>
    </row>
    <row r="26" spans="1:5" ht="25" customHeight="1" x14ac:dyDescent="0.25">
      <c r="A26" s="158" t="s">
        <v>658</v>
      </c>
      <c r="B26" s="43" t="str">
        <f>IF(IFERROR(INDEX('Annex 1 LV, HV and UMS charges'!$B$12:$B$45,MATCH($A26,'Annex 1 LV, HV and UMS charges'!$A$12:$A$310,0)),INDEX('Annex 4 LDNO charges'!$B$14:$B$203,MATCH($A26,'Annex 4 LDNO charges'!$A$14:$A$203,0)))=0,"",IFERROR(INDEX('Annex 1 LV, HV and UMS charges'!$B$12:$B$45,MATCH($A26,'Annex 1 LV, HV and UMS charges'!$A$12:$A$310,0)),INDEX('Annex 4 LDNO charges'!$B$14:$B$203,MATCH($A26,'Annex 4 LDNO charges'!$A$14:$A$203,0))))</f>
        <v/>
      </c>
      <c r="C26" s="172" t="s">
        <v>639</v>
      </c>
      <c r="D26" s="173">
        <v>0</v>
      </c>
      <c r="E26" s="173">
        <v>0</v>
      </c>
    </row>
    <row r="27" spans="1:5" ht="25" customHeight="1" x14ac:dyDescent="0.25">
      <c r="A27" s="158" t="s">
        <v>659</v>
      </c>
      <c r="B27" s="43" t="str">
        <f>IF(IFERROR(INDEX('Annex 1 LV, HV and UMS charges'!$B$12:$B$45,MATCH($A27,'Annex 1 LV, HV and UMS charges'!$A$12:$A$310,0)),INDEX('Annex 4 LDNO charges'!$B$14:$B$203,MATCH($A27,'Annex 4 LDNO charges'!$A$14:$A$203,0)))=0,"",IFERROR(INDEX('Annex 1 LV, HV and UMS charges'!$B$12:$B$45,MATCH($A27,'Annex 1 LV, HV and UMS charges'!$A$12:$A$310,0)),INDEX('Annex 4 LDNO charges'!$B$14:$B$203,MATCH($A27,'Annex 4 LDNO charges'!$A$14:$A$203,0))))</f>
        <v/>
      </c>
      <c r="C27" s="157" t="s">
        <v>638</v>
      </c>
      <c r="D27" s="174"/>
      <c r="E27" s="173">
        <v>0</v>
      </c>
    </row>
    <row r="28" spans="1:5" ht="25" customHeight="1" x14ac:dyDescent="0.25">
      <c r="A28" s="158" t="s">
        <v>660</v>
      </c>
      <c r="B28" s="43" t="str">
        <f>IF(IFERROR(INDEX('Annex 1 LV, HV and UMS charges'!$B$12:$B$45,MATCH($A28,'Annex 1 LV, HV and UMS charges'!$A$12:$A$310,0)),INDEX('Annex 4 LDNO charges'!$B$14:$B$203,MATCH($A28,'Annex 4 LDNO charges'!$A$14:$A$203,0)))=0,"",IFERROR(INDEX('Annex 1 LV, HV and UMS charges'!$B$12:$B$45,MATCH($A28,'Annex 1 LV, HV and UMS charges'!$A$12:$A$310,0)),INDEX('Annex 4 LDNO charges'!$B$14:$B$203,MATCH($A28,'Annex 4 LDNO charges'!$A$14:$A$203,0))))</f>
        <v/>
      </c>
      <c r="C28" s="157" t="s">
        <v>638</v>
      </c>
      <c r="D28" s="174"/>
      <c r="E28" s="173">
        <v>0</v>
      </c>
    </row>
    <row r="29" spans="1:5" ht="25" customHeight="1" x14ac:dyDescent="0.25">
      <c r="A29" s="158" t="s">
        <v>661</v>
      </c>
      <c r="B29" s="43" t="str">
        <f>IF(IFERROR(INDEX('Annex 1 LV, HV and UMS charges'!$B$12:$B$45,MATCH($A29,'Annex 1 LV, HV and UMS charges'!$A$12:$A$310,0)),INDEX('Annex 4 LDNO charges'!$B$14:$B$203,MATCH($A29,'Annex 4 LDNO charges'!$A$14:$A$203,0)))=0,"",IFERROR(INDEX('Annex 1 LV, HV and UMS charges'!$B$12:$B$45,MATCH($A29,'Annex 1 LV, HV and UMS charges'!$A$12:$A$310,0)),INDEX('Annex 4 LDNO charges'!$B$14:$B$203,MATCH($A29,'Annex 4 LDNO charges'!$A$14:$A$203,0))))</f>
        <v/>
      </c>
      <c r="C29" s="157" t="s">
        <v>638</v>
      </c>
      <c r="D29" s="174"/>
      <c r="E29" s="173">
        <v>0</v>
      </c>
    </row>
    <row r="30" spans="1:5" ht="25" customHeight="1" x14ac:dyDescent="0.25">
      <c r="A30" s="158" t="s">
        <v>662</v>
      </c>
      <c r="B30" s="43" t="str">
        <f>IF(IFERROR(INDEX('Annex 1 LV, HV and UMS charges'!$B$12:$B$45,MATCH($A30,'Annex 1 LV, HV and UMS charges'!$A$12:$A$310,0)),INDEX('Annex 4 LDNO charges'!$B$14:$B$203,MATCH($A30,'Annex 4 LDNO charges'!$A$14:$A$203,0)))=0,"",IFERROR(INDEX('Annex 1 LV, HV and UMS charges'!$B$12:$B$45,MATCH($A30,'Annex 1 LV, HV and UMS charges'!$A$12:$A$310,0)),INDEX('Annex 4 LDNO charges'!$B$14:$B$203,MATCH($A30,'Annex 4 LDNO charges'!$A$14:$A$203,0))))</f>
        <v/>
      </c>
      <c r="C30" s="157" t="s">
        <v>638</v>
      </c>
      <c r="D30" s="174"/>
      <c r="E30" s="173">
        <v>0</v>
      </c>
    </row>
    <row r="31" spans="1:5" ht="25" customHeight="1" x14ac:dyDescent="0.25">
      <c r="A31" s="158" t="s">
        <v>663</v>
      </c>
      <c r="B31" s="43" t="str">
        <f>IF(IFERROR(INDEX('Annex 1 LV, HV and UMS charges'!$B$12:$B$45,MATCH($A31,'Annex 1 LV, HV and UMS charges'!$A$12:$A$310,0)),INDEX('Annex 4 LDNO charges'!$B$14:$B$203,MATCH($A31,'Annex 4 LDNO charges'!$A$14:$A$203,0)))=0,"",IFERROR(INDEX('Annex 1 LV, HV and UMS charges'!$B$12:$B$45,MATCH($A31,'Annex 1 LV, HV and UMS charges'!$A$12:$A$310,0)),INDEX('Annex 4 LDNO charges'!$B$14:$B$203,MATCH($A31,'Annex 4 LDNO charges'!$A$14:$A$203,0))))</f>
        <v/>
      </c>
      <c r="C31" s="157" t="s">
        <v>638</v>
      </c>
      <c r="D31" s="174"/>
      <c r="E31" s="173">
        <v>0</v>
      </c>
    </row>
    <row r="32" spans="1:5" ht="25" customHeight="1" x14ac:dyDescent="0.25">
      <c r="A32" s="158" t="s">
        <v>536</v>
      </c>
      <c r="B32" s="43" t="str">
        <f>IF(IFERROR(INDEX('Annex 1 LV, HV and UMS charges'!$B$12:$B$45,MATCH($A32,'Annex 1 LV, HV and UMS charges'!$A$12:$A$310,0)),INDEX('Annex 4 LDNO charges'!$B$14:$B$203,MATCH($A32,'Annex 4 LDNO charges'!$A$14:$A$203,0)))=0,"",IFERROR(INDEX('Annex 1 LV, HV and UMS charges'!$B$12:$B$45,MATCH($A32,'Annex 1 LV, HV and UMS charges'!$A$12:$A$310,0)),INDEX('Annex 4 LDNO charges'!$B$14:$B$203,MATCH($A32,'Annex 4 LDNO charges'!$A$14:$A$203,0))))</f>
        <v/>
      </c>
      <c r="C32" s="157">
        <v>0</v>
      </c>
      <c r="D32" s="174"/>
      <c r="E32" s="173">
        <v>0</v>
      </c>
    </row>
    <row r="33" spans="1:5" ht="25" customHeight="1" x14ac:dyDescent="0.25">
      <c r="A33" s="158" t="s">
        <v>537</v>
      </c>
      <c r="B33" s="43" t="str">
        <f>IF(IFERROR(INDEX('Annex 1 LV, HV and UMS charges'!$B$12:$B$45,MATCH($A33,'Annex 1 LV, HV and UMS charges'!$A$12:$A$310,0)),INDEX('Annex 4 LDNO charges'!$B$14:$B$203,MATCH($A33,'Annex 4 LDNO charges'!$A$14:$A$203,0)))=0,"",IFERROR(INDEX('Annex 1 LV, HV and UMS charges'!$B$12:$B$45,MATCH($A33,'Annex 1 LV, HV and UMS charges'!$A$12:$A$310,0)),INDEX('Annex 4 LDNO charges'!$B$14:$B$203,MATCH($A33,'Annex 4 LDNO charges'!$A$14:$A$203,0))))</f>
        <v/>
      </c>
      <c r="C33" s="157">
        <v>0</v>
      </c>
      <c r="D33" s="174"/>
      <c r="E33" s="173">
        <v>0</v>
      </c>
    </row>
    <row r="34" spans="1:5" ht="25" customHeight="1" x14ac:dyDescent="0.25">
      <c r="A34" s="158" t="s">
        <v>538</v>
      </c>
      <c r="B34" s="43" t="str">
        <f>IF(IFERROR(INDEX('Annex 1 LV, HV and UMS charges'!$B$12:$B$45,MATCH($A34,'Annex 1 LV, HV and UMS charges'!$A$12:$A$310,0)),INDEX('Annex 4 LDNO charges'!$B$14:$B$203,MATCH($A34,'Annex 4 LDNO charges'!$A$14:$A$203,0)))=0,"",IFERROR(INDEX('Annex 1 LV, HV and UMS charges'!$B$12:$B$45,MATCH($A34,'Annex 1 LV, HV and UMS charges'!$A$12:$A$310,0)),INDEX('Annex 4 LDNO charges'!$B$14:$B$203,MATCH($A34,'Annex 4 LDNO charges'!$A$14:$A$203,0))))</f>
        <v/>
      </c>
      <c r="C34" s="157">
        <v>0</v>
      </c>
      <c r="D34" s="174"/>
      <c r="E34" s="173">
        <v>0</v>
      </c>
    </row>
    <row r="35" spans="1:5" ht="25" customHeight="1" x14ac:dyDescent="0.25">
      <c r="A35" s="158" t="s">
        <v>539</v>
      </c>
      <c r="B35" s="43" t="str">
        <f>IF(IFERROR(INDEX('Annex 1 LV, HV and UMS charges'!$B$12:$B$45,MATCH($A35,'Annex 1 LV, HV and UMS charges'!$A$12:$A$310,0)),INDEX('Annex 4 LDNO charges'!$B$14:$B$203,MATCH($A35,'Annex 4 LDNO charges'!$A$14:$A$203,0)))=0,"",IFERROR(INDEX('Annex 1 LV, HV and UMS charges'!$B$12:$B$45,MATCH($A35,'Annex 1 LV, HV and UMS charges'!$A$12:$A$310,0)),INDEX('Annex 4 LDNO charges'!$B$14:$B$203,MATCH($A35,'Annex 4 LDNO charges'!$A$14:$A$203,0))))</f>
        <v/>
      </c>
      <c r="C35" s="157">
        <v>0</v>
      </c>
      <c r="D35" s="174"/>
      <c r="E35" s="173">
        <v>0</v>
      </c>
    </row>
    <row r="36" spans="1:5" ht="25" customHeight="1" x14ac:dyDescent="0.25">
      <c r="A36" s="158" t="s">
        <v>540</v>
      </c>
      <c r="B36" s="43" t="str">
        <f>IF(IFERROR(INDEX('Annex 1 LV, HV and UMS charges'!$B$12:$B$45,MATCH($A36,'Annex 1 LV, HV and UMS charges'!$A$12:$A$310,0)),INDEX('Annex 4 LDNO charges'!$B$14:$B$203,MATCH($A36,'Annex 4 LDNO charges'!$A$14:$A$203,0)))=0,"",IFERROR(INDEX('Annex 1 LV, HV and UMS charges'!$B$12:$B$45,MATCH($A36,'Annex 1 LV, HV and UMS charges'!$A$12:$A$310,0)),INDEX('Annex 4 LDNO charges'!$B$14:$B$203,MATCH($A36,'Annex 4 LDNO charges'!$A$14:$A$203,0))))</f>
        <v/>
      </c>
      <c r="C36" s="157">
        <v>0</v>
      </c>
      <c r="D36" s="174"/>
      <c r="E36" s="173">
        <v>0</v>
      </c>
    </row>
    <row r="37" spans="1:5" ht="25" customHeight="1" x14ac:dyDescent="0.25">
      <c r="A37" s="161" t="s">
        <v>664</v>
      </c>
      <c r="B37" s="43" t="str">
        <f>IF(IFERROR(INDEX('Annex 1 LV, HV and UMS charges'!$B$12:$B$45,MATCH($A37,'Annex 1 LV, HV and UMS charges'!$A$12:$A$310,0)),INDEX('Annex 4 LDNO charges'!$B$14:$B$203,MATCH($A37,'Annex 4 LDNO charges'!$A$14:$A$203,0)))=0,"",IFERROR(INDEX('Annex 1 LV, HV and UMS charges'!$B$12:$B$45,MATCH($A37,'Annex 1 LV, HV and UMS charges'!$A$12:$A$310,0)),INDEX('Annex 4 LDNO charges'!$B$14:$B$203,MATCH($A37,'Annex 4 LDNO charges'!$A$14:$A$203,0))))</f>
        <v/>
      </c>
      <c r="C37" s="172" t="s">
        <v>639</v>
      </c>
      <c r="D37" s="173">
        <v>0</v>
      </c>
      <c r="E37" s="173">
        <v>0</v>
      </c>
    </row>
    <row r="38" spans="1:5" ht="25" customHeight="1" x14ac:dyDescent="0.25">
      <c r="A38" s="158" t="s">
        <v>665</v>
      </c>
      <c r="B38" s="43" t="str">
        <f>IF(IFERROR(INDEX('Annex 1 LV, HV and UMS charges'!$B$12:$B$45,MATCH($A38,'Annex 1 LV, HV and UMS charges'!$A$12:$A$310,0)),INDEX('Annex 4 LDNO charges'!$B$14:$B$203,MATCH($A38,'Annex 4 LDNO charges'!$A$14:$A$203,0)))=0,"",IFERROR(INDEX('Annex 1 LV, HV and UMS charges'!$B$12:$B$45,MATCH($A38,'Annex 1 LV, HV and UMS charges'!$A$12:$A$310,0)),INDEX('Annex 4 LDNO charges'!$B$14:$B$203,MATCH($A38,'Annex 4 LDNO charges'!$A$14:$A$203,0))))</f>
        <v/>
      </c>
      <c r="C38" s="157" t="s">
        <v>638</v>
      </c>
      <c r="D38" s="174"/>
      <c r="E38" s="173">
        <v>0</v>
      </c>
    </row>
    <row r="39" spans="1:5" ht="25" customHeight="1" x14ac:dyDescent="0.25">
      <c r="A39" s="158" t="s">
        <v>666</v>
      </c>
      <c r="B39" s="43" t="str">
        <f>IF(IFERROR(INDEX('Annex 1 LV, HV and UMS charges'!$B$12:$B$45,MATCH($A39,'Annex 1 LV, HV and UMS charges'!$A$12:$A$310,0)),INDEX('Annex 4 LDNO charges'!$B$14:$B$203,MATCH($A39,'Annex 4 LDNO charges'!$A$14:$A$203,0)))=0,"",IFERROR(INDEX('Annex 1 LV, HV and UMS charges'!$B$12:$B$45,MATCH($A39,'Annex 1 LV, HV and UMS charges'!$A$12:$A$310,0)),INDEX('Annex 4 LDNO charges'!$B$14:$B$203,MATCH($A39,'Annex 4 LDNO charges'!$A$14:$A$203,0))))</f>
        <v/>
      </c>
      <c r="C39" s="157" t="s">
        <v>638</v>
      </c>
      <c r="D39" s="174"/>
      <c r="E39" s="173">
        <v>0</v>
      </c>
    </row>
    <row r="40" spans="1:5" ht="25" customHeight="1" x14ac:dyDescent="0.25">
      <c r="A40" s="158" t="s">
        <v>667</v>
      </c>
      <c r="B40" s="43" t="str">
        <f>IF(IFERROR(INDEX('Annex 1 LV, HV and UMS charges'!$B$12:$B$45,MATCH($A40,'Annex 1 LV, HV and UMS charges'!$A$12:$A$310,0)),INDEX('Annex 4 LDNO charges'!$B$14:$B$203,MATCH($A40,'Annex 4 LDNO charges'!$A$14:$A$203,0)))=0,"",IFERROR(INDEX('Annex 1 LV, HV and UMS charges'!$B$12:$B$45,MATCH($A40,'Annex 1 LV, HV and UMS charges'!$A$12:$A$310,0)),INDEX('Annex 4 LDNO charges'!$B$14:$B$203,MATCH($A40,'Annex 4 LDNO charges'!$A$14:$A$203,0))))</f>
        <v/>
      </c>
      <c r="C40" s="157" t="s">
        <v>638</v>
      </c>
      <c r="D40" s="174"/>
      <c r="E40" s="173">
        <v>0</v>
      </c>
    </row>
    <row r="41" spans="1:5" ht="25" customHeight="1" x14ac:dyDescent="0.25">
      <c r="A41" s="158" t="s">
        <v>668</v>
      </c>
      <c r="B41" s="43" t="str">
        <f>IF(IFERROR(INDEX('Annex 1 LV, HV and UMS charges'!$B$12:$B$45,MATCH($A41,'Annex 1 LV, HV and UMS charges'!$A$12:$A$310,0)),INDEX('Annex 4 LDNO charges'!$B$14:$B$203,MATCH($A41,'Annex 4 LDNO charges'!$A$14:$A$203,0)))=0,"",IFERROR(INDEX('Annex 1 LV, HV and UMS charges'!$B$12:$B$45,MATCH($A41,'Annex 1 LV, HV and UMS charges'!$A$12:$A$310,0)),INDEX('Annex 4 LDNO charges'!$B$14:$B$203,MATCH($A41,'Annex 4 LDNO charges'!$A$14:$A$203,0))))</f>
        <v/>
      </c>
      <c r="C41" s="157" t="s">
        <v>638</v>
      </c>
      <c r="D41" s="174"/>
      <c r="E41" s="173">
        <v>0</v>
      </c>
    </row>
    <row r="42" spans="1:5" ht="25" customHeight="1" x14ac:dyDescent="0.25">
      <c r="A42" s="158" t="s">
        <v>669</v>
      </c>
      <c r="B42" s="43" t="str">
        <f>IF(IFERROR(INDEX('Annex 1 LV, HV and UMS charges'!$B$12:$B$45,MATCH($A42,'Annex 1 LV, HV and UMS charges'!$A$12:$A$310,0)),INDEX('Annex 4 LDNO charges'!$B$14:$B$203,MATCH($A42,'Annex 4 LDNO charges'!$A$14:$A$203,0)))=0,"",IFERROR(INDEX('Annex 1 LV, HV and UMS charges'!$B$12:$B$45,MATCH($A42,'Annex 1 LV, HV and UMS charges'!$A$12:$A$310,0)),INDEX('Annex 4 LDNO charges'!$B$14:$B$203,MATCH($A42,'Annex 4 LDNO charges'!$A$14:$A$203,0))))</f>
        <v/>
      </c>
      <c r="C42" s="157" t="s">
        <v>638</v>
      </c>
      <c r="D42" s="174"/>
      <c r="E42" s="173">
        <v>0</v>
      </c>
    </row>
    <row r="43" spans="1:5" ht="25" customHeight="1" x14ac:dyDescent="0.25">
      <c r="A43" s="158" t="s">
        <v>542</v>
      </c>
      <c r="B43" s="43" t="str">
        <f>IF(IFERROR(INDEX('Annex 1 LV, HV and UMS charges'!$B$12:$B$45,MATCH($A43,'Annex 1 LV, HV and UMS charges'!$A$12:$A$310,0)),INDEX('Annex 4 LDNO charges'!$B$14:$B$203,MATCH($A43,'Annex 4 LDNO charges'!$A$14:$A$203,0)))=0,"",IFERROR(INDEX('Annex 1 LV, HV and UMS charges'!$B$12:$B$45,MATCH($A43,'Annex 1 LV, HV and UMS charges'!$A$12:$A$310,0)),INDEX('Annex 4 LDNO charges'!$B$14:$B$203,MATCH($A43,'Annex 4 LDNO charges'!$A$14:$A$203,0))))</f>
        <v/>
      </c>
      <c r="C43" s="157">
        <v>0</v>
      </c>
      <c r="D43" s="174"/>
      <c r="E43" s="173">
        <v>0</v>
      </c>
    </row>
    <row r="44" spans="1:5" ht="25" customHeight="1" x14ac:dyDescent="0.25">
      <c r="A44" s="158" t="s">
        <v>543</v>
      </c>
      <c r="B44" s="43" t="str">
        <f>IF(IFERROR(INDEX('Annex 1 LV, HV and UMS charges'!$B$12:$B$45,MATCH($A44,'Annex 1 LV, HV and UMS charges'!$A$12:$A$310,0)),INDEX('Annex 4 LDNO charges'!$B$14:$B$203,MATCH($A44,'Annex 4 LDNO charges'!$A$14:$A$203,0)))=0,"",IFERROR(INDEX('Annex 1 LV, HV and UMS charges'!$B$12:$B$45,MATCH($A44,'Annex 1 LV, HV and UMS charges'!$A$12:$A$310,0)),INDEX('Annex 4 LDNO charges'!$B$14:$B$203,MATCH($A44,'Annex 4 LDNO charges'!$A$14:$A$203,0))))</f>
        <v/>
      </c>
      <c r="C44" s="157">
        <v>0</v>
      </c>
      <c r="D44" s="174"/>
      <c r="E44" s="173">
        <v>0</v>
      </c>
    </row>
    <row r="45" spans="1:5" ht="25" customHeight="1" x14ac:dyDescent="0.25">
      <c r="A45" s="158" t="s">
        <v>544</v>
      </c>
      <c r="B45" s="43" t="str">
        <f>IF(IFERROR(INDEX('Annex 1 LV, HV and UMS charges'!$B$12:$B$45,MATCH($A45,'Annex 1 LV, HV and UMS charges'!$A$12:$A$310,0)),INDEX('Annex 4 LDNO charges'!$B$14:$B$203,MATCH($A45,'Annex 4 LDNO charges'!$A$14:$A$203,0)))=0,"",IFERROR(INDEX('Annex 1 LV, HV and UMS charges'!$B$12:$B$45,MATCH($A45,'Annex 1 LV, HV and UMS charges'!$A$12:$A$310,0)),INDEX('Annex 4 LDNO charges'!$B$14:$B$203,MATCH($A45,'Annex 4 LDNO charges'!$A$14:$A$203,0))))</f>
        <v/>
      </c>
      <c r="C45" s="157">
        <v>0</v>
      </c>
      <c r="D45" s="174"/>
      <c r="E45" s="173">
        <v>0</v>
      </c>
    </row>
    <row r="46" spans="1:5" ht="25" customHeight="1" x14ac:dyDescent="0.25">
      <c r="A46" s="158" t="s">
        <v>545</v>
      </c>
      <c r="B46" s="43" t="str">
        <f>IF(IFERROR(INDEX('Annex 1 LV, HV and UMS charges'!$B$12:$B$45,MATCH($A46,'Annex 1 LV, HV and UMS charges'!$A$12:$A$310,0)),INDEX('Annex 4 LDNO charges'!$B$14:$B$203,MATCH($A46,'Annex 4 LDNO charges'!$A$14:$A$203,0)))=0,"",IFERROR(INDEX('Annex 1 LV, HV and UMS charges'!$B$12:$B$45,MATCH($A46,'Annex 1 LV, HV and UMS charges'!$A$12:$A$310,0)),INDEX('Annex 4 LDNO charges'!$B$14:$B$203,MATCH($A46,'Annex 4 LDNO charges'!$A$14:$A$203,0))))</f>
        <v/>
      </c>
      <c r="C46" s="157">
        <v>0</v>
      </c>
      <c r="D46" s="174"/>
      <c r="E46" s="173">
        <v>0</v>
      </c>
    </row>
    <row r="47" spans="1:5" ht="25" customHeight="1" x14ac:dyDescent="0.25">
      <c r="A47" s="158" t="s">
        <v>546</v>
      </c>
      <c r="B47" s="43" t="str">
        <f>IF(IFERROR(INDEX('Annex 1 LV, HV and UMS charges'!$B$12:$B$45,MATCH($A47,'Annex 1 LV, HV and UMS charges'!$A$12:$A$310,0)),INDEX('Annex 4 LDNO charges'!$B$14:$B$203,MATCH($A47,'Annex 4 LDNO charges'!$A$14:$A$203,0)))=0,"",IFERROR(INDEX('Annex 1 LV, HV and UMS charges'!$B$12:$B$45,MATCH($A47,'Annex 1 LV, HV and UMS charges'!$A$12:$A$310,0)),INDEX('Annex 4 LDNO charges'!$B$14:$B$203,MATCH($A47,'Annex 4 LDNO charges'!$A$14:$A$203,0))))</f>
        <v/>
      </c>
      <c r="C47" s="157">
        <v>0</v>
      </c>
      <c r="D47" s="174"/>
      <c r="E47" s="173">
        <v>0</v>
      </c>
    </row>
    <row r="48" spans="1:5" ht="25" customHeight="1" x14ac:dyDescent="0.25">
      <c r="A48" s="158" t="s">
        <v>547</v>
      </c>
      <c r="B48" s="43" t="str">
        <f>IF(IFERROR(INDEX('Annex 1 LV, HV and UMS charges'!$B$12:$B$45,MATCH($A48,'Annex 1 LV, HV and UMS charges'!$A$12:$A$310,0)),INDEX('Annex 4 LDNO charges'!$B$14:$B$203,MATCH($A48,'Annex 4 LDNO charges'!$A$14:$A$203,0)))=0,"",IFERROR(INDEX('Annex 1 LV, HV and UMS charges'!$B$12:$B$45,MATCH($A48,'Annex 1 LV, HV and UMS charges'!$A$12:$A$310,0)),INDEX('Annex 4 LDNO charges'!$B$14:$B$203,MATCH($A48,'Annex 4 LDNO charges'!$A$14:$A$203,0))))</f>
        <v/>
      </c>
      <c r="C48" s="157">
        <v>0</v>
      </c>
      <c r="D48" s="174"/>
      <c r="E48" s="173">
        <v>0</v>
      </c>
    </row>
    <row r="49" spans="1:5" ht="25" customHeight="1" x14ac:dyDescent="0.25">
      <c r="A49" s="158" t="s">
        <v>548</v>
      </c>
      <c r="B49" s="43" t="str">
        <f>IF(IFERROR(INDEX('Annex 1 LV, HV and UMS charges'!$B$12:$B$45,MATCH($A49,'Annex 1 LV, HV and UMS charges'!$A$12:$A$310,0)),INDEX('Annex 4 LDNO charges'!$B$14:$B$203,MATCH($A49,'Annex 4 LDNO charges'!$A$14:$A$203,0)))=0,"",IFERROR(INDEX('Annex 1 LV, HV and UMS charges'!$B$12:$B$45,MATCH($A49,'Annex 1 LV, HV and UMS charges'!$A$12:$A$310,0)),INDEX('Annex 4 LDNO charges'!$B$14:$B$203,MATCH($A49,'Annex 4 LDNO charges'!$A$14:$A$203,0))))</f>
        <v/>
      </c>
      <c r="C49" s="157">
        <v>0</v>
      </c>
      <c r="D49" s="174"/>
      <c r="E49" s="173">
        <v>0</v>
      </c>
    </row>
    <row r="50" spans="1:5" ht="25" customHeight="1" x14ac:dyDescent="0.25">
      <c r="A50" s="158" t="s">
        <v>549</v>
      </c>
      <c r="B50" s="43" t="str">
        <f>IF(IFERROR(INDEX('Annex 1 LV, HV and UMS charges'!$B$12:$B$45,MATCH($A50,'Annex 1 LV, HV and UMS charges'!$A$12:$A$310,0)),INDEX('Annex 4 LDNO charges'!$B$14:$B$203,MATCH($A50,'Annex 4 LDNO charges'!$A$14:$A$203,0)))=0,"",IFERROR(INDEX('Annex 1 LV, HV and UMS charges'!$B$12:$B$45,MATCH($A50,'Annex 1 LV, HV and UMS charges'!$A$12:$A$310,0)),INDEX('Annex 4 LDNO charges'!$B$14:$B$203,MATCH($A50,'Annex 4 LDNO charges'!$A$14:$A$203,0))))</f>
        <v/>
      </c>
      <c r="C50" s="157">
        <v>0</v>
      </c>
      <c r="D50" s="174"/>
      <c r="E50" s="173">
        <v>0</v>
      </c>
    </row>
    <row r="51" spans="1:5" ht="25" customHeight="1" x14ac:dyDescent="0.25">
      <c r="A51" s="158" t="s">
        <v>550</v>
      </c>
      <c r="B51" s="43" t="str">
        <f>IF(IFERROR(INDEX('Annex 1 LV, HV and UMS charges'!$B$12:$B$45,MATCH($A51,'Annex 1 LV, HV and UMS charges'!$A$12:$A$310,0)),INDEX('Annex 4 LDNO charges'!$B$14:$B$203,MATCH($A51,'Annex 4 LDNO charges'!$A$14:$A$203,0)))=0,"",IFERROR(INDEX('Annex 1 LV, HV and UMS charges'!$B$12:$B$45,MATCH($A51,'Annex 1 LV, HV and UMS charges'!$A$12:$A$310,0)),INDEX('Annex 4 LDNO charges'!$B$14:$B$203,MATCH($A51,'Annex 4 LDNO charges'!$A$14:$A$203,0))))</f>
        <v/>
      </c>
      <c r="C51" s="157">
        <v>0</v>
      </c>
      <c r="D51" s="174"/>
      <c r="E51" s="173">
        <v>0</v>
      </c>
    </row>
    <row r="52" spans="1:5" ht="25" customHeight="1" x14ac:dyDescent="0.25">
      <c r="A52" s="158" t="s">
        <v>551</v>
      </c>
      <c r="B52" s="43" t="str">
        <f>IF(IFERROR(INDEX('Annex 1 LV, HV and UMS charges'!$B$12:$B$45,MATCH($A52,'Annex 1 LV, HV and UMS charges'!$A$12:$A$310,0)),INDEX('Annex 4 LDNO charges'!$B$14:$B$203,MATCH($A52,'Annex 4 LDNO charges'!$A$14:$A$203,0)))=0,"",IFERROR(INDEX('Annex 1 LV, HV and UMS charges'!$B$12:$B$45,MATCH($A52,'Annex 1 LV, HV and UMS charges'!$A$12:$A$310,0)),INDEX('Annex 4 LDNO charges'!$B$14:$B$203,MATCH($A52,'Annex 4 LDNO charges'!$A$14:$A$203,0))))</f>
        <v/>
      </c>
      <c r="C52" s="157">
        <v>0</v>
      </c>
      <c r="D52" s="174"/>
      <c r="E52" s="173">
        <v>0</v>
      </c>
    </row>
    <row r="53" spans="1:5" ht="25" customHeight="1" x14ac:dyDescent="0.25">
      <c r="A53" s="158" t="s">
        <v>552</v>
      </c>
      <c r="B53" s="43" t="str">
        <f>IF(IFERROR(INDEX('Annex 1 LV, HV and UMS charges'!$B$12:$B$45,MATCH($A53,'Annex 1 LV, HV and UMS charges'!$A$12:$A$310,0)),INDEX('Annex 4 LDNO charges'!$B$14:$B$203,MATCH($A53,'Annex 4 LDNO charges'!$A$14:$A$203,0)))=0,"",IFERROR(INDEX('Annex 1 LV, HV and UMS charges'!$B$12:$B$45,MATCH($A53,'Annex 1 LV, HV and UMS charges'!$A$12:$A$310,0)),INDEX('Annex 4 LDNO charges'!$B$14:$B$203,MATCH($A53,'Annex 4 LDNO charges'!$A$14:$A$203,0))))</f>
        <v/>
      </c>
      <c r="C53" s="157">
        <v>0</v>
      </c>
      <c r="D53" s="174"/>
      <c r="E53" s="173">
        <v>0</v>
      </c>
    </row>
    <row r="54" spans="1:5" ht="25" customHeight="1" x14ac:dyDescent="0.25">
      <c r="A54" s="158" t="s">
        <v>553</v>
      </c>
      <c r="B54" s="43" t="str">
        <f>IF(IFERROR(INDEX('Annex 1 LV, HV and UMS charges'!$B$12:$B$45,MATCH($A54,'Annex 1 LV, HV and UMS charges'!$A$12:$A$310,0)),INDEX('Annex 4 LDNO charges'!$B$14:$B$203,MATCH($A54,'Annex 4 LDNO charges'!$A$14:$A$203,0)))=0,"",IFERROR(INDEX('Annex 1 LV, HV and UMS charges'!$B$12:$B$45,MATCH($A54,'Annex 1 LV, HV and UMS charges'!$A$12:$A$310,0)),INDEX('Annex 4 LDNO charges'!$B$14:$B$203,MATCH($A54,'Annex 4 LDNO charges'!$A$14:$A$203,0))))</f>
        <v/>
      </c>
      <c r="C54" s="157">
        <v>0</v>
      </c>
      <c r="D54" s="174"/>
      <c r="E54" s="173">
        <v>0</v>
      </c>
    </row>
    <row r="55" spans="1:5" ht="25" customHeight="1" x14ac:dyDescent="0.25">
      <c r="A55" s="158" t="s">
        <v>554</v>
      </c>
      <c r="B55" s="43" t="str">
        <f>IF(IFERROR(INDEX('Annex 1 LV, HV and UMS charges'!$B$12:$B$45,MATCH($A55,'Annex 1 LV, HV and UMS charges'!$A$12:$A$310,0)),INDEX('Annex 4 LDNO charges'!$B$14:$B$203,MATCH($A55,'Annex 4 LDNO charges'!$A$14:$A$203,0)))=0,"",IFERROR(INDEX('Annex 1 LV, HV and UMS charges'!$B$12:$B$45,MATCH($A55,'Annex 1 LV, HV and UMS charges'!$A$12:$A$310,0)),INDEX('Annex 4 LDNO charges'!$B$14:$B$203,MATCH($A55,'Annex 4 LDNO charges'!$A$14:$A$203,0))))</f>
        <v/>
      </c>
      <c r="C55" s="157">
        <v>0</v>
      </c>
      <c r="D55" s="174"/>
      <c r="E55" s="173">
        <v>0</v>
      </c>
    </row>
    <row r="56" spans="1:5" ht="25" customHeight="1" x14ac:dyDescent="0.25">
      <c r="A56" s="158" t="s">
        <v>555</v>
      </c>
      <c r="B56" s="43" t="str">
        <f>IF(IFERROR(INDEX('Annex 1 LV, HV and UMS charges'!$B$12:$B$45,MATCH($A56,'Annex 1 LV, HV and UMS charges'!$A$12:$A$310,0)),INDEX('Annex 4 LDNO charges'!$B$14:$B$203,MATCH($A56,'Annex 4 LDNO charges'!$A$14:$A$203,0)))=0,"",IFERROR(INDEX('Annex 1 LV, HV and UMS charges'!$B$12:$B$45,MATCH($A56,'Annex 1 LV, HV and UMS charges'!$A$12:$A$310,0)),INDEX('Annex 4 LDNO charges'!$B$14:$B$203,MATCH($A56,'Annex 4 LDNO charges'!$A$14:$A$203,0))))</f>
        <v/>
      </c>
      <c r="C56" s="157">
        <v>0</v>
      </c>
      <c r="D56" s="174"/>
      <c r="E56" s="173">
        <v>0</v>
      </c>
    </row>
    <row r="57" spans="1:5" ht="25" customHeight="1" x14ac:dyDescent="0.25">
      <c r="A57" s="158" t="s">
        <v>556</v>
      </c>
      <c r="B57" s="43" t="str">
        <f>IF(IFERROR(INDEX('Annex 1 LV, HV and UMS charges'!$B$12:$B$45,MATCH($A57,'Annex 1 LV, HV and UMS charges'!$A$12:$A$310,0)),INDEX('Annex 4 LDNO charges'!$B$14:$B$203,MATCH($A57,'Annex 4 LDNO charges'!$A$14:$A$203,0)))=0,"",IFERROR(INDEX('Annex 1 LV, HV and UMS charges'!$B$12:$B$45,MATCH($A57,'Annex 1 LV, HV and UMS charges'!$A$12:$A$310,0)),INDEX('Annex 4 LDNO charges'!$B$14:$B$203,MATCH($A57,'Annex 4 LDNO charges'!$A$14:$A$203,0))))</f>
        <v/>
      </c>
      <c r="C57" s="157">
        <v>0</v>
      </c>
      <c r="D57" s="174"/>
      <c r="E57" s="173">
        <v>0</v>
      </c>
    </row>
    <row r="58" spans="1:5" ht="25" customHeight="1" x14ac:dyDescent="0.25">
      <c r="A58" s="158" t="s">
        <v>670</v>
      </c>
      <c r="B58" s="43" t="str">
        <f>IF(IFERROR(INDEX('Annex 1 LV, HV and UMS charges'!$B$12:$B$45,MATCH($A58,'Annex 1 LV, HV and UMS charges'!$A$12:$A$310,0)),INDEX('Annex 4 LDNO charges'!$B$14:$B$203,MATCH($A58,'Annex 4 LDNO charges'!$A$14:$A$203,0)))=0,"",IFERROR(INDEX('Annex 1 LV, HV and UMS charges'!$B$12:$B$45,MATCH($A58,'Annex 1 LV, HV and UMS charges'!$A$12:$A$310,0)),INDEX('Annex 4 LDNO charges'!$B$14:$B$203,MATCH($A58,'Annex 4 LDNO charges'!$A$14:$A$203,0))))</f>
        <v/>
      </c>
      <c r="C58" s="172" t="s">
        <v>639</v>
      </c>
      <c r="D58" s="173">
        <v>0</v>
      </c>
      <c r="E58" s="173">
        <v>0</v>
      </c>
    </row>
    <row r="59" spans="1:5" ht="25" customHeight="1" x14ac:dyDescent="0.25">
      <c r="A59" s="158" t="s">
        <v>671</v>
      </c>
      <c r="B59" s="43" t="str">
        <f>IF(IFERROR(INDEX('Annex 1 LV, HV and UMS charges'!$B$12:$B$45,MATCH($A59,'Annex 1 LV, HV and UMS charges'!$A$12:$A$310,0)),INDEX('Annex 4 LDNO charges'!$B$14:$B$203,MATCH($A59,'Annex 4 LDNO charges'!$A$14:$A$203,0)))=0,"",IFERROR(INDEX('Annex 1 LV, HV and UMS charges'!$B$12:$B$45,MATCH($A59,'Annex 1 LV, HV and UMS charges'!$A$12:$A$310,0)),INDEX('Annex 4 LDNO charges'!$B$14:$B$203,MATCH($A59,'Annex 4 LDNO charges'!$A$14:$A$203,0))))</f>
        <v/>
      </c>
      <c r="C59" s="157" t="s">
        <v>638</v>
      </c>
      <c r="D59" s="174"/>
      <c r="E59" s="173">
        <v>0</v>
      </c>
    </row>
    <row r="60" spans="1:5" ht="25" customHeight="1" x14ac:dyDescent="0.25">
      <c r="A60" s="158" t="s">
        <v>672</v>
      </c>
      <c r="B60" s="43" t="str">
        <f>IF(IFERROR(INDEX('Annex 1 LV, HV and UMS charges'!$B$12:$B$45,MATCH($A60,'Annex 1 LV, HV and UMS charges'!$A$12:$A$310,0)),INDEX('Annex 4 LDNO charges'!$B$14:$B$203,MATCH($A60,'Annex 4 LDNO charges'!$A$14:$A$203,0)))=0,"",IFERROR(INDEX('Annex 1 LV, HV and UMS charges'!$B$12:$B$45,MATCH($A60,'Annex 1 LV, HV and UMS charges'!$A$12:$A$310,0)),INDEX('Annex 4 LDNO charges'!$B$14:$B$203,MATCH($A60,'Annex 4 LDNO charges'!$A$14:$A$203,0))))</f>
        <v/>
      </c>
      <c r="C60" s="157" t="s">
        <v>638</v>
      </c>
      <c r="D60" s="174"/>
      <c r="E60" s="173">
        <v>0</v>
      </c>
    </row>
    <row r="61" spans="1:5" ht="25" customHeight="1" x14ac:dyDescent="0.25">
      <c r="A61" s="158" t="s">
        <v>673</v>
      </c>
      <c r="B61" s="43" t="str">
        <f>IF(IFERROR(INDEX('Annex 1 LV, HV and UMS charges'!$B$12:$B$45,MATCH($A61,'Annex 1 LV, HV and UMS charges'!$A$12:$A$310,0)),INDEX('Annex 4 LDNO charges'!$B$14:$B$203,MATCH($A61,'Annex 4 LDNO charges'!$A$14:$A$203,0)))=0,"",IFERROR(INDEX('Annex 1 LV, HV and UMS charges'!$B$12:$B$45,MATCH($A61,'Annex 1 LV, HV and UMS charges'!$A$12:$A$310,0)),INDEX('Annex 4 LDNO charges'!$B$14:$B$203,MATCH($A61,'Annex 4 LDNO charges'!$A$14:$A$203,0))))</f>
        <v/>
      </c>
      <c r="C61" s="157" t="s">
        <v>638</v>
      </c>
      <c r="D61" s="174"/>
      <c r="E61" s="173">
        <v>0</v>
      </c>
    </row>
    <row r="62" spans="1:5" ht="25" customHeight="1" x14ac:dyDescent="0.25">
      <c r="A62" s="158" t="s">
        <v>674</v>
      </c>
      <c r="B62" s="43" t="str">
        <f>IF(IFERROR(INDEX('Annex 1 LV, HV and UMS charges'!$B$12:$B$45,MATCH($A62,'Annex 1 LV, HV and UMS charges'!$A$12:$A$310,0)),INDEX('Annex 4 LDNO charges'!$B$14:$B$203,MATCH($A62,'Annex 4 LDNO charges'!$A$14:$A$203,0)))=0,"",IFERROR(INDEX('Annex 1 LV, HV and UMS charges'!$B$12:$B$45,MATCH($A62,'Annex 1 LV, HV and UMS charges'!$A$12:$A$310,0)),INDEX('Annex 4 LDNO charges'!$B$14:$B$203,MATCH($A62,'Annex 4 LDNO charges'!$A$14:$A$203,0))))</f>
        <v/>
      </c>
      <c r="C62" s="157" t="s">
        <v>638</v>
      </c>
      <c r="D62" s="174"/>
      <c r="E62" s="173">
        <v>0</v>
      </c>
    </row>
    <row r="63" spans="1:5" ht="25" customHeight="1" x14ac:dyDescent="0.25">
      <c r="A63" s="158" t="s">
        <v>675</v>
      </c>
      <c r="B63" s="43" t="str">
        <f>IF(IFERROR(INDEX('Annex 1 LV, HV and UMS charges'!$B$12:$B$45,MATCH($A63,'Annex 1 LV, HV and UMS charges'!$A$12:$A$310,0)),INDEX('Annex 4 LDNO charges'!$B$14:$B$203,MATCH($A63,'Annex 4 LDNO charges'!$A$14:$A$203,0)))=0,"",IFERROR(INDEX('Annex 1 LV, HV and UMS charges'!$B$12:$B$45,MATCH($A63,'Annex 1 LV, HV and UMS charges'!$A$12:$A$310,0)),INDEX('Annex 4 LDNO charges'!$B$14:$B$203,MATCH($A63,'Annex 4 LDNO charges'!$A$14:$A$203,0))))</f>
        <v/>
      </c>
      <c r="C63" s="157" t="s">
        <v>638</v>
      </c>
      <c r="D63" s="174"/>
      <c r="E63" s="173">
        <v>0</v>
      </c>
    </row>
    <row r="64" spans="1:5" ht="25" customHeight="1" x14ac:dyDescent="0.25">
      <c r="A64" s="158" t="s">
        <v>617</v>
      </c>
      <c r="B64" s="43" t="str">
        <f>IF(IFERROR(INDEX('Annex 1 LV, HV and UMS charges'!$B$12:$B$45,MATCH($A64,'Annex 1 LV, HV and UMS charges'!$A$12:$A$310,0)),INDEX('Annex 4 LDNO charges'!$B$14:$B$203,MATCH($A64,'Annex 4 LDNO charges'!$A$14:$A$203,0)))=0,"",IFERROR(INDEX('Annex 1 LV, HV and UMS charges'!$B$12:$B$45,MATCH($A64,'Annex 1 LV, HV and UMS charges'!$A$12:$A$310,0)),INDEX('Annex 4 LDNO charges'!$B$14:$B$203,MATCH($A64,'Annex 4 LDNO charges'!$A$14:$A$203,0))))</f>
        <v/>
      </c>
      <c r="C64" s="157">
        <v>0</v>
      </c>
      <c r="D64" s="174"/>
      <c r="E64" s="173">
        <v>0</v>
      </c>
    </row>
    <row r="65" spans="1:5" ht="25" customHeight="1" x14ac:dyDescent="0.25">
      <c r="A65" s="158" t="s">
        <v>618</v>
      </c>
      <c r="B65" s="43" t="str">
        <f>IF(IFERROR(INDEX('Annex 1 LV, HV and UMS charges'!$B$12:$B$45,MATCH($A65,'Annex 1 LV, HV and UMS charges'!$A$12:$A$310,0)),INDEX('Annex 4 LDNO charges'!$B$14:$B$203,MATCH($A65,'Annex 4 LDNO charges'!$A$14:$A$203,0)))=0,"",IFERROR(INDEX('Annex 1 LV, HV and UMS charges'!$B$12:$B$45,MATCH($A65,'Annex 1 LV, HV and UMS charges'!$A$12:$A$310,0)),INDEX('Annex 4 LDNO charges'!$B$14:$B$203,MATCH($A65,'Annex 4 LDNO charges'!$A$14:$A$203,0))))</f>
        <v/>
      </c>
      <c r="C65" s="157">
        <v>0</v>
      </c>
      <c r="D65" s="174"/>
      <c r="E65" s="173">
        <v>0</v>
      </c>
    </row>
    <row r="66" spans="1:5" ht="25" customHeight="1" x14ac:dyDescent="0.25">
      <c r="A66" s="158" t="s">
        <v>619</v>
      </c>
      <c r="B66" s="43" t="str">
        <f>IF(IFERROR(INDEX('Annex 1 LV, HV and UMS charges'!$B$12:$B$45,MATCH($A66,'Annex 1 LV, HV and UMS charges'!$A$12:$A$310,0)),INDEX('Annex 4 LDNO charges'!$B$14:$B$203,MATCH($A66,'Annex 4 LDNO charges'!$A$14:$A$203,0)))=0,"",IFERROR(INDEX('Annex 1 LV, HV and UMS charges'!$B$12:$B$45,MATCH($A66,'Annex 1 LV, HV and UMS charges'!$A$12:$A$310,0)),INDEX('Annex 4 LDNO charges'!$B$14:$B$203,MATCH($A66,'Annex 4 LDNO charges'!$A$14:$A$203,0))))</f>
        <v/>
      </c>
      <c r="C66" s="157">
        <v>0</v>
      </c>
      <c r="D66" s="174"/>
      <c r="E66" s="173">
        <v>0</v>
      </c>
    </row>
    <row r="67" spans="1:5" ht="25" customHeight="1" x14ac:dyDescent="0.25">
      <c r="A67" s="158" t="s">
        <v>620</v>
      </c>
      <c r="B67" s="43" t="str">
        <f>IF(IFERROR(INDEX('Annex 1 LV, HV and UMS charges'!$B$12:$B$45,MATCH($A67,'Annex 1 LV, HV and UMS charges'!$A$12:$A$310,0)),INDEX('Annex 4 LDNO charges'!$B$14:$B$203,MATCH($A67,'Annex 4 LDNO charges'!$A$14:$A$203,0)))=0,"",IFERROR(INDEX('Annex 1 LV, HV and UMS charges'!$B$12:$B$45,MATCH($A67,'Annex 1 LV, HV and UMS charges'!$A$12:$A$310,0)),INDEX('Annex 4 LDNO charges'!$B$14:$B$203,MATCH($A67,'Annex 4 LDNO charges'!$A$14:$A$203,0))))</f>
        <v/>
      </c>
      <c r="C67" s="157">
        <v>0</v>
      </c>
      <c r="D67" s="174"/>
      <c r="E67" s="173">
        <v>0</v>
      </c>
    </row>
    <row r="68" spans="1:5" ht="25" customHeight="1" x14ac:dyDescent="0.25">
      <c r="A68" s="158" t="s">
        <v>621</v>
      </c>
      <c r="B68" s="43" t="str">
        <f>IF(IFERROR(INDEX('Annex 1 LV, HV and UMS charges'!$B$12:$B$45,MATCH($A68,'Annex 1 LV, HV and UMS charges'!$A$12:$A$310,0)),INDEX('Annex 4 LDNO charges'!$B$14:$B$203,MATCH($A68,'Annex 4 LDNO charges'!$A$14:$A$203,0)))=0,"",IFERROR(INDEX('Annex 1 LV, HV and UMS charges'!$B$12:$B$45,MATCH($A68,'Annex 1 LV, HV and UMS charges'!$A$12:$A$310,0)),INDEX('Annex 4 LDNO charges'!$B$14:$B$203,MATCH($A68,'Annex 4 LDNO charges'!$A$14:$A$203,0))))</f>
        <v/>
      </c>
      <c r="C68" s="157">
        <v>0</v>
      </c>
      <c r="D68" s="174"/>
      <c r="E68" s="173">
        <v>0</v>
      </c>
    </row>
    <row r="69" spans="1:5" ht="25" customHeight="1" x14ac:dyDescent="0.25">
      <c r="A69" s="158" t="s">
        <v>622</v>
      </c>
      <c r="B69" s="43" t="str">
        <f>IF(IFERROR(INDEX('Annex 1 LV, HV and UMS charges'!$B$12:$B$45,MATCH($A69,'Annex 1 LV, HV and UMS charges'!$A$12:$A$310,0)),INDEX('Annex 4 LDNO charges'!$B$14:$B$203,MATCH($A69,'Annex 4 LDNO charges'!$A$14:$A$203,0)))=0,"",IFERROR(INDEX('Annex 1 LV, HV and UMS charges'!$B$12:$B$45,MATCH($A69,'Annex 1 LV, HV and UMS charges'!$A$12:$A$310,0)),INDEX('Annex 4 LDNO charges'!$B$14:$B$203,MATCH($A69,'Annex 4 LDNO charges'!$A$14:$A$203,0))))</f>
        <v/>
      </c>
      <c r="C69" s="157">
        <v>0</v>
      </c>
      <c r="D69" s="174"/>
      <c r="E69" s="173">
        <v>0</v>
      </c>
    </row>
    <row r="70" spans="1:5" ht="25" customHeight="1" x14ac:dyDescent="0.25">
      <c r="A70" s="158" t="s">
        <v>623</v>
      </c>
      <c r="B70" s="43" t="str">
        <f>IF(IFERROR(INDEX('Annex 1 LV, HV and UMS charges'!$B$12:$B$45,MATCH($A70,'Annex 1 LV, HV and UMS charges'!$A$12:$A$310,0)),INDEX('Annex 4 LDNO charges'!$B$14:$B$203,MATCH($A70,'Annex 4 LDNO charges'!$A$14:$A$203,0)))=0,"",IFERROR(INDEX('Annex 1 LV, HV and UMS charges'!$B$12:$B$45,MATCH($A70,'Annex 1 LV, HV and UMS charges'!$A$12:$A$310,0)),INDEX('Annex 4 LDNO charges'!$B$14:$B$203,MATCH($A70,'Annex 4 LDNO charges'!$A$14:$A$203,0))))</f>
        <v/>
      </c>
      <c r="C70" s="157">
        <v>0</v>
      </c>
      <c r="D70" s="174"/>
      <c r="E70" s="173">
        <v>0</v>
      </c>
    </row>
    <row r="71" spans="1:5" ht="25" customHeight="1" x14ac:dyDescent="0.25">
      <c r="A71" s="158" t="s">
        <v>624</v>
      </c>
      <c r="B71" s="43" t="str">
        <f>IF(IFERROR(INDEX('Annex 1 LV, HV and UMS charges'!$B$12:$B$45,MATCH($A71,'Annex 1 LV, HV and UMS charges'!$A$12:$A$310,0)),INDEX('Annex 4 LDNO charges'!$B$14:$B$203,MATCH($A71,'Annex 4 LDNO charges'!$A$14:$A$203,0)))=0,"",IFERROR(INDEX('Annex 1 LV, HV and UMS charges'!$B$12:$B$45,MATCH($A71,'Annex 1 LV, HV and UMS charges'!$A$12:$A$310,0)),INDEX('Annex 4 LDNO charges'!$B$14:$B$203,MATCH($A71,'Annex 4 LDNO charges'!$A$14:$A$203,0))))</f>
        <v/>
      </c>
      <c r="C71" s="157">
        <v>0</v>
      </c>
      <c r="D71" s="174"/>
      <c r="E71" s="173">
        <v>0</v>
      </c>
    </row>
    <row r="72" spans="1:5" ht="25" customHeight="1" x14ac:dyDescent="0.25">
      <c r="A72" s="158" t="s">
        <v>625</v>
      </c>
      <c r="B72" s="43" t="str">
        <f>IF(IFERROR(INDEX('Annex 1 LV, HV and UMS charges'!$B$12:$B$45,MATCH($A72,'Annex 1 LV, HV and UMS charges'!$A$12:$A$310,0)),INDEX('Annex 4 LDNO charges'!$B$14:$B$203,MATCH($A72,'Annex 4 LDNO charges'!$A$14:$A$203,0)))=0,"",IFERROR(INDEX('Annex 1 LV, HV and UMS charges'!$B$12:$B$45,MATCH($A72,'Annex 1 LV, HV and UMS charges'!$A$12:$A$310,0)),INDEX('Annex 4 LDNO charges'!$B$14:$B$203,MATCH($A72,'Annex 4 LDNO charges'!$A$14:$A$203,0))))</f>
        <v/>
      </c>
      <c r="C72" s="157">
        <v>0</v>
      </c>
      <c r="D72" s="174"/>
      <c r="E72" s="173">
        <v>0</v>
      </c>
    </row>
    <row r="73" spans="1:5" ht="25" customHeight="1" x14ac:dyDescent="0.25">
      <c r="A73" s="158" t="s">
        <v>626</v>
      </c>
      <c r="B73" s="43" t="str">
        <f>IF(IFERROR(INDEX('Annex 1 LV, HV and UMS charges'!$B$12:$B$45,MATCH($A73,'Annex 1 LV, HV and UMS charges'!$A$12:$A$310,0)),INDEX('Annex 4 LDNO charges'!$B$14:$B$203,MATCH($A73,'Annex 4 LDNO charges'!$A$14:$A$203,0)))=0,"",IFERROR(INDEX('Annex 1 LV, HV and UMS charges'!$B$12:$B$45,MATCH($A73,'Annex 1 LV, HV and UMS charges'!$A$12:$A$310,0)),INDEX('Annex 4 LDNO charges'!$B$14:$B$203,MATCH($A73,'Annex 4 LDNO charges'!$A$14:$A$203,0))))</f>
        <v/>
      </c>
      <c r="C73" s="157">
        <v>0</v>
      </c>
      <c r="D73" s="174"/>
      <c r="E73" s="173">
        <v>0</v>
      </c>
    </row>
    <row r="74" spans="1:5" ht="25" customHeight="1" x14ac:dyDescent="0.25">
      <c r="A74" s="158" t="s">
        <v>627</v>
      </c>
      <c r="B74" s="43" t="str">
        <f>IF(IFERROR(INDEX('Annex 1 LV, HV and UMS charges'!$B$12:$B$45,MATCH($A74,'Annex 1 LV, HV and UMS charges'!$A$12:$A$310,0)),INDEX('Annex 4 LDNO charges'!$B$14:$B$203,MATCH($A74,'Annex 4 LDNO charges'!$A$14:$A$203,0)))=0,"",IFERROR(INDEX('Annex 1 LV, HV and UMS charges'!$B$12:$B$45,MATCH($A74,'Annex 1 LV, HV and UMS charges'!$A$12:$A$310,0)),INDEX('Annex 4 LDNO charges'!$B$14:$B$203,MATCH($A74,'Annex 4 LDNO charges'!$A$14:$A$203,0))))</f>
        <v/>
      </c>
      <c r="C74" s="157">
        <v>0</v>
      </c>
      <c r="D74" s="174"/>
      <c r="E74" s="173">
        <v>0</v>
      </c>
    </row>
    <row r="75" spans="1:5" ht="25" customHeight="1" x14ac:dyDescent="0.25">
      <c r="A75" s="158" t="s">
        <v>628</v>
      </c>
      <c r="B75" s="43" t="str">
        <f>IF(IFERROR(INDEX('Annex 1 LV, HV and UMS charges'!$B$12:$B$45,MATCH($A75,'Annex 1 LV, HV and UMS charges'!$A$12:$A$310,0)),INDEX('Annex 4 LDNO charges'!$B$14:$B$203,MATCH($A75,'Annex 4 LDNO charges'!$A$14:$A$203,0)))=0,"",IFERROR(INDEX('Annex 1 LV, HV and UMS charges'!$B$12:$B$45,MATCH($A75,'Annex 1 LV, HV and UMS charges'!$A$12:$A$310,0)),INDEX('Annex 4 LDNO charges'!$B$14:$B$203,MATCH($A75,'Annex 4 LDNO charges'!$A$14:$A$203,0))))</f>
        <v/>
      </c>
      <c r="C75" s="157">
        <v>0</v>
      </c>
      <c r="D75" s="174"/>
      <c r="E75" s="173">
        <v>0</v>
      </c>
    </row>
    <row r="76" spans="1:5" ht="25" customHeight="1" x14ac:dyDescent="0.25">
      <c r="A76" s="158" t="s">
        <v>629</v>
      </c>
      <c r="B76" s="43" t="str">
        <f>IF(IFERROR(INDEX('Annex 1 LV, HV and UMS charges'!$B$12:$B$45,MATCH($A76,'Annex 1 LV, HV and UMS charges'!$A$12:$A$310,0)),INDEX('Annex 4 LDNO charges'!$B$14:$B$203,MATCH($A76,'Annex 4 LDNO charges'!$A$14:$A$203,0)))=0,"",IFERROR(INDEX('Annex 1 LV, HV and UMS charges'!$B$12:$B$45,MATCH($A76,'Annex 1 LV, HV and UMS charges'!$A$12:$A$310,0)),INDEX('Annex 4 LDNO charges'!$B$14:$B$203,MATCH($A76,'Annex 4 LDNO charges'!$A$14:$A$203,0))))</f>
        <v/>
      </c>
      <c r="C76" s="157">
        <v>0</v>
      </c>
      <c r="D76" s="174"/>
      <c r="E76" s="173">
        <v>0</v>
      </c>
    </row>
    <row r="77" spans="1:5" ht="25" customHeight="1" x14ac:dyDescent="0.25">
      <c r="A77" s="158" t="s">
        <v>630</v>
      </c>
      <c r="B77" s="43" t="str">
        <f>IF(IFERROR(INDEX('Annex 1 LV, HV and UMS charges'!$B$12:$B$45,MATCH($A77,'Annex 1 LV, HV and UMS charges'!$A$12:$A$310,0)),INDEX('Annex 4 LDNO charges'!$B$14:$B$203,MATCH($A77,'Annex 4 LDNO charges'!$A$14:$A$203,0)))=0,"",IFERROR(INDEX('Annex 1 LV, HV and UMS charges'!$B$12:$B$45,MATCH($A77,'Annex 1 LV, HV and UMS charges'!$A$12:$A$310,0)),INDEX('Annex 4 LDNO charges'!$B$14:$B$203,MATCH($A77,'Annex 4 LDNO charges'!$A$14:$A$203,0))))</f>
        <v/>
      </c>
      <c r="C77" s="157">
        <v>0</v>
      </c>
      <c r="D77" s="174"/>
      <c r="E77" s="173">
        <v>0</v>
      </c>
    </row>
    <row r="78" spans="1:5" ht="25" customHeight="1" x14ac:dyDescent="0.25">
      <c r="A78" s="158" t="s">
        <v>631</v>
      </c>
      <c r="B78" s="43" t="str">
        <f>IF(IFERROR(INDEX('Annex 1 LV, HV and UMS charges'!$B$12:$B$45,MATCH($A78,'Annex 1 LV, HV and UMS charges'!$A$12:$A$310,0)),INDEX('Annex 4 LDNO charges'!$B$14:$B$203,MATCH($A78,'Annex 4 LDNO charges'!$A$14:$A$203,0)))=0,"",IFERROR(INDEX('Annex 1 LV, HV and UMS charges'!$B$12:$B$45,MATCH($A78,'Annex 1 LV, HV and UMS charges'!$A$12:$A$310,0)),INDEX('Annex 4 LDNO charges'!$B$14:$B$203,MATCH($A78,'Annex 4 LDNO charges'!$A$14:$A$203,0))))</f>
        <v/>
      </c>
      <c r="C78" s="157">
        <v>0</v>
      </c>
      <c r="D78" s="174"/>
      <c r="E78" s="173">
        <v>0</v>
      </c>
    </row>
    <row r="79" spans="1:5" ht="25" customHeight="1" x14ac:dyDescent="0.25">
      <c r="A79" s="158" t="s">
        <v>676</v>
      </c>
      <c r="B79" s="43" t="str">
        <f>IF(IFERROR(INDEX('Annex 1 LV, HV and UMS charges'!$B$12:$B$45,MATCH($A79,'Annex 1 LV, HV and UMS charges'!$A$12:$A$310,0)),INDEX('Annex 4 LDNO charges'!$B$14:$B$203,MATCH($A79,'Annex 4 LDNO charges'!$A$14:$A$203,0)))=0,"",IFERROR(INDEX('Annex 1 LV, HV and UMS charges'!$B$12:$B$45,MATCH($A79,'Annex 1 LV, HV and UMS charges'!$A$12:$A$310,0)),INDEX('Annex 4 LDNO charges'!$B$14:$B$203,MATCH($A79,'Annex 4 LDNO charges'!$A$14:$A$203,0))))</f>
        <v/>
      </c>
      <c r="C79" s="172" t="s">
        <v>639</v>
      </c>
      <c r="D79" s="173">
        <v>0</v>
      </c>
      <c r="E79" s="173">
        <v>0</v>
      </c>
    </row>
    <row r="80" spans="1:5" ht="25" customHeight="1" x14ac:dyDescent="0.25">
      <c r="A80" s="158" t="s">
        <v>677</v>
      </c>
      <c r="B80" s="43" t="str">
        <f>IF(IFERROR(INDEX('Annex 1 LV, HV and UMS charges'!$B$12:$B$45,MATCH($A80,'Annex 1 LV, HV and UMS charges'!$A$12:$A$310,0)),INDEX('Annex 4 LDNO charges'!$B$14:$B$203,MATCH($A80,'Annex 4 LDNO charges'!$A$14:$A$203,0)))=0,"",IFERROR(INDEX('Annex 1 LV, HV and UMS charges'!$B$12:$B$45,MATCH($A80,'Annex 1 LV, HV and UMS charges'!$A$12:$A$310,0)),INDEX('Annex 4 LDNO charges'!$B$14:$B$203,MATCH($A80,'Annex 4 LDNO charges'!$A$14:$A$203,0))))</f>
        <v/>
      </c>
      <c r="C80" s="157" t="s">
        <v>638</v>
      </c>
      <c r="D80" s="174"/>
      <c r="E80" s="173">
        <v>0</v>
      </c>
    </row>
    <row r="81" spans="1:5" ht="25" customHeight="1" x14ac:dyDescent="0.25">
      <c r="A81" s="158" t="s">
        <v>678</v>
      </c>
      <c r="B81" s="43" t="str">
        <f>IF(IFERROR(INDEX('Annex 1 LV, HV and UMS charges'!$B$12:$B$45,MATCH($A81,'Annex 1 LV, HV and UMS charges'!$A$12:$A$310,0)),INDEX('Annex 4 LDNO charges'!$B$14:$B$203,MATCH($A81,'Annex 4 LDNO charges'!$A$14:$A$203,0)))=0,"",IFERROR(INDEX('Annex 1 LV, HV and UMS charges'!$B$12:$B$45,MATCH($A81,'Annex 1 LV, HV and UMS charges'!$A$12:$A$310,0)),INDEX('Annex 4 LDNO charges'!$B$14:$B$203,MATCH($A81,'Annex 4 LDNO charges'!$A$14:$A$203,0))))</f>
        <v/>
      </c>
      <c r="C81" s="157" t="s">
        <v>638</v>
      </c>
      <c r="D81" s="174"/>
      <c r="E81" s="173">
        <v>0</v>
      </c>
    </row>
    <row r="82" spans="1:5" ht="25" customHeight="1" x14ac:dyDescent="0.25">
      <c r="A82" s="158" t="s">
        <v>679</v>
      </c>
      <c r="B82" s="43" t="str">
        <f>IF(IFERROR(INDEX('Annex 1 LV, HV and UMS charges'!$B$12:$B$45,MATCH($A82,'Annex 1 LV, HV and UMS charges'!$A$12:$A$310,0)),INDEX('Annex 4 LDNO charges'!$B$14:$B$203,MATCH($A82,'Annex 4 LDNO charges'!$A$14:$A$203,0)))=0,"",IFERROR(INDEX('Annex 1 LV, HV and UMS charges'!$B$12:$B$45,MATCH($A82,'Annex 1 LV, HV and UMS charges'!$A$12:$A$310,0)),INDEX('Annex 4 LDNO charges'!$B$14:$B$203,MATCH($A82,'Annex 4 LDNO charges'!$A$14:$A$203,0))))</f>
        <v/>
      </c>
      <c r="C82" s="157" t="s">
        <v>638</v>
      </c>
      <c r="D82" s="174"/>
      <c r="E82" s="173">
        <v>0</v>
      </c>
    </row>
    <row r="83" spans="1:5" ht="25" customHeight="1" x14ac:dyDescent="0.25">
      <c r="A83" s="158" t="s">
        <v>680</v>
      </c>
      <c r="B83" s="43" t="str">
        <f>IF(IFERROR(INDEX('Annex 1 LV, HV and UMS charges'!$B$12:$B$45,MATCH($A83,'Annex 1 LV, HV and UMS charges'!$A$12:$A$310,0)),INDEX('Annex 4 LDNO charges'!$B$14:$B$203,MATCH($A83,'Annex 4 LDNO charges'!$A$14:$A$203,0)))=0,"",IFERROR(INDEX('Annex 1 LV, HV and UMS charges'!$B$12:$B$45,MATCH($A83,'Annex 1 LV, HV and UMS charges'!$A$12:$A$310,0)),INDEX('Annex 4 LDNO charges'!$B$14:$B$203,MATCH($A83,'Annex 4 LDNO charges'!$A$14:$A$203,0))))</f>
        <v/>
      </c>
      <c r="C83" s="157" t="s">
        <v>638</v>
      </c>
      <c r="D83" s="174"/>
      <c r="E83" s="173">
        <v>0</v>
      </c>
    </row>
    <row r="84" spans="1:5" ht="25" customHeight="1" x14ac:dyDescent="0.25">
      <c r="A84" s="158" t="s">
        <v>681</v>
      </c>
      <c r="B84" s="43" t="str">
        <f>IF(IFERROR(INDEX('Annex 1 LV, HV and UMS charges'!$B$12:$B$45,MATCH($A84,'Annex 1 LV, HV and UMS charges'!$A$12:$A$310,0)),INDEX('Annex 4 LDNO charges'!$B$14:$B$203,MATCH($A84,'Annex 4 LDNO charges'!$A$14:$A$203,0)))=0,"",IFERROR(INDEX('Annex 1 LV, HV and UMS charges'!$B$12:$B$45,MATCH($A84,'Annex 1 LV, HV and UMS charges'!$A$12:$A$310,0)),INDEX('Annex 4 LDNO charges'!$B$14:$B$203,MATCH($A84,'Annex 4 LDNO charges'!$A$14:$A$203,0))))</f>
        <v/>
      </c>
      <c r="C84" s="157" t="s">
        <v>638</v>
      </c>
      <c r="D84" s="174"/>
      <c r="E84" s="173">
        <v>0</v>
      </c>
    </row>
    <row r="85" spans="1:5" ht="25" customHeight="1" x14ac:dyDescent="0.25">
      <c r="A85" s="158" t="s">
        <v>602</v>
      </c>
      <c r="B85" s="43" t="str">
        <f>IF(IFERROR(INDEX('Annex 1 LV, HV and UMS charges'!$B$12:$B$45,MATCH($A85,'Annex 1 LV, HV and UMS charges'!$A$12:$A$310,0)),INDEX('Annex 4 LDNO charges'!$B$14:$B$203,MATCH($A85,'Annex 4 LDNO charges'!$A$14:$A$203,0)))=0,"",IFERROR(INDEX('Annex 1 LV, HV and UMS charges'!$B$12:$B$45,MATCH($A85,'Annex 1 LV, HV and UMS charges'!$A$12:$A$310,0)),INDEX('Annex 4 LDNO charges'!$B$14:$B$203,MATCH($A85,'Annex 4 LDNO charges'!$A$14:$A$203,0))))</f>
        <v/>
      </c>
      <c r="C85" s="157">
        <v>0</v>
      </c>
      <c r="D85" s="174"/>
      <c r="E85" s="173">
        <v>0</v>
      </c>
    </row>
    <row r="86" spans="1:5" ht="25" customHeight="1" x14ac:dyDescent="0.25">
      <c r="A86" s="158" t="s">
        <v>603</v>
      </c>
      <c r="B86" s="43" t="str">
        <f>IF(IFERROR(INDEX('Annex 1 LV, HV and UMS charges'!$B$12:$B$45,MATCH($A86,'Annex 1 LV, HV and UMS charges'!$A$12:$A$310,0)),INDEX('Annex 4 LDNO charges'!$B$14:$B$203,MATCH($A86,'Annex 4 LDNO charges'!$A$14:$A$203,0)))=0,"",IFERROR(INDEX('Annex 1 LV, HV and UMS charges'!$B$12:$B$45,MATCH($A86,'Annex 1 LV, HV and UMS charges'!$A$12:$A$310,0)),INDEX('Annex 4 LDNO charges'!$B$14:$B$203,MATCH($A86,'Annex 4 LDNO charges'!$A$14:$A$203,0))))</f>
        <v/>
      </c>
      <c r="C86" s="157">
        <v>0</v>
      </c>
      <c r="D86" s="174"/>
      <c r="E86" s="173">
        <v>0</v>
      </c>
    </row>
    <row r="87" spans="1:5" ht="25" customHeight="1" x14ac:dyDescent="0.25">
      <c r="A87" s="158" t="s">
        <v>604</v>
      </c>
      <c r="B87" s="43" t="str">
        <f>IF(IFERROR(INDEX('Annex 1 LV, HV and UMS charges'!$B$12:$B$45,MATCH($A87,'Annex 1 LV, HV and UMS charges'!$A$12:$A$310,0)),INDEX('Annex 4 LDNO charges'!$B$14:$B$203,MATCH($A87,'Annex 4 LDNO charges'!$A$14:$A$203,0)))=0,"",IFERROR(INDEX('Annex 1 LV, HV and UMS charges'!$B$12:$B$45,MATCH($A87,'Annex 1 LV, HV and UMS charges'!$A$12:$A$310,0)),INDEX('Annex 4 LDNO charges'!$B$14:$B$203,MATCH($A87,'Annex 4 LDNO charges'!$A$14:$A$203,0))))</f>
        <v/>
      </c>
      <c r="C87" s="157">
        <v>0</v>
      </c>
      <c r="D87" s="174"/>
      <c r="E87" s="173">
        <v>0</v>
      </c>
    </row>
    <row r="88" spans="1:5" ht="25" customHeight="1" x14ac:dyDescent="0.25">
      <c r="A88" s="158" t="s">
        <v>605</v>
      </c>
      <c r="B88" s="43" t="str">
        <f>IF(IFERROR(INDEX('Annex 1 LV, HV and UMS charges'!$B$12:$B$45,MATCH($A88,'Annex 1 LV, HV and UMS charges'!$A$12:$A$310,0)),INDEX('Annex 4 LDNO charges'!$B$14:$B$203,MATCH($A88,'Annex 4 LDNO charges'!$A$14:$A$203,0)))=0,"",IFERROR(INDEX('Annex 1 LV, HV and UMS charges'!$B$12:$B$45,MATCH($A88,'Annex 1 LV, HV and UMS charges'!$A$12:$A$310,0)),INDEX('Annex 4 LDNO charges'!$B$14:$B$203,MATCH($A88,'Annex 4 LDNO charges'!$A$14:$A$203,0))))</f>
        <v/>
      </c>
      <c r="C88" s="157">
        <v>0</v>
      </c>
      <c r="D88" s="174"/>
      <c r="E88" s="173">
        <v>0</v>
      </c>
    </row>
    <row r="89" spans="1:5" ht="25" customHeight="1" x14ac:dyDescent="0.25">
      <c r="A89" s="158" t="s">
        <v>606</v>
      </c>
      <c r="B89" s="43" t="str">
        <f>IF(IFERROR(INDEX('Annex 1 LV, HV and UMS charges'!$B$12:$B$45,MATCH($A89,'Annex 1 LV, HV and UMS charges'!$A$12:$A$310,0)),INDEX('Annex 4 LDNO charges'!$B$14:$B$203,MATCH($A89,'Annex 4 LDNO charges'!$A$14:$A$203,0)))=0,"",IFERROR(INDEX('Annex 1 LV, HV and UMS charges'!$B$12:$B$45,MATCH($A89,'Annex 1 LV, HV and UMS charges'!$A$12:$A$310,0)),INDEX('Annex 4 LDNO charges'!$B$14:$B$203,MATCH($A89,'Annex 4 LDNO charges'!$A$14:$A$203,0))))</f>
        <v/>
      </c>
      <c r="C89" s="157">
        <v>0</v>
      </c>
      <c r="D89" s="174"/>
      <c r="E89" s="173">
        <v>0</v>
      </c>
    </row>
    <row r="90" spans="1:5" ht="25" customHeight="1" x14ac:dyDescent="0.25">
      <c r="A90" s="158" t="s">
        <v>607</v>
      </c>
      <c r="B90" s="43" t="str">
        <f>IF(IFERROR(INDEX('Annex 1 LV, HV and UMS charges'!$B$12:$B$45,MATCH($A90,'Annex 1 LV, HV and UMS charges'!$A$12:$A$310,0)),INDEX('Annex 4 LDNO charges'!$B$14:$B$203,MATCH($A90,'Annex 4 LDNO charges'!$A$14:$A$203,0)))=0,"",IFERROR(INDEX('Annex 1 LV, HV and UMS charges'!$B$12:$B$45,MATCH($A90,'Annex 1 LV, HV and UMS charges'!$A$12:$A$310,0)),INDEX('Annex 4 LDNO charges'!$B$14:$B$203,MATCH($A90,'Annex 4 LDNO charges'!$A$14:$A$203,0))))</f>
        <v/>
      </c>
      <c r="C90" s="157">
        <v>0</v>
      </c>
      <c r="D90" s="174"/>
      <c r="E90" s="173">
        <v>0</v>
      </c>
    </row>
    <row r="91" spans="1:5" ht="25" customHeight="1" x14ac:dyDescent="0.25">
      <c r="A91" s="158" t="s">
        <v>608</v>
      </c>
      <c r="B91" s="43" t="str">
        <f>IF(IFERROR(INDEX('Annex 1 LV, HV and UMS charges'!$B$12:$B$45,MATCH($A91,'Annex 1 LV, HV and UMS charges'!$A$12:$A$310,0)),INDEX('Annex 4 LDNO charges'!$B$14:$B$203,MATCH($A91,'Annex 4 LDNO charges'!$A$14:$A$203,0)))=0,"",IFERROR(INDEX('Annex 1 LV, HV and UMS charges'!$B$12:$B$45,MATCH($A91,'Annex 1 LV, HV and UMS charges'!$A$12:$A$310,0)),INDEX('Annex 4 LDNO charges'!$B$14:$B$203,MATCH($A91,'Annex 4 LDNO charges'!$A$14:$A$203,0))))</f>
        <v/>
      </c>
      <c r="C91" s="157">
        <v>0</v>
      </c>
      <c r="D91" s="174"/>
      <c r="E91" s="173">
        <v>0</v>
      </c>
    </row>
    <row r="92" spans="1:5" ht="25" customHeight="1" x14ac:dyDescent="0.25">
      <c r="A92" s="158" t="s">
        <v>609</v>
      </c>
      <c r="B92" s="43" t="str">
        <f>IF(IFERROR(INDEX('Annex 1 LV, HV and UMS charges'!$B$12:$B$45,MATCH($A92,'Annex 1 LV, HV and UMS charges'!$A$12:$A$310,0)),INDEX('Annex 4 LDNO charges'!$B$14:$B$203,MATCH($A92,'Annex 4 LDNO charges'!$A$14:$A$203,0)))=0,"",IFERROR(INDEX('Annex 1 LV, HV and UMS charges'!$B$12:$B$45,MATCH($A92,'Annex 1 LV, HV and UMS charges'!$A$12:$A$310,0)),INDEX('Annex 4 LDNO charges'!$B$14:$B$203,MATCH($A92,'Annex 4 LDNO charges'!$A$14:$A$203,0))))</f>
        <v/>
      </c>
      <c r="C92" s="157">
        <v>0</v>
      </c>
      <c r="D92" s="174"/>
      <c r="E92" s="173">
        <v>0</v>
      </c>
    </row>
    <row r="93" spans="1:5" ht="25" customHeight="1" x14ac:dyDescent="0.25">
      <c r="A93" s="158" t="s">
        <v>610</v>
      </c>
      <c r="B93" s="43" t="str">
        <f>IF(IFERROR(INDEX('Annex 1 LV, HV and UMS charges'!$B$12:$B$45,MATCH($A93,'Annex 1 LV, HV and UMS charges'!$A$12:$A$310,0)),INDEX('Annex 4 LDNO charges'!$B$14:$B$203,MATCH($A93,'Annex 4 LDNO charges'!$A$14:$A$203,0)))=0,"",IFERROR(INDEX('Annex 1 LV, HV and UMS charges'!$B$12:$B$45,MATCH($A93,'Annex 1 LV, HV and UMS charges'!$A$12:$A$310,0)),INDEX('Annex 4 LDNO charges'!$B$14:$B$203,MATCH($A93,'Annex 4 LDNO charges'!$A$14:$A$203,0))))</f>
        <v/>
      </c>
      <c r="C93" s="157">
        <v>0</v>
      </c>
      <c r="D93" s="174"/>
      <c r="E93" s="173">
        <v>0</v>
      </c>
    </row>
    <row r="94" spans="1:5" ht="25" customHeight="1" x14ac:dyDescent="0.25">
      <c r="A94" s="158" t="s">
        <v>611</v>
      </c>
      <c r="B94" s="43" t="str">
        <f>IF(IFERROR(INDEX('Annex 1 LV, HV and UMS charges'!$B$12:$B$45,MATCH($A94,'Annex 1 LV, HV and UMS charges'!$A$12:$A$310,0)),INDEX('Annex 4 LDNO charges'!$B$14:$B$203,MATCH($A94,'Annex 4 LDNO charges'!$A$14:$A$203,0)))=0,"",IFERROR(INDEX('Annex 1 LV, HV and UMS charges'!$B$12:$B$45,MATCH($A94,'Annex 1 LV, HV and UMS charges'!$A$12:$A$310,0)),INDEX('Annex 4 LDNO charges'!$B$14:$B$203,MATCH($A94,'Annex 4 LDNO charges'!$A$14:$A$203,0))))</f>
        <v/>
      </c>
      <c r="C94" s="157">
        <v>0</v>
      </c>
      <c r="D94" s="174"/>
      <c r="E94" s="173">
        <v>0</v>
      </c>
    </row>
    <row r="95" spans="1:5" ht="25" customHeight="1" x14ac:dyDescent="0.25">
      <c r="A95" s="158" t="s">
        <v>612</v>
      </c>
      <c r="B95" s="43" t="str">
        <f>IF(IFERROR(INDEX('Annex 1 LV, HV and UMS charges'!$B$12:$B$45,MATCH($A95,'Annex 1 LV, HV and UMS charges'!$A$12:$A$310,0)),INDEX('Annex 4 LDNO charges'!$B$14:$B$203,MATCH($A95,'Annex 4 LDNO charges'!$A$14:$A$203,0)))=0,"",IFERROR(INDEX('Annex 1 LV, HV and UMS charges'!$B$12:$B$45,MATCH($A95,'Annex 1 LV, HV and UMS charges'!$A$12:$A$310,0)),INDEX('Annex 4 LDNO charges'!$B$14:$B$203,MATCH($A95,'Annex 4 LDNO charges'!$A$14:$A$203,0))))</f>
        <v/>
      </c>
      <c r="C95" s="157">
        <v>0</v>
      </c>
      <c r="D95" s="174"/>
      <c r="E95" s="173">
        <v>0</v>
      </c>
    </row>
    <row r="96" spans="1:5" ht="25" customHeight="1" x14ac:dyDescent="0.25">
      <c r="A96" s="158" t="s">
        <v>613</v>
      </c>
      <c r="B96" s="43" t="str">
        <f>IF(IFERROR(INDEX('Annex 1 LV, HV and UMS charges'!$B$12:$B$45,MATCH($A96,'Annex 1 LV, HV and UMS charges'!$A$12:$A$310,0)),INDEX('Annex 4 LDNO charges'!$B$14:$B$203,MATCH($A96,'Annex 4 LDNO charges'!$A$14:$A$203,0)))=0,"",IFERROR(INDEX('Annex 1 LV, HV and UMS charges'!$B$12:$B$45,MATCH($A96,'Annex 1 LV, HV and UMS charges'!$A$12:$A$310,0)),INDEX('Annex 4 LDNO charges'!$B$14:$B$203,MATCH($A96,'Annex 4 LDNO charges'!$A$14:$A$203,0))))</f>
        <v/>
      </c>
      <c r="C96" s="157">
        <v>0</v>
      </c>
      <c r="D96" s="174"/>
      <c r="E96" s="173">
        <v>0</v>
      </c>
    </row>
    <row r="97" spans="1:5" ht="25" customHeight="1" x14ac:dyDescent="0.25">
      <c r="A97" s="158" t="s">
        <v>614</v>
      </c>
      <c r="B97" s="43" t="str">
        <f>IF(IFERROR(INDEX('Annex 1 LV, HV and UMS charges'!$B$12:$B$45,MATCH($A97,'Annex 1 LV, HV and UMS charges'!$A$12:$A$310,0)),INDEX('Annex 4 LDNO charges'!$B$14:$B$203,MATCH($A97,'Annex 4 LDNO charges'!$A$14:$A$203,0)))=0,"",IFERROR(INDEX('Annex 1 LV, HV and UMS charges'!$B$12:$B$45,MATCH($A97,'Annex 1 LV, HV and UMS charges'!$A$12:$A$310,0)),INDEX('Annex 4 LDNO charges'!$B$14:$B$203,MATCH($A97,'Annex 4 LDNO charges'!$A$14:$A$203,0))))</f>
        <v/>
      </c>
      <c r="C97" s="157">
        <v>0</v>
      </c>
      <c r="D97" s="174"/>
      <c r="E97" s="173">
        <v>0</v>
      </c>
    </row>
    <row r="98" spans="1:5" ht="25" customHeight="1" x14ac:dyDescent="0.25">
      <c r="A98" s="158" t="s">
        <v>615</v>
      </c>
      <c r="B98" s="43" t="str">
        <f>IF(IFERROR(INDEX('Annex 1 LV, HV and UMS charges'!$B$12:$B$45,MATCH($A98,'Annex 1 LV, HV and UMS charges'!$A$12:$A$310,0)),INDEX('Annex 4 LDNO charges'!$B$14:$B$203,MATCH($A98,'Annex 4 LDNO charges'!$A$14:$A$203,0)))=0,"",IFERROR(INDEX('Annex 1 LV, HV and UMS charges'!$B$12:$B$45,MATCH($A98,'Annex 1 LV, HV and UMS charges'!$A$12:$A$310,0)),INDEX('Annex 4 LDNO charges'!$B$14:$B$203,MATCH($A98,'Annex 4 LDNO charges'!$A$14:$A$203,0))))</f>
        <v/>
      </c>
      <c r="C98" s="157">
        <v>0</v>
      </c>
      <c r="D98" s="174"/>
      <c r="E98" s="173">
        <v>0</v>
      </c>
    </row>
    <row r="99" spans="1:5" ht="25" customHeight="1" x14ac:dyDescent="0.25">
      <c r="A99" s="158" t="s">
        <v>616</v>
      </c>
      <c r="B99" s="43" t="str">
        <f>IF(IFERROR(INDEX('Annex 1 LV, HV and UMS charges'!$B$12:$B$45,MATCH($A99,'Annex 1 LV, HV and UMS charges'!$A$12:$A$310,0)),INDEX('Annex 4 LDNO charges'!$B$14:$B$203,MATCH($A99,'Annex 4 LDNO charges'!$A$14:$A$203,0)))=0,"",IFERROR(INDEX('Annex 1 LV, HV and UMS charges'!$B$12:$B$45,MATCH($A99,'Annex 1 LV, HV and UMS charges'!$A$12:$A$310,0)),INDEX('Annex 4 LDNO charges'!$B$14:$B$203,MATCH($A99,'Annex 4 LDNO charges'!$A$14:$A$203,0))))</f>
        <v/>
      </c>
      <c r="C99" s="157">
        <v>0</v>
      </c>
      <c r="D99" s="174"/>
      <c r="E99" s="173">
        <v>0</v>
      </c>
    </row>
    <row r="100" spans="1:5" ht="25" customHeight="1" x14ac:dyDescent="0.25">
      <c r="A100" s="158" t="s">
        <v>682</v>
      </c>
      <c r="B100" s="43" t="str">
        <f>IF(IFERROR(INDEX('Annex 1 LV, HV and UMS charges'!$B$12:$B$45,MATCH($A100,'Annex 1 LV, HV and UMS charges'!$A$12:$A$310,0)),INDEX('Annex 4 LDNO charges'!$B$14:$B$203,MATCH($A100,'Annex 4 LDNO charges'!$A$14:$A$203,0)))=0,"",IFERROR(INDEX('Annex 1 LV, HV and UMS charges'!$B$12:$B$45,MATCH($A100,'Annex 1 LV, HV and UMS charges'!$A$12:$A$310,0)),INDEX('Annex 4 LDNO charges'!$B$14:$B$203,MATCH($A100,'Annex 4 LDNO charges'!$A$14:$A$203,0))))</f>
        <v/>
      </c>
      <c r="C100" s="172" t="s">
        <v>639</v>
      </c>
      <c r="D100" s="173">
        <v>0</v>
      </c>
      <c r="E100" s="173">
        <v>0</v>
      </c>
    </row>
    <row r="101" spans="1:5" ht="25" customHeight="1" x14ac:dyDescent="0.25">
      <c r="A101" s="158" t="s">
        <v>683</v>
      </c>
      <c r="B101" s="43" t="str">
        <f>IF(IFERROR(INDEX('Annex 1 LV, HV and UMS charges'!$B$12:$B$45,MATCH($A101,'Annex 1 LV, HV and UMS charges'!$A$12:$A$310,0)),INDEX('Annex 4 LDNO charges'!$B$14:$B$203,MATCH($A101,'Annex 4 LDNO charges'!$A$14:$A$203,0)))=0,"",IFERROR(INDEX('Annex 1 LV, HV and UMS charges'!$B$12:$B$45,MATCH($A101,'Annex 1 LV, HV and UMS charges'!$A$12:$A$310,0)),INDEX('Annex 4 LDNO charges'!$B$14:$B$203,MATCH($A101,'Annex 4 LDNO charges'!$A$14:$A$203,0))))</f>
        <v/>
      </c>
      <c r="C101" s="157" t="s">
        <v>638</v>
      </c>
      <c r="D101" s="174"/>
      <c r="E101" s="173">
        <v>0</v>
      </c>
    </row>
    <row r="102" spans="1:5" ht="25" customHeight="1" x14ac:dyDescent="0.25">
      <c r="A102" s="158" t="s">
        <v>684</v>
      </c>
      <c r="B102" s="43" t="str">
        <f>IF(IFERROR(INDEX('Annex 1 LV, HV and UMS charges'!$B$12:$B$45,MATCH($A102,'Annex 1 LV, HV and UMS charges'!$A$12:$A$310,0)),INDEX('Annex 4 LDNO charges'!$B$14:$B$203,MATCH($A102,'Annex 4 LDNO charges'!$A$14:$A$203,0)))=0,"",IFERROR(INDEX('Annex 1 LV, HV and UMS charges'!$B$12:$B$45,MATCH($A102,'Annex 1 LV, HV and UMS charges'!$A$12:$A$310,0)),INDEX('Annex 4 LDNO charges'!$B$14:$B$203,MATCH($A102,'Annex 4 LDNO charges'!$A$14:$A$203,0))))</f>
        <v/>
      </c>
      <c r="C102" s="157" t="s">
        <v>638</v>
      </c>
      <c r="D102" s="174"/>
      <c r="E102" s="173">
        <v>0</v>
      </c>
    </row>
    <row r="103" spans="1:5" ht="25" customHeight="1" x14ac:dyDescent="0.25">
      <c r="A103" s="158" t="s">
        <v>685</v>
      </c>
      <c r="B103" s="43" t="str">
        <f>IF(IFERROR(INDEX('Annex 1 LV, HV and UMS charges'!$B$12:$B$45,MATCH($A103,'Annex 1 LV, HV and UMS charges'!$A$12:$A$310,0)),INDEX('Annex 4 LDNO charges'!$B$14:$B$203,MATCH($A103,'Annex 4 LDNO charges'!$A$14:$A$203,0)))=0,"",IFERROR(INDEX('Annex 1 LV, HV and UMS charges'!$B$12:$B$45,MATCH($A103,'Annex 1 LV, HV and UMS charges'!$A$12:$A$310,0)),INDEX('Annex 4 LDNO charges'!$B$14:$B$203,MATCH($A103,'Annex 4 LDNO charges'!$A$14:$A$203,0))))</f>
        <v/>
      </c>
      <c r="C103" s="157" t="s">
        <v>638</v>
      </c>
      <c r="D103" s="174"/>
      <c r="E103" s="173">
        <v>0</v>
      </c>
    </row>
    <row r="104" spans="1:5" ht="25" customHeight="1" x14ac:dyDescent="0.25">
      <c r="A104" s="158" t="s">
        <v>686</v>
      </c>
      <c r="B104" s="43" t="str">
        <f>IF(IFERROR(INDEX('Annex 1 LV, HV and UMS charges'!$B$12:$B$45,MATCH($A104,'Annex 1 LV, HV and UMS charges'!$A$12:$A$310,0)),INDEX('Annex 4 LDNO charges'!$B$14:$B$203,MATCH($A104,'Annex 4 LDNO charges'!$A$14:$A$203,0)))=0,"",IFERROR(INDEX('Annex 1 LV, HV and UMS charges'!$B$12:$B$45,MATCH($A104,'Annex 1 LV, HV and UMS charges'!$A$12:$A$310,0)),INDEX('Annex 4 LDNO charges'!$B$14:$B$203,MATCH($A104,'Annex 4 LDNO charges'!$A$14:$A$203,0))))</f>
        <v/>
      </c>
      <c r="C104" s="157" t="s">
        <v>638</v>
      </c>
      <c r="D104" s="174"/>
      <c r="E104" s="173">
        <v>0</v>
      </c>
    </row>
    <row r="105" spans="1:5" ht="25" customHeight="1" x14ac:dyDescent="0.25">
      <c r="A105" s="158" t="s">
        <v>687</v>
      </c>
      <c r="B105" s="43" t="str">
        <f>IF(IFERROR(INDEX('Annex 1 LV, HV and UMS charges'!$B$12:$B$45,MATCH($A105,'Annex 1 LV, HV and UMS charges'!$A$12:$A$310,0)),INDEX('Annex 4 LDNO charges'!$B$14:$B$203,MATCH($A105,'Annex 4 LDNO charges'!$A$14:$A$203,0)))=0,"",IFERROR(INDEX('Annex 1 LV, HV and UMS charges'!$B$12:$B$45,MATCH($A105,'Annex 1 LV, HV and UMS charges'!$A$12:$A$310,0)),INDEX('Annex 4 LDNO charges'!$B$14:$B$203,MATCH($A105,'Annex 4 LDNO charges'!$A$14:$A$203,0))))</f>
        <v/>
      </c>
      <c r="C105" s="157" t="s">
        <v>638</v>
      </c>
      <c r="D105" s="174"/>
      <c r="E105" s="173">
        <v>0</v>
      </c>
    </row>
    <row r="106" spans="1:5" ht="25" customHeight="1" x14ac:dyDescent="0.25">
      <c r="A106" s="158" t="s">
        <v>587</v>
      </c>
      <c r="B106" s="43" t="str">
        <f>IF(IFERROR(INDEX('Annex 1 LV, HV and UMS charges'!$B$12:$B$45,MATCH($A106,'Annex 1 LV, HV and UMS charges'!$A$12:$A$310,0)),INDEX('Annex 4 LDNO charges'!$B$14:$B$203,MATCH($A106,'Annex 4 LDNO charges'!$A$14:$A$203,0)))=0,"",IFERROR(INDEX('Annex 1 LV, HV and UMS charges'!$B$12:$B$45,MATCH($A106,'Annex 1 LV, HV and UMS charges'!$A$12:$A$310,0)),INDEX('Annex 4 LDNO charges'!$B$14:$B$203,MATCH($A106,'Annex 4 LDNO charges'!$A$14:$A$203,0))))</f>
        <v/>
      </c>
      <c r="C106" s="157">
        <v>0</v>
      </c>
      <c r="D106" s="174"/>
      <c r="E106" s="173">
        <v>0</v>
      </c>
    </row>
    <row r="107" spans="1:5" ht="25" customHeight="1" x14ac:dyDescent="0.25">
      <c r="A107" s="158" t="s">
        <v>588</v>
      </c>
      <c r="B107" s="43" t="str">
        <f>IF(IFERROR(INDEX('Annex 1 LV, HV and UMS charges'!$B$12:$B$45,MATCH($A107,'Annex 1 LV, HV and UMS charges'!$A$12:$A$310,0)),INDEX('Annex 4 LDNO charges'!$B$14:$B$203,MATCH($A107,'Annex 4 LDNO charges'!$A$14:$A$203,0)))=0,"",IFERROR(INDEX('Annex 1 LV, HV and UMS charges'!$B$12:$B$45,MATCH($A107,'Annex 1 LV, HV and UMS charges'!$A$12:$A$310,0)),INDEX('Annex 4 LDNO charges'!$B$14:$B$203,MATCH($A107,'Annex 4 LDNO charges'!$A$14:$A$203,0))))</f>
        <v/>
      </c>
      <c r="C107" s="157">
        <v>0</v>
      </c>
      <c r="D107" s="174"/>
      <c r="E107" s="173">
        <v>0</v>
      </c>
    </row>
    <row r="108" spans="1:5" ht="25" customHeight="1" x14ac:dyDescent="0.25">
      <c r="A108" s="158" t="s">
        <v>589</v>
      </c>
      <c r="B108" s="43" t="str">
        <f>IF(IFERROR(INDEX('Annex 1 LV, HV and UMS charges'!$B$12:$B$45,MATCH($A108,'Annex 1 LV, HV and UMS charges'!$A$12:$A$310,0)),INDEX('Annex 4 LDNO charges'!$B$14:$B$203,MATCH($A108,'Annex 4 LDNO charges'!$A$14:$A$203,0)))=0,"",IFERROR(INDEX('Annex 1 LV, HV and UMS charges'!$B$12:$B$45,MATCH($A108,'Annex 1 LV, HV and UMS charges'!$A$12:$A$310,0)),INDEX('Annex 4 LDNO charges'!$B$14:$B$203,MATCH($A108,'Annex 4 LDNO charges'!$A$14:$A$203,0))))</f>
        <v/>
      </c>
      <c r="C108" s="157">
        <v>0</v>
      </c>
      <c r="D108" s="174"/>
      <c r="E108" s="173">
        <v>0</v>
      </c>
    </row>
    <row r="109" spans="1:5" ht="25" customHeight="1" x14ac:dyDescent="0.25">
      <c r="A109" s="158" t="s">
        <v>590</v>
      </c>
      <c r="B109" s="43" t="str">
        <f>IF(IFERROR(INDEX('Annex 1 LV, HV and UMS charges'!$B$12:$B$45,MATCH($A109,'Annex 1 LV, HV and UMS charges'!$A$12:$A$310,0)),INDEX('Annex 4 LDNO charges'!$B$14:$B$203,MATCH($A109,'Annex 4 LDNO charges'!$A$14:$A$203,0)))=0,"",IFERROR(INDEX('Annex 1 LV, HV and UMS charges'!$B$12:$B$45,MATCH($A109,'Annex 1 LV, HV and UMS charges'!$A$12:$A$310,0)),INDEX('Annex 4 LDNO charges'!$B$14:$B$203,MATCH($A109,'Annex 4 LDNO charges'!$A$14:$A$203,0))))</f>
        <v/>
      </c>
      <c r="C109" s="157">
        <v>0</v>
      </c>
      <c r="D109" s="174"/>
      <c r="E109" s="173">
        <v>0</v>
      </c>
    </row>
    <row r="110" spans="1:5" ht="25" customHeight="1" x14ac:dyDescent="0.25">
      <c r="A110" s="158" t="s">
        <v>591</v>
      </c>
      <c r="B110" s="43" t="str">
        <f>IF(IFERROR(INDEX('Annex 1 LV, HV and UMS charges'!$B$12:$B$45,MATCH($A110,'Annex 1 LV, HV and UMS charges'!$A$12:$A$310,0)),INDEX('Annex 4 LDNO charges'!$B$14:$B$203,MATCH($A110,'Annex 4 LDNO charges'!$A$14:$A$203,0)))=0,"",IFERROR(INDEX('Annex 1 LV, HV and UMS charges'!$B$12:$B$45,MATCH($A110,'Annex 1 LV, HV and UMS charges'!$A$12:$A$310,0)),INDEX('Annex 4 LDNO charges'!$B$14:$B$203,MATCH($A110,'Annex 4 LDNO charges'!$A$14:$A$203,0))))</f>
        <v/>
      </c>
      <c r="C110" s="157">
        <v>0</v>
      </c>
      <c r="D110" s="174"/>
      <c r="E110" s="173">
        <v>0</v>
      </c>
    </row>
    <row r="111" spans="1:5" ht="25" customHeight="1" x14ac:dyDescent="0.25">
      <c r="A111" s="158" t="s">
        <v>592</v>
      </c>
      <c r="B111" s="43" t="str">
        <f>IF(IFERROR(INDEX('Annex 1 LV, HV and UMS charges'!$B$12:$B$45,MATCH($A111,'Annex 1 LV, HV and UMS charges'!$A$12:$A$310,0)),INDEX('Annex 4 LDNO charges'!$B$14:$B$203,MATCH($A111,'Annex 4 LDNO charges'!$A$14:$A$203,0)))=0,"",IFERROR(INDEX('Annex 1 LV, HV and UMS charges'!$B$12:$B$45,MATCH($A111,'Annex 1 LV, HV and UMS charges'!$A$12:$A$310,0)),INDEX('Annex 4 LDNO charges'!$B$14:$B$203,MATCH($A111,'Annex 4 LDNO charges'!$A$14:$A$203,0))))</f>
        <v/>
      </c>
      <c r="C111" s="157">
        <v>0</v>
      </c>
      <c r="D111" s="174"/>
      <c r="E111" s="173">
        <v>0</v>
      </c>
    </row>
    <row r="112" spans="1:5" ht="25" customHeight="1" x14ac:dyDescent="0.25">
      <c r="A112" s="158" t="s">
        <v>593</v>
      </c>
      <c r="B112" s="43" t="str">
        <f>IF(IFERROR(INDEX('Annex 1 LV, HV and UMS charges'!$B$12:$B$45,MATCH($A112,'Annex 1 LV, HV and UMS charges'!$A$12:$A$310,0)),INDEX('Annex 4 LDNO charges'!$B$14:$B$203,MATCH($A112,'Annex 4 LDNO charges'!$A$14:$A$203,0)))=0,"",IFERROR(INDEX('Annex 1 LV, HV and UMS charges'!$B$12:$B$45,MATCH($A112,'Annex 1 LV, HV and UMS charges'!$A$12:$A$310,0)),INDEX('Annex 4 LDNO charges'!$B$14:$B$203,MATCH($A112,'Annex 4 LDNO charges'!$A$14:$A$203,0))))</f>
        <v/>
      </c>
      <c r="C112" s="157">
        <v>0</v>
      </c>
      <c r="D112" s="174"/>
      <c r="E112" s="173">
        <v>0</v>
      </c>
    </row>
    <row r="113" spans="1:5" ht="25" customHeight="1" x14ac:dyDescent="0.25">
      <c r="A113" s="158" t="s">
        <v>594</v>
      </c>
      <c r="B113" s="43" t="str">
        <f>IF(IFERROR(INDEX('Annex 1 LV, HV and UMS charges'!$B$12:$B$45,MATCH($A113,'Annex 1 LV, HV and UMS charges'!$A$12:$A$310,0)),INDEX('Annex 4 LDNO charges'!$B$14:$B$203,MATCH($A113,'Annex 4 LDNO charges'!$A$14:$A$203,0)))=0,"",IFERROR(INDEX('Annex 1 LV, HV and UMS charges'!$B$12:$B$45,MATCH($A113,'Annex 1 LV, HV and UMS charges'!$A$12:$A$310,0)),INDEX('Annex 4 LDNO charges'!$B$14:$B$203,MATCH($A113,'Annex 4 LDNO charges'!$A$14:$A$203,0))))</f>
        <v/>
      </c>
      <c r="C113" s="157">
        <v>0</v>
      </c>
      <c r="D113" s="174"/>
      <c r="E113" s="173">
        <v>0</v>
      </c>
    </row>
    <row r="114" spans="1:5" ht="25" customHeight="1" x14ac:dyDescent="0.25">
      <c r="A114" s="158" t="s">
        <v>595</v>
      </c>
      <c r="B114" s="43" t="str">
        <f>IF(IFERROR(INDEX('Annex 1 LV, HV and UMS charges'!$B$12:$B$45,MATCH($A114,'Annex 1 LV, HV and UMS charges'!$A$12:$A$310,0)),INDEX('Annex 4 LDNO charges'!$B$14:$B$203,MATCH($A114,'Annex 4 LDNO charges'!$A$14:$A$203,0)))=0,"",IFERROR(INDEX('Annex 1 LV, HV and UMS charges'!$B$12:$B$45,MATCH($A114,'Annex 1 LV, HV and UMS charges'!$A$12:$A$310,0)),INDEX('Annex 4 LDNO charges'!$B$14:$B$203,MATCH($A114,'Annex 4 LDNO charges'!$A$14:$A$203,0))))</f>
        <v/>
      </c>
      <c r="C114" s="157">
        <v>0</v>
      </c>
      <c r="D114" s="174"/>
      <c r="E114" s="173">
        <v>0</v>
      </c>
    </row>
    <row r="115" spans="1:5" ht="25" customHeight="1" x14ac:dyDescent="0.25">
      <c r="A115" s="158" t="s">
        <v>596</v>
      </c>
      <c r="B115" s="43" t="str">
        <f>IF(IFERROR(INDEX('Annex 1 LV, HV and UMS charges'!$B$12:$B$45,MATCH($A115,'Annex 1 LV, HV and UMS charges'!$A$12:$A$310,0)),INDEX('Annex 4 LDNO charges'!$B$14:$B$203,MATCH($A115,'Annex 4 LDNO charges'!$A$14:$A$203,0)))=0,"",IFERROR(INDEX('Annex 1 LV, HV and UMS charges'!$B$12:$B$45,MATCH($A115,'Annex 1 LV, HV and UMS charges'!$A$12:$A$310,0)),INDEX('Annex 4 LDNO charges'!$B$14:$B$203,MATCH($A115,'Annex 4 LDNO charges'!$A$14:$A$203,0))))</f>
        <v/>
      </c>
      <c r="C115" s="157">
        <v>0</v>
      </c>
      <c r="D115" s="174"/>
      <c r="E115" s="173">
        <v>0</v>
      </c>
    </row>
    <row r="116" spans="1:5" ht="25" customHeight="1" x14ac:dyDescent="0.25">
      <c r="A116" s="158" t="s">
        <v>597</v>
      </c>
      <c r="B116" s="43" t="str">
        <f>IF(IFERROR(INDEX('Annex 1 LV, HV and UMS charges'!$B$12:$B$45,MATCH($A116,'Annex 1 LV, HV and UMS charges'!$A$12:$A$310,0)),INDEX('Annex 4 LDNO charges'!$B$14:$B$203,MATCH($A116,'Annex 4 LDNO charges'!$A$14:$A$203,0)))=0,"",IFERROR(INDEX('Annex 1 LV, HV and UMS charges'!$B$12:$B$45,MATCH($A116,'Annex 1 LV, HV and UMS charges'!$A$12:$A$310,0)),INDEX('Annex 4 LDNO charges'!$B$14:$B$203,MATCH($A116,'Annex 4 LDNO charges'!$A$14:$A$203,0))))</f>
        <v/>
      </c>
      <c r="C116" s="157">
        <v>0</v>
      </c>
      <c r="D116" s="174"/>
      <c r="E116" s="173">
        <v>0</v>
      </c>
    </row>
    <row r="117" spans="1:5" ht="25" customHeight="1" x14ac:dyDescent="0.25">
      <c r="A117" s="158" t="s">
        <v>598</v>
      </c>
      <c r="B117" s="43" t="str">
        <f>IF(IFERROR(INDEX('Annex 1 LV, HV and UMS charges'!$B$12:$B$45,MATCH($A117,'Annex 1 LV, HV and UMS charges'!$A$12:$A$310,0)),INDEX('Annex 4 LDNO charges'!$B$14:$B$203,MATCH($A117,'Annex 4 LDNO charges'!$A$14:$A$203,0)))=0,"",IFERROR(INDEX('Annex 1 LV, HV and UMS charges'!$B$12:$B$45,MATCH($A117,'Annex 1 LV, HV and UMS charges'!$A$12:$A$310,0)),INDEX('Annex 4 LDNO charges'!$B$14:$B$203,MATCH($A117,'Annex 4 LDNO charges'!$A$14:$A$203,0))))</f>
        <v/>
      </c>
      <c r="C117" s="157">
        <v>0</v>
      </c>
      <c r="D117" s="174"/>
      <c r="E117" s="173">
        <v>0</v>
      </c>
    </row>
    <row r="118" spans="1:5" ht="25" customHeight="1" x14ac:dyDescent="0.25">
      <c r="A118" s="158" t="s">
        <v>599</v>
      </c>
      <c r="B118" s="43" t="str">
        <f>IF(IFERROR(INDEX('Annex 1 LV, HV and UMS charges'!$B$12:$B$45,MATCH($A118,'Annex 1 LV, HV and UMS charges'!$A$12:$A$310,0)),INDEX('Annex 4 LDNO charges'!$B$14:$B$203,MATCH($A118,'Annex 4 LDNO charges'!$A$14:$A$203,0)))=0,"",IFERROR(INDEX('Annex 1 LV, HV and UMS charges'!$B$12:$B$45,MATCH($A118,'Annex 1 LV, HV and UMS charges'!$A$12:$A$310,0)),INDEX('Annex 4 LDNO charges'!$B$14:$B$203,MATCH($A118,'Annex 4 LDNO charges'!$A$14:$A$203,0))))</f>
        <v/>
      </c>
      <c r="C118" s="157">
        <v>0</v>
      </c>
      <c r="D118" s="174"/>
      <c r="E118" s="173">
        <v>0</v>
      </c>
    </row>
    <row r="119" spans="1:5" ht="25" customHeight="1" x14ac:dyDescent="0.25">
      <c r="A119" s="158" t="s">
        <v>600</v>
      </c>
      <c r="B119" s="43" t="str">
        <f>IF(IFERROR(INDEX('Annex 1 LV, HV and UMS charges'!$B$12:$B$45,MATCH($A119,'Annex 1 LV, HV and UMS charges'!$A$12:$A$310,0)),INDEX('Annex 4 LDNO charges'!$B$14:$B$203,MATCH($A119,'Annex 4 LDNO charges'!$A$14:$A$203,0)))=0,"",IFERROR(INDEX('Annex 1 LV, HV and UMS charges'!$B$12:$B$45,MATCH($A119,'Annex 1 LV, HV and UMS charges'!$A$12:$A$310,0)),INDEX('Annex 4 LDNO charges'!$B$14:$B$203,MATCH($A119,'Annex 4 LDNO charges'!$A$14:$A$203,0))))</f>
        <v/>
      </c>
      <c r="C119" s="157">
        <v>0</v>
      </c>
      <c r="D119" s="174"/>
      <c r="E119" s="173">
        <v>0</v>
      </c>
    </row>
    <row r="120" spans="1:5" ht="25" customHeight="1" x14ac:dyDescent="0.25">
      <c r="A120" s="158" t="s">
        <v>601</v>
      </c>
      <c r="B120" s="43" t="str">
        <f>IF(IFERROR(INDEX('Annex 1 LV, HV and UMS charges'!$B$12:$B$45,MATCH($A120,'Annex 1 LV, HV and UMS charges'!$A$12:$A$310,0)),INDEX('Annex 4 LDNO charges'!$B$14:$B$203,MATCH($A120,'Annex 4 LDNO charges'!$A$14:$A$203,0)))=0,"",IFERROR(INDEX('Annex 1 LV, HV and UMS charges'!$B$12:$B$45,MATCH($A120,'Annex 1 LV, HV and UMS charges'!$A$12:$A$310,0)),INDEX('Annex 4 LDNO charges'!$B$14:$B$203,MATCH($A120,'Annex 4 LDNO charges'!$A$14:$A$203,0))))</f>
        <v/>
      </c>
      <c r="C120" s="157">
        <v>0</v>
      </c>
      <c r="D120" s="174"/>
      <c r="E120" s="173">
        <v>0</v>
      </c>
    </row>
    <row r="121" spans="1:5" ht="25" customHeight="1" x14ac:dyDescent="0.25">
      <c r="A121" s="158" t="s">
        <v>688</v>
      </c>
      <c r="B121" s="43" t="str">
        <f>IF(IFERROR(INDEX('Annex 1 LV, HV and UMS charges'!$B$12:$B$45,MATCH($A121,'Annex 1 LV, HV and UMS charges'!$A$12:$A$310,0)),INDEX('Annex 4 LDNO charges'!$B$14:$B$203,MATCH($A121,'Annex 4 LDNO charges'!$A$14:$A$203,0)))=0,"",IFERROR(INDEX('Annex 1 LV, HV and UMS charges'!$B$12:$B$45,MATCH($A121,'Annex 1 LV, HV and UMS charges'!$A$12:$A$310,0)),INDEX('Annex 4 LDNO charges'!$B$14:$B$203,MATCH($A121,'Annex 4 LDNO charges'!$A$14:$A$203,0))))</f>
        <v/>
      </c>
      <c r="C121" s="172" t="s">
        <v>639</v>
      </c>
      <c r="D121" s="173">
        <v>0</v>
      </c>
      <c r="E121" s="173">
        <v>0</v>
      </c>
    </row>
    <row r="122" spans="1:5" ht="25" customHeight="1" x14ac:dyDescent="0.25">
      <c r="A122" s="158" t="s">
        <v>689</v>
      </c>
      <c r="B122" s="43" t="str">
        <f>IF(IFERROR(INDEX('Annex 1 LV, HV and UMS charges'!$B$12:$B$45,MATCH($A122,'Annex 1 LV, HV and UMS charges'!$A$12:$A$310,0)),INDEX('Annex 4 LDNO charges'!$B$14:$B$203,MATCH($A122,'Annex 4 LDNO charges'!$A$14:$A$203,0)))=0,"",IFERROR(INDEX('Annex 1 LV, HV and UMS charges'!$B$12:$B$45,MATCH($A122,'Annex 1 LV, HV and UMS charges'!$A$12:$A$310,0)),INDEX('Annex 4 LDNO charges'!$B$14:$B$203,MATCH($A122,'Annex 4 LDNO charges'!$A$14:$A$203,0))))</f>
        <v/>
      </c>
      <c r="C122" s="157" t="s">
        <v>638</v>
      </c>
      <c r="D122" s="174"/>
      <c r="E122" s="173">
        <v>0</v>
      </c>
    </row>
    <row r="123" spans="1:5" ht="25" customHeight="1" x14ac:dyDescent="0.25">
      <c r="A123" s="158" t="s">
        <v>690</v>
      </c>
      <c r="B123" s="43" t="str">
        <f>IF(IFERROR(INDEX('Annex 1 LV, HV and UMS charges'!$B$12:$B$45,MATCH($A123,'Annex 1 LV, HV and UMS charges'!$A$12:$A$310,0)),INDEX('Annex 4 LDNO charges'!$B$14:$B$203,MATCH($A123,'Annex 4 LDNO charges'!$A$14:$A$203,0)))=0,"",IFERROR(INDEX('Annex 1 LV, HV and UMS charges'!$B$12:$B$45,MATCH($A123,'Annex 1 LV, HV and UMS charges'!$A$12:$A$310,0)),INDEX('Annex 4 LDNO charges'!$B$14:$B$203,MATCH($A123,'Annex 4 LDNO charges'!$A$14:$A$203,0))))</f>
        <v/>
      </c>
      <c r="C123" s="157" t="s">
        <v>638</v>
      </c>
      <c r="D123" s="174"/>
      <c r="E123" s="173">
        <v>0</v>
      </c>
    </row>
    <row r="124" spans="1:5" ht="25" customHeight="1" x14ac:dyDescent="0.25">
      <c r="A124" s="158" t="s">
        <v>691</v>
      </c>
      <c r="B124" s="43" t="str">
        <f>IF(IFERROR(INDEX('Annex 1 LV, HV and UMS charges'!$B$12:$B$45,MATCH($A124,'Annex 1 LV, HV and UMS charges'!$A$12:$A$310,0)),INDEX('Annex 4 LDNO charges'!$B$14:$B$203,MATCH($A124,'Annex 4 LDNO charges'!$A$14:$A$203,0)))=0,"",IFERROR(INDEX('Annex 1 LV, HV and UMS charges'!$B$12:$B$45,MATCH($A124,'Annex 1 LV, HV and UMS charges'!$A$12:$A$310,0)),INDEX('Annex 4 LDNO charges'!$B$14:$B$203,MATCH($A124,'Annex 4 LDNO charges'!$A$14:$A$203,0))))</f>
        <v/>
      </c>
      <c r="C124" s="157" t="s">
        <v>638</v>
      </c>
      <c r="D124" s="174"/>
      <c r="E124" s="173">
        <v>0</v>
      </c>
    </row>
    <row r="125" spans="1:5" ht="25" customHeight="1" x14ac:dyDescent="0.25">
      <c r="A125" s="158" t="s">
        <v>692</v>
      </c>
      <c r="B125" s="43" t="str">
        <f>IF(IFERROR(INDEX('Annex 1 LV, HV and UMS charges'!$B$12:$B$45,MATCH($A125,'Annex 1 LV, HV and UMS charges'!$A$12:$A$310,0)),INDEX('Annex 4 LDNO charges'!$B$14:$B$203,MATCH($A125,'Annex 4 LDNO charges'!$A$14:$A$203,0)))=0,"",IFERROR(INDEX('Annex 1 LV, HV and UMS charges'!$B$12:$B$45,MATCH($A125,'Annex 1 LV, HV and UMS charges'!$A$12:$A$310,0)),INDEX('Annex 4 LDNO charges'!$B$14:$B$203,MATCH($A125,'Annex 4 LDNO charges'!$A$14:$A$203,0))))</f>
        <v/>
      </c>
      <c r="C125" s="157" t="s">
        <v>638</v>
      </c>
      <c r="D125" s="174"/>
      <c r="E125" s="173">
        <v>0</v>
      </c>
    </row>
    <row r="126" spans="1:5" ht="25" customHeight="1" x14ac:dyDescent="0.25">
      <c r="A126" s="158" t="s">
        <v>693</v>
      </c>
      <c r="B126" s="43" t="str">
        <f>IF(IFERROR(INDEX('Annex 1 LV, HV and UMS charges'!$B$12:$B$45,MATCH($A126,'Annex 1 LV, HV and UMS charges'!$A$12:$A$310,0)),INDEX('Annex 4 LDNO charges'!$B$14:$B$203,MATCH($A126,'Annex 4 LDNO charges'!$A$14:$A$203,0)))=0,"",IFERROR(INDEX('Annex 1 LV, HV and UMS charges'!$B$12:$B$45,MATCH($A126,'Annex 1 LV, HV and UMS charges'!$A$12:$A$310,0)),INDEX('Annex 4 LDNO charges'!$B$14:$B$203,MATCH($A126,'Annex 4 LDNO charges'!$A$14:$A$203,0))))</f>
        <v/>
      </c>
      <c r="C126" s="157" t="s">
        <v>638</v>
      </c>
      <c r="D126" s="174"/>
      <c r="E126" s="173">
        <v>0</v>
      </c>
    </row>
    <row r="127" spans="1:5" ht="25" customHeight="1" x14ac:dyDescent="0.25">
      <c r="A127" s="158" t="s">
        <v>572</v>
      </c>
      <c r="B127" s="43" t="str">
        <f>IF(IFERROR(INDEX('Annex 1 LV, HV and UMS charges'!$B$12:$B$45,MATCH($A127,'Annex 1 LV, HV and UMS charges'!$A$12:$A$310,0)),INDEX('Annex 4 LDNO charges'!$B$14:$B$203,MATCH($A127,'Annex 4 LDNO charges'!$A$14:$A$203,0)))=0,"",IFERROR(INDEX('Annex 1 LV, HV and UMS charges'!$B$12:$B$45,MATCH($A127,'Annex 1 LV, HV and UMS charges'!$A$12:$A$310,0)),INDEX('Annex 4 LDNO charges'!$B$14:$B$203,MATCH($A127,'Annex 4 LDNO charges'!$A$14:$A$203,0))))</f>
        <v/>
      </c>
      <c r="C127" s="157">
        <v>0</v>
      </c>
      <c r="D127" s="174"/>
      <c r="E127" s="173">
        <v>0</v>
      </c>
    </row>
    <row r="128" spans="1:5" ht="25" customHeight="1" x14ac:dyDescent="0.25">
      <c r="A128" s="158" t="s">
        <v>573</v>
      </c>
      <c r="B128" s="43" t="str">
        <f>IF(IFERROR(INDEX('Annex 1 LV, HV and UMS charges'!$B$12:$B$45,MATCH($A128,'Annex 1 LV, HV and UMS charges'!$A$12:$A$310,0)),INDEX('Annex 4 LDNO charges'!$B$14:$B$203,MATCH($A128,'Annex 4 LDNO charges'!$A$14:$A$203,0)))=0,"",IFERROR(INDEX('Annex 1 LV, HV and UMS charges'!$B$12:$B$45,MATCH($A128,'Annex 1 LV, HV and UMS charges'!$A$12:$A$310,0)),INDEX('Annex 4 LDNO charges'!$B$14:$B$203,MATCH($A128,'Annex 4 LDNO charges'!$A$14:$A$203,0))))</f>
        <v/>
      </c>
      <c r="C128" s="157">
        <v>0</v>
      </c>
      <c r="D128" s="174"/>
      <c r="E128" s="173">
        <v>0</v>
      </c>
    </row>
    <row r="129" spans="1:5" ht="25" customHeight="1" x14ac:dyDescent="0.25">
      <c r="A129" s="158" t="s">
        <v>574</v>
      </c>
      <c r="B129" s="43" t="str">
        <f>IF(IFERROR(INDEX('Annex 1 LV, HV and UMS charges'!$B$12:$B$45,MATCH($A129,'Annex 1 LV, HV and UMS charges'!$A$12:$A$310,0)),INDEX('Annex 4 LDNO charges'!$B$14:$B$203,MATCH($A129,'Annex 4 LDNO charges'!$A$14:$A$203,0)))=0,"",IFERROR(INDEX('Annex 1 LV, HV and UMS charges'!$B$12:$B$45,MATCH($A129,'Annex 1 LV, HV and UMS charges'!$A$12:$A$310,0)),INDEX('Annex 4 LDNO charges'!$B$14:$B$203,MATCH($A129,'Annex 4 LDNO charges'!$A$14:$A$203,0))))</f>
        <v/>
      </c>
      <c r="C129" s="157">
        <v>0</v>
      </c>
      <c r="D129" s="174"/>
      <c r="E129" s="173">
        <v>0</v>
      </c>
    </row>
    <row r="130" spans="1:5" ht="25" customHeight="1" x14ac:dyDescent="0.25">
      <c r="A130" s="158" t="s">
        <v>575</v>
      </c>
      <c r="B130" s="43" t="str">
        <f>IF(IFERROR(INDEX('Annex 1 LV, HV and UMS charges'!$B$12:$B$45,MATCH($A130,'Annex 1 LV, HV and UMS charges'!$A$12:$A$310,0)),INDEX('Annex 4 LDNO charges'!$B$14:$B$203,MATCH($A130,'Annex 4 LDNO charges'!$A$14:$A$203,0)))=0,"",IFERROR(INDEX('Annex 1 LV, HV and UMS charges'!$B$12:$B$45,MATCH($A130,'Annex 1 LV, HV and UMS charges'!$A$12:$A$310,0)),INDEX('Annex 4 LDNO charges'!$B$14:$B$203,MATCH($A130,'Annex 4 LDNO charges'!$A$14:$A$203,0))))</f>
        <v/>
      </c>
      <c r="C130" s="157">
        <v>0</v>
      </c>
      <c r="D130" s="174"/>
      <c r="E130" s="173">
        <v>0</v>
      </c>
    </row>
    <row r="131" spans="1:5" ht="25" customHeight="1" x14ac:dyDescent="0.25">
      <c r="A131" s="158" t="s">
        <v>576</v>
      </c>
      <c r="B131" s="43" t="str">
        <f>IF(IFERROR(INDEX('Annex 1 LV, HV and UMS charges'!$B$12:$B$45,MATCH($A131,'Annex 1 LV, HV and UMS charges'!$A$12:$A$310,0)),INDEX('Annex 4 LDNO charges'!$B$14:$B$203,MATCH($A131,'Annex 4 LDNO charges'!$A$14:$A$203,0)))=0,"",IFERROR(INDEX('Annex 1 LV, HV and UMS charges'!$B$12:$B$45,MATCH($A131,'Annex 1 LV, HV and UMS charges'!$A$12:$A$310,0)),INDEX('Annex 4 LDNO charges'!$B$14:$B$203,MATCH($A131,'Annex 4 LDNO charges'!$A$14:$A$203,0))))</f>
        <v/>
      </c>
      <c r="C131" s="157">
        <v>0</v>
      </c>
      <c r="D131" s="174"/>
      <c r="E131" s="173">
        <v>0</v>
      </c>
    </row>
    <row r="132" spans="1:5" ht="25" customHeight="1" x14ac:dyDescent="0.25">
      <c r="A132" s="158" t="s">
        <v>577</v>
      </c>
      <c r="B132" s="43" t="str">
        <f>IF(IFERROR(INDEX('Annex 1 LV, HV and UMS charges'!$B$12:$B$45,MATCH($A132,'Annex 1 LV, HV and UMS charges'!$A$12:$A$310,0)),INDEX('Annex 4 LDNO charges'!$B$14:$B$203,MATCH($A132,'Annex 4 LDNO charges'!$A$14:$A$203,0)))=0,"",IFERROR(INDEX('Annex 1 LV, HV and UMS charges'!$B$12:$B$45,MATCH($A132,'Annex 1 LV, HV and UMS charges'!$A$12:$A$310,0)),INDEX('Annex 4 LDNO charges'!$B$14:$B$203,MATCH($A132,'Annex 4 LDNO charges'!$A$14:$A$203,0))))</f>
        <v/>
      </c>
      <c r="C132" s="157">
        <v>0</v>
      </c>
      <c r="D132" s="174"/>
      <c r="E132" s="173">
        <v>0</v>
      </c>
    </row>
    <row r="133" spans="1:5" ht="25" customHeight="1" x14ac:dyDescent="0.25">
      <c r="A133" s="158" t="s">
        <v>578</v>
      </c>
      <c r="B133" s="43" t="str">
        <f>IF(IFERROR(INDEX('Annex 1 LV, HV and UMS charges'!$B$12:$B$45,MATCH($A133,'Annex 1 LV, HV and UMS charges'!$A$12:$A$310,0)),INDEX('Annex 4 LDNO charges'!$B$14:$B$203,MATCH($A133,'Annex 4 LDNO charges'!$A$14:$A$203,0)))=0,"",IFERROR(INDEX('Annex 1 LV, HV and UMS charges'!$B$12:$B$45,MATCH($A133,'Annex 1 LV, HV and UMS charges'!$A$12:$A$310,0)),INDEX('Annex 4 LDNO charges'!$B$14:$B$203,MATCH($A133,'Annex 4 LDNO charges'!$A$14:$A$203,0))))</f>
        <v/>
      </c>
      <c r="C133" s="157">
        <v>0</v>
      </c>
      <c r="D133" s="174"/>
      <c r="E133" s="173">
        <v>0</v>
      </c>
    </row>
    <row r="134" spans="1:5" ht="25" customHeight="1" x14ac:dyDescent="0.25">
      <c r="A134" s="158" t="s">
        <v>579</v>
      </c>
      <c r="B134" s="43" t="str">
        <f>IF(IFERROR(INDEX('Annex 1 LV, HV and UMS charges'!$B$12:$B$45,MATCH($A134,'Annex 1 LV, HV and UMS charges'!$A$12:$A$310,0)),INDEX('Annex 4 LDNO charges'!$B$14:$B$203,MATCH($A134,'Annex 4 LDNO charges'!$A$14:$A$203,0)))=0,"",IFERROR(INDEX('Annex 1 LV, HV and UMS charges'!$B$12:$B$45,MATCH($A134,'Annex 1 LV, HV and UMS charges'!$A$12:$A$310,0)),INDEX('Annex 4 LDNO charges'!$B$14:$B$203,MATCH($A134,'Annex 4 LDNO charges'!$A$14:$A$203,0))))</f>
        <v/>
      </c>
      <c r="C134" s="157">
        <v>0</v>
      </c>
      <c r="D134" s="174"/>
      <c r="E134" s="173">
        <v>0</v>
      </c>
    </row>
    <row r="135" spans="1:5" ht="25" customHeight="1" x14ac:dyDescent="0.25">
      <c r="A135" s="158" t="s">
        <v>580</v>
      </c>
      <c r="B135" s="43" t="str">
        <f>IF(IFERROR(INDEX('Annex 1 LV, HV and UMS charges'!$B$12:$B$45,MATCH($A135,'Annex 1 LV, HV and UMS charges'!$A$12:$A$310,0)),INDEX('Annex 4 LDNO charges'!$B$14:$B$203,MATCH($A135,'Annex 4 LDNO charges'!$A$14:$A$203,0)))=0,"",IFERROR(INDEX('Annex 1 LV, HV and UMS charges'!$B$12:$B$45,MATCH($A135,'Annex 1 LV, HV and UMS charges'!$A$12:$A$310,0)),INDEX('Annex 4 LDNO charges'!$B$14:$B$203,MATCH($A135,'Annex 4 LDNO charges'!$A$14:$A$203,0))))</f>
        <v/>
      </c>
      <c r="C135" s="157">
        <v>0</v>
      </c>
      <c r="D135" s="174"/>
      <c r="E135" s="173">
        <v>0</v>
      </c>
    </row>
    <row r="136" spans="1:5" ht="25" customHeight="1" x14ac:dyDescent="0.25">
      <c r="A136" s="158" t="s">
        <v>581</v>
      </c>
      <c r="B136" s="43" t="str">
        <f>IF(IFERROR(INDEX('Annex 1 LV, HV and UMS charges'!$B$12:$B$45,MATCH($A136,'Annex 1 LV, HV and UMS charges'!$A$12:$A$310,0)),INDEX('Annex 4 LDNO charges'!$B$14:$B$203,MATCH($A136,'Annex 4 LDNO charges'!$A$14:$A$203,0)))=0,"",IFERROR(INDEX('Annex 1 LV, HV and UMS charges'!$B$12:$B$45,MATCH($A136,'Annex 1 LV, HV and UMS charges'!$A$12:$A$310,0)),INDEX('Annex 4 LDNO charges'!$B$14:$B$203,MATCH($A136,'Annex 4 LDNO charges'!$A$14:$A$203,0))))</f>
        <v/>
      </c>
      <c r="C136" s="157">
        <v>0</v>
      </c>
      <c r="D136" s="174"/>
      <c r="E136" s="173">
        <v>0</v>
      </c>
    </row>
    <row r="137" spans="1:5" ht="25" customHeight="1" x14ac:dyDescent="0.25">
      <c r="A137" s="158" t="s">
        <v>582</v>
      </c>
      <c r="B137" s="43" t="str">
        <f>IF(IFERROR(INDEX('Annex 1 LV, HV and UMS charges'!$B$12:$B$45,MATCH($A137,'Annex 1 LV, HV and UMS charges'!$A$12:$A$310,0)),INDEX('Annex 4 LDNO charges'!$B$14:$B$203,MATCH($A137,'Annex 4 LDNO charges'!$A$14:$A$203,0)))=0,"",IFERROR(INDEX('Annex 1 LV, HV and UMS charges'!$B$12:$B$45,MATCH($A137,'Annex 1 LV, HV and UMS charges'!$A$12:$A$310,0)),INDEX('Annex 4 LDNO charges'!$B$14:$B$203,MATCH($A137,'Annex 4 LDNO charges'!$A$14:$A$203,0))))</f>
        <v/>
      </c>
      <c r="C137" s="157">
        <v>0</v>
      </c>
      <c r="D137" s="174"/>
      <c r="E137" s="173">
        <v>0</v>
      </c>
    </row>
    <row r="138" spans="1:5" ht="25" customHeight="1" x14ac:dyDescent="0.25">
      <c r="A138" s="158" t="s">
        <v>583</v>
      </c>
      <c r="B138" s="43" t="str">
        <f>IF(IFERROR(INDEX('Annex 1 LV, HV and UMS charges'!$B$12:$B$45,MATCH($A138,'Annex 1 LV, HV and UMS charges'!$A$12:$A$310,0)),INDEX('Annex 4 LDNO charges'!$B$14:$B$203,MATCH($A138,'Annex 4 LDNO charges'!$A$14:$A$203,0)))=0,"",IFERROR(INDEX('Annex 1 LV, HV and UMS charges'!$B$12:$B$45,MATCH($A138,'Annex 1 LV, HV and UMS charges'!$A$12:$A$310,0)),INDEX('Annex 4 LDNO charges'!$B$14:$B$203,MATCH($A138,'Annex 4 LDNO charges'!$A$14:$A$203,0))))</f>
        <v/>
      </c>
      <c r="C138" s="157">
        <v>0</v>
      </c>
      <c r="D138" s="174"/>
      <c r="E138" s="173">
        <v>0</v>
      </c>
    </row>
    <row r="139" spans="1:5" ht="25" customHeight="1" x14ac:dyDescent="0.25">
      <c r="A139" s="158" t="s">
        <v>584</v>
      </c>
      <c r="B139" s="43" t="str">
        <f>IF(IFERROR(INDEX('Annex 1 LV, HV and UMS charges'!$B$12:$B$45,MATCH($A139,'Annex 1 LV, HV and UMS charges'!$A$12:$A$310,0)),INDEX('Annex 4 LDNO charges'!$B$14:$B$203,MATCH($A139,'Annex 4 LDNO charges'!$A$14:$A$203,0)))=0,"",IFERROR(INDEX('Annex 1 LV, HV and UMS charges'!$B$12:$B$45,MATCH($A139,'Annex 1 LV, HV and UMS charges'!$A$12:$A$310,0)),INDEX('Annex 4 LDNO charges'!$B$14:$B$203,MATCH($A139,'Annex 4 LDNO charges'!$A$14:$A$203,0))))</f>
        <v/>
      </c>
      <c r="C139" s="157">
        <v>0</v>
      </c>
      <c r="D139" s="174"/>
      <c r="E139" s="173">
        <v>0</v>
      </c>
    </row>
    <row r="140" spans="1:5" ht="25" customHeight="1" x14ac:dyDescent="0.25">
      <c r="A140" s="158" t="s">
        <v>585</v>
      </c>
      <c r="B140" s="43" t="str">
        <f>IF(IFERROR(INDEX('Annex 1 LV, HV and UMS charges'!$B$12:$B$45,MATCH($A140,'Annex 1 LV, HV and UMS charges'!$A$12:$A$310,0)),INDEX('Annex 4 LDNO charges'!$B$14:$B$203,MATCH($A140,'Annex 4 LDNO charges'!$A$14:$A$203,0)))=0,"",IFERROR(INDEX('Annex 1 LV, HV and UMS charges'!$B$12:$B$45,MATCH($A140,'Annex 1 LV, HV and UMS charges'!$A$12:$A$310,0)),INDEX('Annex 4 LDNO charges'!$B$14:$B$203,MATCH($A140,'Annex 4 LDNO charges'!$A$14:$A$203,0))))</f>
        <v/>
      </c>
      <c r="C140" s="157">
        <v>0</v>
      </c>
      <c r="D140" s="174"/>
      <c r="E140" s="173">
        <v>0</v>
      </c>
    </row>
    <row r="141" spans="1:5" ht="25" customHeight="1" x14ac:dyDescent="0.25">
      <c r="A141" s="158" t="s">
        <v>586</v>
      </c>
      <c r="B141" s="43" t="str">
        <f>IF(IFERROR(INDEX('Annex 1 LV, HV and UMS charges'!$B$12:$B$45,MATCH($A141,'Annex 1 LV, HV and UMS charges'!$A$12:$A$310,0)),INDEX('Annex 4 LDNO charges'!$B$14:$B$203,MATCH($A141,'Annex 4 LDNO charges'!$A$14:$A$203,0)))=0,"",IFERROR(INDEX('Annex 1 LV, HV and UMS charges'!$B$12:$B$45,MATCH($A141,'Annex 1 LV, HV and UMS charges'!$A$12:$A$310,0)),INDEX('Annex 4 LDNO charges'!$B$14:$B$203,MATCH($A141,'Annex 4 LDNO charges'!$A$14:$A$203,0))))</f>
        <v/>
      </c>
      <c r="C141" s="157">
        <v>0</v>
      </c>
      <c r="D141" s="174"/>
      <c r="E141" s="173">
        <v>0</v>
      </c>
    </row>
    <row r="142" spans="1:5" ht="25" customHeight="1" x14ac:dyDescent="0.25">
      <c r="A142" s="158" t="s">
        <v>694</v>
      </c>
      <c r="B142" s="43" t="str">
        <f>IF(IFERROR(INDEX('Annex 1 LV, HV and UMS charges'!$B$12:$B$45,MATCH($A142,'Annex 1 LV, HV and UMS charges'!$A$12:$A$310,0)),INDEX('Annex 4 LDNO charges'!$B$14:$B$203,MATCH($A142,'Annex 4 LDNO charges'!$A$14:$A$203,0)))=0,"",IFERROR(INDEX('Annex 1 LV, HV and UMS charges'!$B$12:$B$45,MATCH($A142,'Annex 1 LV, HV and UMS charges'!$A$12:$A$310,0)),INDEX('Annex 4 LDNO charges'!$B$14:$B$203,MATCH($A142,'Annex 4 LDNO charges'!$A$14:$A$203,0))))</f>
        <v/>
      </c>
      <c r="C142" s="172" t="s">
        <v>639</v>
      </c>
      <c r="D142" s="173">
        <v>0</v>
      </c>
      <c r="E142" s="173">
        <v>0</v>
      </c>
    </row>
    <row r="143" spans="1:5" ht="25" customHeight="1" x14ac:dyDescent="0.25">
      <c r="A143" s="158" t="s">
        <v>695</v>
      </c>
      <c r="B143" s="43" t="str">
        <f>IF(IFERROR(INDEX('Annex 1 LV, HV and UMS charges'!$B$12:$B$45,MATCH($A143,'Annex 1 LV, HV and UMS charges'!$A$12:$A$310,0)),INDEX('Annex 4 LDNO charges'!$B$14:$B$203,MATCH($A143,'Annex 4 LDNO charges'!$A$14:$A$203,0)))=0,"",IFERROR(INDEX('Annex 1 LV, HV and UMS charges'!$B$12:$B$45,MATCH($A143,'Annex 1 LV, HV and UMS charges'!$A$12:$A$310,0)),INDEX('Annex 4 LDNO charges'!$B$14:$B$203,MATCH($A143,'Annex 4 LDNO charges'!$A$14:$A$203,0))))</f>
        <v/>
      </c>
      <c r="C143" s="157" t="s">
        <v>638</v>
      </c>
      <c r="D143" s="174"/>
      <c r="E143" s="173">
        <v>0</v>
      </c>
    </row>
    <row r="144" spans="1:5" ht="25" customHeight="1" x14ac:dyDescent="0.25">
      <c r="A144" s="158" t="s">
        <v>696</v>
      </c>
      <c r="B144" s="43" t="str">
        <f>IF(IFERROR(INDEX('Annex 1 LV, HV and UMS charges'!$B$12:$B$45,MATCH($A144,'Annex 1 LV, HV and UMS charges'!$A$12:$A$310,0)),INDEX('Annex 4 LDNO charges'!$B$14:$B$203,MATCH($A144,'Annex 4 LDNO charges'!$A$14:$A$203,0)))=0,"",IFERROR(INDEX('Annex 1 LV, HV and UMS charges'!$B$12:$B$45,MATCH($A144,'Annex 1 LV, HV and UMS charges'!$A$12:$A$310,0)),INDEX('Annex 4 LDNO charges'!$B$14:$B$203,MATCH($A144,'Annex 4 LDNO charges'!$A$14:$A$203,0))))</f>
        <v/>
      </c>
      <c r="C144" s="157" t="s">
        <v>638</v>
      </c>
      <c r="D144" s="174"/>
      <c r="E144" s="173">
        <v>0</v>
      </c>
    </row>
    <row r="145" spans="1:5" ht="25" customHeight="1" x14ac:dyDescent="0.25">
      <c r="A145" s="158" t="s">
        <v>697</v>
      </c>
      <c r="B145" s="43" t="str">
        <f>IF(IFERROR(INDEX('Annex 1 LV, HV and UMS charges'!$B$12:$B$45,MATCH($A145,'Annex 1 LV, HV and UMS charges'!$A$12:$A$310,0)),INDEX('Annex 4 LDNO charges'!$B$14:$B$203,MATCH($A145,'Annex 4 LDNO charges'!$A$14:$A$203,0)))=0,"",IFERROR(INDEX('Annex 1 LV, HV and UMS charges'!$B$12:$B$45,MATCH($A145,'Annex 1 LV, HV and UMS charges'!$A$12:$A$310,0)),INDEX('Annex 4 LDNO charges'!$B$14:$B$203,MATCH($A145,'Annex 4 LDNO charges'!$A$14:$A$203,0))))</f>
        <v/>
      </c>
      <c r="C145" s="157" t="s">
        <v>638</v>
      </c>
      <c r="D145" s="174"/>
      <c r="E145" s="173">
        <v>0</v>
      </c>
    </row>
    <row r="146" spans="1:5" ht="25" customHeight="1" x14ac:dyDescent="0.25">
      <c r="A146" s="158" t="s">
        <v>698</v>
      </c>
      <c r="B146" s="43" t="str">
        <f>IF(IFERROR(INDEX('Annex 1 LV, HV and UMS charges'!$B$12:$B$45,MATCH($A146,'Annex 1 LV, HV and UMS charges'!$A$12:$A$310,0)),INDEX('Annex 4 LDNO charges'!$B$14:$B$203,MATCH($A146,'Annex 4 LDNO charges'!$A$14:$A$203,0)))=0,"",IFERROR(INDEX('Annex 1 LV, HV and UMS charges'!$B$12:$B$45,MATCH($A146,'Annex 1 LV, HV and UMS charges'!$A$12:$A$310,0)),INDEX('Annex 4 LDNO charges'!$B$14:$B$203,MATCH($A146,'Annex 4 LDNO charges'!$A$14:$A$203,0))))</f>
        <v/>
      </c>
      <c r="C146" s="157" t="s">
        <v>638</v>
      </c>
      <c r="D146" s="174"/>
      <c r="E146" s="173">
        <v>0</v>
      </c>
    </row>
    <row r="147" spans="1:5" ht="25" customHeight="1" x14ac:dyDescent="0.25">
      <c r="A147" s="158" t="s">
        <v>699</v>
      </c>
      <c r="B147" s="43" t="str">
        <f>IF(IFERROR(INDEX('Annex 1 LV, HV and UMS charges'!$B$12:$B$45,MATCH($A147,'Annex 1 LV, HV and UMS charges'!$A$12:$A$310,0)),INDEX('Annex 4 LDNO charges'!$B$14:$B$203,MATCH($A147,'Annex 4 LDNO charges'!$A$14:$A$203,0)))=0,"",IFERROR(INDEX('Annex 1 LV, HV and UMS charges'!$B$12:$B$45,MATCH($A147,'Annex 1 LV, HV and UMS charges'!$A$12:$A$310,0)),INDEX('Annex 4 LDNO charges'!$B$14:$B$203,MATCH($A147,'Annex 4 LDNO charges'!$A$14:$A$203,0))))</f>
        <v/>
      </c>
      <c r="C147" s="157" t="s">
        <v>638</v>
      </c>
      <c r="D147" s="174"/>
      <c r="E147" s="173">
        <v>0</v>
      </c>
    </row>
    <row r="148" spans="1:5" ht="25" customHeight="1" x14ac:dyDescent="0.25">
      <c r="A148" s="158" t="s">
        <v>557</v>
      </c>
      <c r="B148" s="43" t="str">
        <f>IF(IFERROR(INDEX('Annex 1 LV, HV and UMS charges'!$B$12:$B$45,MATCH($A148,'Annex 1 LV, HV and UMS charges'!$A$12:$A$310,0)),INDEX('Annex 4 LDNO charges'!$B$14:$B$203,MATCH($A148,'Annex 4 LDNO charges'!$A$14:$A$203,0)))=0,"",IFERROR(INDEX('Annex 1 LV, HV and UMS charges'!$B$12:$B$45,MATCH($A148,'Annex 1 LV, HV and UMS charges'!$A$12:$A$310,0)),INDEX('Annex 4 LDNO charges'!$B$14:$B$203,MATCH($A148,'Annex 4 LDNO charges'!$A$14:$A$203,0))))</f>
        <v/>
      </c>
      <c r="C148" s="157">
        <v>0</v>
      </c>
      <c r="D148" s="174"/>
      <c r="E148" s="173">
        <v>0</v>
      </c>
    </row>
    <row r="149" spans="1:5" ht="25" customHeight="1" x14ac:dyDescent="0.25">
      <c r="A149" s="158" t="s">
        <v>558</v>
      </c>
      <c r="B149" s="43" t="str">
        <f>IF(IFERROR(INDEX('Annex 1 LV, HV and UMS charges'!$B$12:$B$45,MATCH($A149,'Annex 1 LV, HV and UMS charges'!$A$12:$A$310,0)),INDEX('Annex 4 LDNO charges'!$B$14:$B$203,MATCH($A149,'Annex 4 LDNO charges'!$A$14:$A$203,0)))=0,"",IFERROR(INDEX('Annex 1 LV, HV and UMS charges'!$B$12:$B$45,MATCH($A149,'Annex 1 LV, HV and UMS charges'!$A$12:$A$310,0)),INDEX('Annex 4 LDNO charges'!$B$14:$B$203,MATCH($A149,'Annex 4 LDNO charges'!$A$14:$A$203,0))))</f>
        <v/>
      </c>
      <c r="C149" s="157">
        <v>0</v>
      </c>
      <c r="D149" s="174"/>
      <c r="E149" s="173">
        <v>0</v>
      </c>
    </row>
    <row r="150" spans="1:5" ht="25" customHeight="1" x14ac:dyDescent="0.25">
      <c r="A150" s="158" t="s">
        <v>559</v>
      </c>
      <c r="B150" s="43" t="str">
        <f>IF(IFERROR(INDEX('Annex 1 LV, HV and UMS charges'!$B$12:$B$45,MATCH($A150,'Annex 1 LV, HV and UMS charges'!$A$12:$A$310,0)),INDEX('Annex 4 LDNO charges'!$B$14:$B$203,MATCH($A150,'Annex 4 LDNO charges'!$A$14:$A$203,0)))=0,"",IFERROR(INDEX('Annex 1 LV, HV and UMS charges'!$B$12:$B$45,MATCH($A150,'Annex 1 LV, HV and UMS charges'!$A$12:$A$310,0)),INDEX('Annex 4 LDNO charges'!$B$14:$B$203,MATCH($A150,'Annex 4 LDNO charges'!$A$14:$A$203,0))))</f>
        <v/>
      </c>
      <c r="C150" s="157">
        <v>0</v>
      </c>
      <c r="D150" s="174"/>
      <c r="E150" s="173">
        <v>0</v>
      </c>
    </row>
    <row r="151" spans="1:5" ht="25" customHeight="1" x14ac:dyDescent="0.25">
      <c r="A151" s="158" t="s">
        <v>560</v>
      </c>
      <c r="B151" s="43" t="str">
        <f>IF(IFERROR(INDEX('Annex 1 LV, HV and UMS charges'!$B$12:$B$45,MATCH($A151,'Annex 1 LV, HV and UMS charges'!$A$12:$A$310,0)),INDEX('Annex 4 LDNO charges'!$B$14:$B$203,MATCH($A151,'Annex 4 LDNO charges'!$A$14:$A$203,0)))=0,"",IFERROR(INDEX('Annex 1 LV, HV and UMS charges'!$B$12:$B$45,MATCH($A151,'Annex 1 LV, HV and UMS charges'!$A$12:$A$310,0)),INDEX('Annex 4 LDNO charges'!$B$14:$B$203,MATCH($A151,'Annex 4 LDNO charges'!$A$14:$A$203,0))))</f>
        <v/>
      </c>
      <c r="C151" s="157">
        <v>0</v>
      </c>
      <c r="D151" s="174"/>
      <c r="E151" s="173">
        <v>0</v>
      </c>
    </row>
    <row r="152" spans="1:5" ht="25" customHeight="1" x14ac:dyDescent="0.25">
      <c r="A152" s="158" t="s">
        <v>561</v>
      </c>
      <c r="B152" s="43" t="str">
        <f>IF(IFERROR(INDEX('Annex 1 LV, HV and UMS charges'!$B$12:$B$45,MATCH($A152,'Annex 1 LV, HV and UMS charges'!$A$12:$A$310,0)),INDEX('Annex 4 LDNO charges'!$B$14:$B$203,MATCH($A152,'Annex 4 LDNO charges'!$A$14:$A$203,0)))=0,"",IFERROR(INDEX('Annex 1 LV, HV and UMS charges'!$B$12:$B$45,MATCH($A152,'Annex 1 LV, HV and UMS charges'!$A$12:$A$310,0)),INDEX('Annex 4 LDNO charges'!$B$14:$B$203,MATCH($A152,'Annex 4 LDNO charges'!$A$14:$A$203,0))))</f>
        <v/>
      </c>
      <c r="C152" s="157">
        <v>0</v>
      </c>
      <c r="D152" s="174"/>
      <c r="E152" s="173">
        <v>0</v>
      </c>
    </row>
    <row r="153" spans="1:5" ht="25" customHeight="1" x14ac:dyDescent="0.25">
      <c r="A153" s="158" t="s">
        <v>562</v>
      </c>
      <c r="B153" s="43" t="str">
        <f>IF(IFERROR(INDEX('Annex 1 LV, HV and UMS charges'!$B$12:$B$45,MATCH($A153,'Annex 1 LV, HV and UMS charges'!$A$12:$A$310,0)),INDEX('Annex 4 LDNO charges'!$B$14:$B$203,MATCH($A153,'Annex 4 LDNO charges'!$A$14:$A$203,0)))=0,"",IFERROR(INDEX('Annex 1 LV, HV and UMS charges'!$B$12:$B$45,MATCH($A153,'Annex 1 LV, HV and UMS charges'!$A$12:$A$310,0)),INDEX('Annex 4 LDNO charges'!$B$14:$B$203,MATCH($A153,'Annex 4 LDNO charges'!$A$14:$A$203,0))))</f>
        <v/>
      </c>
      <c r="C153" s="157">
        <v>0</v>
      </c>
      <c r="D153" s="174"/>
      <c r="E153" s="173">
        <v>0</v>
      </c>
    </row>
    <row r="154" spans="1:5" ht="25" customHeight="1" x14ac:dyDescent="0.25">
      <c r="A154" s="158" t="s">
        <v>563</v>
      </c>
      <c r="B154" s="43" t="str">
        <f>IF(IFERROR(INDEX('Annex 1 LV, HV and UMS charges'!$B$12:$B$45,MATCH($A154,'Annex 1 LV, HV and UMS charges'!$A$12:$A$310,0)),INDEX('Annex 4 LDNO charges'!$B$14:$B$203,MATCH($A154,'Annex 4 LDNO charges'!$A$14:$A$203,0)))=0,"",IFERROR(INDEX('Annex 1 LV, HV and UMS charges'!$B$12:$B$45,MATCH($A154,'Annex 1 LV, HV and UMS charges'!$A$12:$A$310,0)),INDEX('Annex 4 LDNO charges'!$B$14:$B$203,MATCH($A154,'Annex 4 LDNO charges'!$A$14:$A$203,0))))</f>
        <v/>
      </c>
      <c r="C154" s="157">
        <v>0</v>
      </c>
      <c r="D154" s="174"/>
      <c r="E154" s="173">
        <v>0</v>
      </c>
    </row>
    <row r="155" spans="1:5" ht="25" customHeight="1" x14ac:dyDescent="0.25">
      <c r="A155" s="158" t="s">
        <v>564</v>
      </c>
      <c r="B155" s="43" t="str">
        <f>IF(IFERROR(INDEX('Annex 1 LV, HV and UMS charges'!$B$12:$B$45,MATCH($A155,'Annex 1 LV, HV and UMS charges'!$A$12:$A$310,0)),INDEX('Annex 4 LDNO charges'!$B$14:$B$203,MATCH($A155,'Annex 4 LDNO charges'!$A$14:$A$203,0)))=0,"",IFERROR(INDEX('Annex 1 LV, HV and UMS charges'!$B$12:$B$45,MATCH($A155,'Annex 1 LV, HV and UMS charges'!$A$12:$A$310,0)),INDEX('Annex 4 LDNO charges'!$B$14:$B$203,MATCH($A155,'Annex 4 LDNO charges'!$A$14:$A$203,0))))</f>
        <v/>
      </c>
      <c r="C155" s="157">
        <v>0</v>
      </c>
      <c r="D155" s="174"/>
      <c r="E155" s="173">
        <v>0</v>
      </c>
    </row>
    <row r="156" spans="1:5" ht="25" customHeight="1" x14ac:dyDescent="0.25">
      <c r="A156" s="158" t="s">
        <v>565</v>
      </c>
      <c r="B156" s="43" t="str">
        <f>IF(IFERROR(INDEX('Annex 1 LV, HV and UMS charges'!$B$12:$B$45,MATCH($A156,'Annex 1 LV, HV and UMS charges'!$A$12:$A$310,0)),INDEX('Annex 4 LDNO charges'!$B$14:$B$203,MATCH($A156,'Annex 4 LDNO charges'!$A$14:$A$203,0)))=0,"",IFERROR(INDEX('Annex 1 LV, HV and UMS charges'!$B$12:$B$45,MATCH($A156,'Annex 1 LV, HV and UMS charges'!$A$12:$A$310,0)),INDEX('Annex 4 LDNO charges'!$B$14:$B$203,MATCH($A156,'Annex 4 LDNO charges'!$A$14:$A$203,0))))</f>
        <v/>
      </c>
      <c r="C156" s="157">
        <v>0</v>
      </c>
      <c r="D156" s="174"/>
      <c r="E156" s="173">
        <v>0</v>
      </c>
    </row>
    <row r="157" spans="1:5" ht="25" customHeight="1" x14ac:dyDescent="0.25">
      <c r="A157" s="158" t="s">
        <v>566</v>
      </c>
      <c r="B157" s="43" t="str">
        <f>IF(IFERROR(INDEX('Annex 1 LV, HV and UMS charges'!$B$12:$B$45,MATCH($A157,'Annex 1 LV, HV and UMS charges'!$A$12:$A$310,0)),INDEX('Annex 4 LDNO charges'!$B$14:$B$203,MATCH($A157,'Annex 4 LDNO charges'!$A$14:$A$203,0)))=0,"",IFERROR(INDEX('Annex 1 LV, HV and UMS charges'!$B$12:$B$45,MATCH($A157,'Annex 1 LV, HV and UMS charges'!$A$12:$A$310,0)),INDEX('Annex 4 LDNO charges'!$B$14:$B$203,MATCH($A157,'Annex 4 LDNO charges'!$A$14:$A$203,0))))</f>
        <v/>
      </c>
      <c r="C157" s="157">
        <v>0</v>
      </c>
      <c r="D157" s="174"/>
      <c r="E157" s="173">
        <v>0</v>
      </c>
    </row>
    <row r="158" spans="1:5" ht="25" customHeight="1" x14ac:dyDescent="0.25">
      <c r="A158" s="158" t="s">
        <v>567</v>
      </c>
      <c r="B158" s="43" t="str">
        <f>IF(IFERROR(INDEX('Annex 1 LV, HV and UMS charges'!$B$12:$B$45,MATCH($A158,'Annex 1 LV, HV and UMS charges'!$A$12:$A$310,0)),INDEX('Annex 4 LDNO charges'!$B$14:$B$203,MATCH($A158,'Annex 4 LDNO charges'!$A$14:$A$203,0)))=0,"",IFERROR(INDEX('Annex 1 LV, HV and UMS charges'!$B$12:$B$45,MATCH($A158,'Annex 1 LV, HV and UMS charges'!$A$12:$A$310,0)),INDEX('Annex 4 LDNO charges'!$B$14:$B$203,MATCH($A158,'Annex 4 LDNO charges'!$A$14:$A$203,0))))</f>
        <v/>
      </c>
      <c r="C158" s="157">
        <v>0</v>
      </c>
      <c r="D158" s="174"/>
      <c r="E158" s="173">
        <v>0</v>
      </c>
    </row>
    <row r="159" spans="1:5" ht="25" customHeight="1" x14ac:dyDescent="0.25">
      <c r="A159" s="158" t="s">
        <v>568</v>
      </c>
      <c r="B159" s="43" t="str">
        <f>IF(IFERROR(INDEX('Annex 1 LV, HV and UMS charges'!$B$12:$B$45,MATCH($A159,'Annex 1 LV, HV and UMS charges'!$A$12:$A$310,0)),INDEX('Annex 4 LDNO charges'!$B$14:$B$203,MATCH($A159,'Annex 4 LDNO charges'!$A$14:$A$203,0)))=0,"",IFERROR(INDEX('Annex 1 LV, HV and UMS charges'!$B$12:$B$45,MATCH($A159,'Annex 1 LV, HV and UMS charges'!$A$12:$A$310,0)),INDEX('Annex 4 LDNO charges'!$B$14:$B$203,MATCH($A159,'Annex 4 LDNO charges'!$A$14:$A$203,0))))</f>
        <v/>
      </c>
      <c r="C159" s="157">
        <v>0</v>
      </c>
      <c r="D159" s="174"/>
      <c r="E159" s="173">
        <v>0</v>
      </c>
    </row>
    <row r="160" spans="1:5" ht="25" customHeight="1" x14ac:dyDescent="0.25">
      <c r="A160" s="158" t="s">
        <v>569</v>
      </c>
      <c r="B160" s="43" t="str">
        <f>IF(IFERROR(INDEX('Annex 1 LV, HV and UMS charges'!$B$12:$B$45,MATCH($A160,'Annex 1 LV, HV and UMS charges'!$A$12:$A$310,0)),INDEX('Annex 4 LDNO charges'!$B$14:$B$203,MATCH($A160,'Annex 4 LDNO charges'!$A$14:$A$203,0)))=0,"",IFERROR(INDEX('Annex 1 LV, HV and UMS charges'!$B$12:$B$45,MATCH($A160,'Annex 1 LV, HV and UMS charges'!$A$12:$A$310,0)),INDEX('Annex 4 LDNO charges'!$B$14:$B$203,MATCH($A160,'Annex 4 LDNO charges'!$A$14:$A$203,0))))</f>
        <v/>
      </c>
      <c r="C160" s="157">
        <v>0</v>
      </c>
      <c r="D160" s="174"/>
      <c r="E160" s="173">
        <v>0</v>
      </c>
    </row>
    <row r="161" spans="1:5" ht="25" customHeight="1" x14ac:dyDescent="0.25">
      <c r="A161" s="158" t="s">
        <v>570</v>
      </c>
      <c r="B161" s="43" t="str">
        <f>IF(IFERROR(INDEX('Annex 1 LV, HV and UMS charges'!$B$12:$B$45,MATCH($A161,'Annex 1 LV, HV and UMS charges'!$A$12:$A$310,0)),INDEX('Annex 4 LDNO charges'!$B$14:$B$203,MATCH($A161,'Annex 4 LDNO charges'!$A$14:$A$203,0)))=0,"",IFERROR(INDEX('Annex 1 LV, HV and UMS charges'!$B$12:$B$45,MATCH($A161,'Annex 1 LV, HV and UMS charges'!$A$12:$A$310,0)),INDEX('Annex 4 LDNO charges'!$B$14:$B$203,MATCH($A161,'Annex 4 LDNO charges'!$A$14:$A$203,0))))</f>
        <v/>
      </c>
      <c r="C161" s="157">
        <v>0</v>
      </c>
      <c r="D161" s="174"/>
      <c r="E161" s="173">
        <v>0</v>
      </c>
    </row>
    <row r="162" spans="1:5" ht="25" customHeight="1" x14ac:dyDescent="0.25">
      <c r="A162" s="158" t="s">
        <v>571</v>
      </c>
      <c r="B162" s="43" t="str">
        <f>IF(IFERROR(INDEX('Annex 1 LV, HV and UMS charges'!$B$12:$B$45,MATCH($A162,'Annex 1 LV, HV and UMS charges'!$A$12:$A$310,0)),INDEX('Annex 4 LDNO charges'!$B$14:$B$203,MATCH($A162,'Annex 4 LDNO charges'!$A$14:$A$203,0)))=0,"",IFERROR(INDEX('Annex 1 LV, HV and UMS charges'!$B$12:$B$45,MATCH($A162,'Annex 1 LV, HV and UMS charges'!$A$12:$A$310,0)),INDEX('Annex 4 LDNO charges'!$B$14:$B$203,MATCH($A162,'Annex 4 LDNO charges'!$A$14:$A$203,0))))</f>
        <v/>
      </c>
      <c r="C162" s="157">
        <v>0</v>
      </c>
      <c r="D162" s="174"/>
      <c r="E162" s="173">
        <v>0</v>
      </c>
    </row>
    <row r="163" spans="1:5" ht="25" customHeight="1" x14ac:dyDescent="0.25">
      <c r="A163" s="2" t="s">
        <v>738</v>
      </c>
      <c r="B163" s="2"/>
      <c r="D163" s="2"/>
    </row>
    <row r="164" spans="1:5" ht="25" customHeight="1" x14ac:dyDescent="0.25">
      <c r="A164" s="2" t="s">
        <v>739</v>
      </c>
      <c r="B164" s="2"/>
      <c r="D164" s="2"/>
    </row>
  </sheetData>
  <mergeCells count="2">
    <mergeCell ref="A2:E2"/>
    <mergeCell ref="B1:C1"/>
  </mergeCells>
  <hyperlinks>
    <hyperlink ref="A1" location="Overview!A1" display="Back to Overview" xr:uid="{00000000-0004-0000-0900-000000000000}"/>
  </hyperlinks>
  <pageMargins left="0.39370078740157483" right="0.39370078740157483" top="0.9055118110236221" bottom="0.74803149606299213" header="0.51181102362204722" footer="0.51181102362204722"/>
  <pageSetup paperSize="9" scale="76"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762"/>
  <sheetViews>
    <sheetView zoomScale="85" zoomScaleNormal="85" zoomScaleSheetLayoutView="100" workbookViewId="0">
      <selection activeCell="P36" sqref="P36"/>
    </sheetView>
  </sheetViews>
  <sheetFormatPr defaultColWidth="9.1796875" defaultRowHeight="27.75" customHeight="1" x14ac:dyDescent="0.25"/>
  <cols>
    <col min="1" max="1" width="29.81640625" style="2" customWidth="1"/>
    <col min="2" max="2" width="48.54296875" style="2" customWidth="1"/>
    <col min="3" max="4" width="23.54296875" style="3" customWidth="1"/>
    <col min="5" max="5" width="15.54296875" style="2" customWidth="1"/>
    <col min="6" max="16384" width="9.1796875" style="2"/>
  </cols>
  <sheetData>
    <row r="1" spans="1:7" ht="27.75" customHeight="1" x14ac:dyDescent="0.25">
      <c r="A1" s="13" t="s">
        <v>30</v>
      </c>
      <c r="B1" s="3"/>
      <c r="C1" s="2"/>
      <c r="E1" s="8"/>
      <c r="F1" s="4"/>
      <c r="G1" s="4"/>
    </row>
    <row r="2" spans="1:7" s="9" customFormat="1" ht="18" x14ac:dyDescent="0.25">
      <c r="A2" s="247" t="str">
        <f>Overview!B4&amp; " - Effective from "&amp;Overview!D4&amp;" - "&amp;Overview!E4&amp;" Nodal/Zonal charges"</f>
        <v>National Grid Electricity Distribution (East Midlands) plc  - Effective from 1 April 2027 - Final Nodal/Zonal charges</v>
      </c>
      <c r="B2" s="248"/>
      <c r="C2" s="248"/>
      <c r="D2" s="249"/>
    </row>
    <row r="3" spans="1:7" ht="60.75" customHeight="1" x14ac:dyDescent="0.25">
      <c r="A3" s="20" t="s">
        <v>794</v>
      </c>
      <c r="B3" s="20" t="s">
        <v>795</v>
      </c>
      <c r="C3" s="20" t="s">
        <v>796</v>
      </c>
      <c r="D3" s="20" t="s">
        <v>797</v>
      </c>
    </row>
    <row r="4" spans="1:7" ht="12.5" x14ac:dyDescent="0.25">
      <c r="A4" s="209" t="s">
        <v>1391</v>
      </c>
      <c r="B4" s="207" t="s">
        <v>764</v>
      </c>
      <c r="C4" s="208">
        <v>5.0105752394203069</v>
      </c>
      <c r="D4" s="208" t="s">
        <v>764</v>
      </c>
    </row>
    <row r="5" spans="1:7" ht="25" x14ac:dyDescent="0.25">
      <c r="A5" s="209" t="s">
        <v>1392</v>
      </c>
      <c r="B5" s="207" t="s">
        <v>764</v>
      </c>
      <c r="C5" s="208" t="s">
        <v>764</v>
      </c>
      <c r="D5" s="208" t="s">
        <v>764</v>
      </c>
    </row>
    <row r="6" spans="1:7" ht="12.5" x14ac:dyDescent="0.25">
      <c r="A6" s="209" t="s">
        <v>1393</v>
      </c>
      <c r="B6" s="207" t="s">
        <v>764</v>
      </c>
      <c r="C6" s="208">
        <v>0.67058445136835887</v>
      </c>
      <c r="D6" s="208" t="s">
        <v>764</v>
      </c>
    </row>
    <row r="7" spans="1:7" ht="12.5" x14ac:dyDescent="0.25">
      <c r="A7" s="209" t="s">
        <v>1394</v>
      </c>
      <c r="B7" s="207" t="s">
        <v>1391</v>
      </c>
      <c r="C7" s="208">
        <v>2.4450336625842848</v>
      </c>
      <c r="D7" s="208" t="s">
        <v>764</v>
      </c>
    </row>
    <row r="8" spans="1:7" ht="12.5" x14ac:dyDescent="0.25">
      <c r="A8" s="209" t="s">
        <v>1395</v>
      </c>
      <c r="B8" s="207" t="s">
        <v>1393</v>
      </c>
      <c r="C8" s="208">
        <v>3.4304197468413871</v>
      </c>
      <c r="D8" s="208" t="s">
        <v>764</v>
      </c>
    </row>
    <row r="9" spans="1:7" ht="12.5" x14ac:dyDescent="0.25">
      <c r="A9" s="209" t="s">
        <v>1396</v>
      </c>
      <c r="B9" s="207" t="s">
        <v>1393</v>
      </c>
      <c r="C9" s="208">
        <v>0.43379339126952027</v>
      </c>
      <c r="D9" s="208" t="s">
        <v>764</v>
      </c>
    </row>
    <row r="10" spans="1:7" ht="12.5" x14ac:dyDescent="0.25">
      <c r="A10" s="209" t="s">
        <v>1397</v>
      </c>
      <c r="B10" s="207" t="s">
        <v>1393</v>
      </c>
      <c r="C10" s="208">
        <v>4.5091168723975237</v>
      </c>
      <c r="D10" s="208" t="s">
        <v>764</v>
      </c>
    </row>
    <row r="11" spans="1:7" ht="12.5" x14ac:dyDescent="0.25">
      <c r="A11" s="209" t="s">
        <v>1398</v>
      </c>
      <c r="B11" s="207" t="s">
        <v>1393</v>
      </c>
      <c r="C11" s="208">
        <v>4.1642505819890463</v>
      </c>
      <c r="D11" s="208" t="s">
        <v>764</v>
      </c>
    </row>
    <row r="12" spans="1:7" ht="12.5" x14ac:dyDescent="0.25">
      <c r="A12" s="209" t="s">
        <v>1399</v>
      </c>
      <c r="B12" s="207" t="s">
        <v>1393</v>
      </c>
      <c r="C12" s="208">
        <v>7.3446407171724593</v>
      </c>
      <c r="D12" s="208" t="s">
        <v>764</v>
      </c>
    </row>
    <row r="13" spans="1:7" ht="12.5" x14ac:dyDescent="0.25">
      <c r="A13" s="209" t="s">
        <v>1400</v>
      </c>
      <c r="B13" s="207" t="s">
        <v>1391</v>
      </c>
      <c r="C13" s="208" t="s">
        <v>764</v>
      </c>
      <c r="D13" s="208" t="s">
        <v>764</v>
      </c>
    </row>
    <row r="14" spans="1:7" ht="12.5" x14ac:dyDescent="0.25">
      <c r="A14" s="209" t="s">
        <v>1401</v>
      </c>
      <c r="B14" s="207" t="s">
        <v>1391</v>
      </c>
      <c r="C14" s="208">
        <v>4.3989374272633119</v>
      </c>
      <c r="D14" s="208" t="s">
        <v>764</v>
      </c>
    </row>
    <row r="15" spans="1:7" ht="12.5" x14ac:dyDescent="0.25">
      <c r="A15" s="209" t="s">
        <v>1402</v>
      </c>
      <c r="B15" s="207" t="s">
        <v>1393</v>
      </c>
      <c r="C15" s="208">
        <v>2.2853758000006335</v>
      </c>
      <c r="D15" s="208" t="s">
        <v>764</v>
      </c>
    </row>
    <row r="16" spans="1:7" ht="12.5" x14ac:dyDescent="0.25">
      <c r="A16" s="209" t="s">
        <v>1403</v>
      </c>
      <c r="B16" s="207" t="s">
        <v>1392</v>
      </c>
      <c r="C16" s="208">
        <v>2.2271276591205176</v>
      </c>
      <c r="D16" s="208" t="s">
        <v>764</v>
      </c>
    </row>
    <row r="17" spans="1:4" ht="12.5" x14ac:dyDescent="0.25">
      <c r="A17" s="209" t="s">
        <v>1404</v>
      </c>
      <c r="B17" s="207" t="s">
        <v>1393</v>
      </c>
      <c r="C17" s="208">
        <v>4.9780215092153792</v>
      </c>
      <c r="D17" s="208" t="s">
        <v>764</v>
      </c>
    </row>
    <row r="18" spans="1:4" ht="25" x14ac:dyDescent="0.25">
      <c r="A18" s="209" t="s">
        <v>1405</v>
      </c>
      <c r="B18" s="207" t="s">
        <v>1391</v>
      </c>
      <c r="C18" s="208" t="s">
        <v>764</v>
      </c>
      <c r="D18" s="208" t="s">
        <v>764</v>
      </c>
    </row>
    <row r="19" spans="1:4" ht="12.5" x14ac:dyDescent="0.25">
      <c r="A19" s="209" t="s">
        <v>1406</v>
      </c>
      <c r="B19" s="207" t="s">
        <v>1392</v>
      </c>
      <c r="C19" s="208" t="s">
        <v>764</v>
      </c>
      <c r="D19" s="208" t="s">
        <v>764</v>
      </c>
    </row>
    <row r="20" spans="1:4" ht="12.5" x14ac:dyDescent="0.25">
      <c r="A20" s="209" t="s">
        <v>1407</v>
      </c>
      <c r="B20" s="207" t="s">
        <v>1393</v>
      </c>
      <c r="C20" s="208" t="s">
        <v>764</v>
      </c>
      <c r="D20" s="208" t="s">
        <v>764</v>
      </c>
    </row>
    <row r="21" spans="1:4" ht="12.5" x14ac:dyDescent="0.25">
      <c r="A21" s="209" t="s">
        <v>1408</v>
      </c>
      <c r="B21" s="207" t="s">
        <v>1393</v>
      </c>
      <c r="C21" s="208" t="s">
        <v>764</v>
      </c>
      <c r="D21" s="208" t="s">
        <v>764</v>
      </c>
    </row>
    <row r="22" spans="1:4" ht="12.5" x14ac:dyDescent="0.25">
      <c r="A22" s="209" t="s">
        <v>1409</v>
      </c>
      <c r="B22" s="207" t="s">
        <v>1393</v>
      </c>
      <c r="C22" s="208" t="s">
        <v>764</v>
      </c>
      <c r="D22" s="208" t="s">
        <v>764</v>
      </c>
    </row>
    <row r="23" spans="1:4" ht="12.5" x14ac:dyDescent="0.25">
      <c r="A23" s="209" t="s">
        <v>1410</v>
      </c>
      <c r="B23" s="207" t="s">
        <v>1391</v>
      </c>
      <c r="C23" s="208" t="s">
        <v>764</v>
      </c>
      <c r="D23" s="208" t="s">
        <v>764</v>
      </c>
    </row>
    <row r="24" spans="1:4" ht="50" x14ac:dyDescent="0.25">
      <c r="A24" s="209" t="s">
        <v>1411</v>
      </c>
      <c r="B24" s="207" t="s">
        <v>1393</v>
      </c>
      <c r="C24" s="208">
        <v>1.9438758124650941</v>
      </c>
      <c r="D24" s="208" t="s">
        <v>764</v>
      </c>
    </row>
    <row r="25" spans="1:4" ht="50" x14ac:dyDescent="0.25">
      <c r="A25" s="209" t="s">
        <v>1412</v>
      </c>
      <c r="B25" s="207" t="s">
        <v>1393</v>
      </c>
      <c r="C25" s="208">
        <v>0.96105834155572256</v>
      </c>
      <c r="D25" s="208" t="s">
        <v>764</v>
      </c>
    </row>
    <row r="26" spans="1:4" ht="50" x14ac:dyDescent="0.25">
      <c r="A26" s="209" t="s">
        <v>1413</v>
      </c>
      <c r="B26" s="207" t="s">
        <v>1393</v>
      </c>
      <c r="C26" s="208">
        <v>3.0736648535020485</v>
      </c>
      <c r="D26" s="208" t="s">
        <v>764</v>
      </c>
    </row>
    <row r="27" spans="1:4" ht="62.5" x14ac:dyDescent="0.25">
      <c r="A27" s="209" t="s">
        <v>1414</v>
      </c>
      <c r="B27" s="207" t="s">
        <v>1393</v>
      </c>
      <c r="C27" s="208">
        <v>4.9919897003050133</v>
      </c>
      <c r="D27" s="208" t="s">
        <v>764</v>
      </c>
    </row>
    <row r="28" spans="1:4" ht="62.5" x14ac:dyDescent="0.25">
      <c r="A28" s="209" t="s">
        <v>1415</v>
      </c>
      <c r="B28" s="207" t="s">
        <v>1391</v>
      </c>
      <c r="C28" s="208">
        <v>2.8540699182895848</v>
      </c>
      <c r="D28" s="208" t="s">
        <v>764</v>
      </c>
    </row>
    <row r="29" spans="1:4" ht="25" x14ac:dyDescent="0.25">
      <c r="A29" s="209" t="s">
        <v>1416</v>
      </c>
      <c r="B29" s="207" t="s">
        <v>1404</v>
      </c>
      <c r="C29" s="208">
        <v>2.8080473088297384</v>
      </c>
      <c r="D29" s="208" t="s">
        <v>764</v>
      </c>
    </row>
    <row r="30" spans="1:4" ht="25" x14ac:dyDescent="0.25">
      <c r="A30" s="209" t="s">
        <v>1417</v>
      </c>
      <c r="B30" s="207" t="s">
        <v>1404</v>
      </c>
      <c r="C30" s="208">
        <v>7.3405858340576504</v>
      </c>
      <c r="D30" s="208" t="s">
        <v>764</v>
      </c>
    </row>
    <row r="31" spans="1:4" ht="37.5" x14ac:dyDescent="0.25">
      <c r="A31" s="209" t="s">
        <v>1418</v>
      </c>
      <c r="B31" s="207" t="s">
        <v>1395</v>
      </c>
      <c r="C31" s="208" t="s">
        <v>764</v>
      </c>
      <c r="D31" s="208" t="s">
        <v>764</v>
      </c>
    </row>
    <row r="32" spans="1:4" ht="25" x14ac:dyDescent="0.25">
      <c r="A32" s="209" t="s">
        <v>1419</v>
      </c>
      <c r="B32" s="207" t="s">
        <v>1398</v>
      </c>
      <c r="C32" s="208" t="s">
        <v>764</v>
      </c>
      <c r="D32" s="208" t="s">
        <v>764</v>
      </c>
    </row>
    <row r="33" spans="1:4" ht="25" x14ac:dyDescent="0.25">
      <c r="A33" s="209" t="s">
        <v>1420</v>
      </c>
      <c r="B33" s="207" t="s">
        <v>1397</v>
      </c>
      <c r="C33" s="208">
        <v>5.9774107975653923</v>
      </c>
      <c r="D33" s="208" t="s">
        <v>764</v>
      </c>
    </row>
    <row r="34" spans="1:4" ht="12.5" x14ac:dyDescent="0.25">
      <c r="A34" s="209" t="s">
        <v>1421</v>
      </c>
      <c r="B34" s="207" t="s">
        <v>1399</v>
      </c>
      <c r="C34" s="208" t="s">
        <v>764</v>
      </c>
      <c r="D34" s="208" t="s">
        <v>764</v>
      </c>
    </row>
    <row r="35" spans="1:4" ht="25" x14ac:dyDescent="0.25">
      <c r="A35" s="209" t="s">
        <v>1422</v>
      </c>
      <c r="B35" s="207" t="s">
        <v>1400</v>
      </c>
      <c r="C35" s="208" t="s">
        <v>764</v>
      </c>
      <c r="D35" s="208" t="s">
        <v>764</v>
      </c>
    </row>
    <row r="36" spans="1:4" ht="25" x14ac:dyDescent="0.25">
      <c r="A36" s="209" t="s">
        <v>1423</v>
      </c>
      <c r="B36" s="207" t="s">
        <v>1401</v>
      </c>
      <c r="C36" s="208" t="s">
        <v>764</v>
      </c>
      <c r="D36" s="208" t="s">
        <v>764</v>
      </c>
    </row>
    <row r="37" spans="1:4" ht="25" x14ac:dyDescent="0.25">
      <c r="A37" s="209" t="s">
        <v>1424</v>
      </c>
      <c r="B37" s="207" t="s">
        <v>1395</v>
      </c>
      <c r="C37" s="208">
        <v>9.0849906381207699</v>
      </c>
      <c r="D37" s="208" t="s">
        <v>764</v>
      </c>
    </row>
    <row r="38" spans="1:4" ht="25" x14ac:dyDescent="0.25">
      <c r="A38" s="209" t="s">
        <v>1425</v>
      </c>
      <c r="B38" s="207" t="s">
        <v>1395</v>
      </c>
      <c r="C38" s="208">
        <v>3.3398454241025082</v>
      </c>
      <c r="D38" s="208" t="s">
        <v>764</v>
      </c>
    </row>
    <row r="39" spans="1:4" ht="25" x14ac:dyDescent="0.25">
      <c r="A39" s="209" t="s">
        <v>1426</v>
      </c>
      <c r="B39" s="207" t="s">
        <v>1398</v>
      </c>
      <c r="C39" s="208" t="s">
        <v>764</v>
      </c>
      <c r="D39" s="208" t="s">
        <v>764</v>
      </c>
    </row>
    <row r="40" spans="1:4" ht="37.5" x14ac:dyDescent="0.25">
      <c r="A40" s="209" t="s">
        <v>1427</v>
      </c>
      <c r="B40" s="207" t="s">
        <v>1394</v>
      </c>
      <c r="C40" s="208" t="s">
        <v>764</v>
      </c>
      <c r="D40" s="208" t="s">
        <v>764</v>
      </c>
    </row>
    <row r="41" spans="1:4" ht="25" x14ac:dyDescent="0.25">
      <c r="A41" s="209" t="s">
        <v>1428</v>
      </c>
      <c r="B41" s="207" t="s">
        <v>1402</v>
      </c>
      <c r="C41" s="208" t="s">
        <v>764</v>
      </c>
      <c r="D41" s="208" t="s">
        <v>764</v>
      </c>
    </row>
    <row r="42" spans="1:4" ht="25" x14ac:dyDescent="0.25">
      <c r="A42" s="209" t="s">
        <v>1429</v>
      </c>
      <c r="B42" s="207" t="s">
        <v>1413</v>
      </c>
      <c r="C42" s="208">
        <v>3.2410216509856253</v>
      </c>
      <c r="D42" s="208" t="s">
        <v>764</v>
      </c>
    </row>
    <row r="43" spans="1:4" ht="25" x14ac:dyDescent="0.25">
      <c r="A43" s="209" t="s">
        <v>1430</v>
      </c>
      <c r="B43" s="207" t="s">
        <v>1402</v>
      </c>
      <c r="C43" s="208" t="s">
        <v>764</v>
      </c>
      <c r="D43" s="208" t="s">
        <v>764</v>
      </c>
    </row>
    <row r="44" spans="1:4" ht="25" x14ac:dyDescent="0.25">
      <c r="A44" s="209" t="s">
        <v>1431</v>
      </c>
      <c r="B44" s="207" t="s">
        <v>1401</v>
      </c>
      <c r="C44" s="208" t="s">
        <v>764</v>
      </c>
      <c r="D44" s="208" t="s">
        <v>764</v>
      </c>
    </row>
    <row r="45" spans="1:4" ht="37.5" x14ac:dyDescent="0.25">
      <c r="A45" s="209" t="s">
        <v>1432</v>
      </c>
      <c r="B45" s="207" t="s">
        <v>1396</v>
      </c>
      <c r="C45" s="208" t="s">
        <v>764</v>
      </c>
      <c r="D45" s="208" t="s">
        <v>764</v>
      </c>
    </row>
    <row r="46" spans="1:4" ht="25" x14ac:dyDescent="0.25">
      <c r="A46" s="209" t="s">
        <v>1433</v>
      </c>
      <c r="B46" s="207" t="s">
        <v>1396</v>
      </c>
      <c r="C46" s="208" t="s">
        <v>764</v>
      </c>
      <c r="D46" s="208" t="s">
        <v>764</v>
      </c>
    </row>
    <row r="47" spans="1:4" ht="25" x14ac:dyDescent="0.25">
      <c r="A47" s="209" t="s">
        <v>1434</v>
      </c>
      <c r="B47" s="207" t="s">
        <v>1401</v>
      </c>
      <c r="C47" s="208">
        <v>5.1297027770470187</v>
      </c>
      <c r="D47" s="208" t="s">
        <v>764</v>
      </c>
    </row>
    <row r="48" spans="1:4" ht="25" x14ac:dyDescent="0.25">
      <c r="A48" s="209" t="s">
        <v>1435</v>
      </c>
      <c r="B48" s="207" t="s">
        <v>1395</v>
      </c>
      <c r="C48" s="208" t="s">
        <v>764</v>
      </c>
      <c r="D48" s="208" t="s">
        <v>764</v>
      </c>
    </row>
    <row r="49" spans="1:4" ht="25" x14ac:dyDescent="0.25">
      <c r="A49" s="209" t="s">
        <v>1436</v>
      </c>
      <c r="B49" s="207" t="s">
        <v>1398</v>
      </c>
      <c r="C49" s="208" t="s">
        <v>764</v>
      </c>
      <c r="D49" s="208" t="s">
        <v>764</v>
      </c>
    </row>
    <row r="50" spans="1:4" ht="25" x14ac:dyDescent="0.25">
      <c r="A50" s="209" t="s">
        <v>1437</v>
      </c>
      <c r="B50" s="207" t="s">
        <v>1404</v>
      </c>
      <c r="C50" s="208" t="s">
        <v>764</v>
      </c>
      <c r="D50" s="208" t="s">
        <v>764</v>
      </c>
    </row>
    <row r="51" spans="1:4" ht="37.5" x14ac:dyDescent="0.25">
      <c r="A51" s="209" t="s">
        <v>1438</v>
      </c>
      <c r="B51" s="207" t="s">
        <v>1399</v>
      </c>
      <c r="C51" s="208" t="s">
        <v>764</v>
      </c>
      <c r="D51" s="208" t="s">
        <v>764</v>
      </c>
    </row>
    <row r="52" spans="1:4" ht="25" x14ac:dyDescent="0.25">
      <c r="A52" s="209" t="s">
        <v>1439</v>
      </c>
      <c r="B52" s="207" t="s">
        <v>1399</v>
      </c>
      <c r="C52" s="208">
        <v>5.8669052546988949</v>
      </c>
      <c r="D52" s="208" t="s">
        <v>764</v>
      </c>
    </row>
    <row r="53" spans="1:4" ht="25" x14ac:dyDescent="0.25">
      <c r="A53" s="209" t="s">
        <v>1440</v>
      </c>
      <c r="B53" s="207" t="s">
        <v>1405</v>
      </c>
      <c r="C53" s="208" t="s">
        <v>764</v>
      </c>
      <c r="D53" s="208" t="s">
        <v>764</v>
      </c>
    </row>
    <row r="54" spans="1:4" ht="25" x14ac:dyDescent="0.25">
      <c r="A54" s="209" t="s">
        <v>1441</v>
      </c>
      <c r="B54" s="207" t="s">
        <v>1405</v>
      </c>
      <c r="C54" s="208" t="s">
        <v>764</v>
      </c>
      <c r="D54" s="208" t="s">
        <v>764</v>
      </c>
    </row>
    <row r="55" spans="1:4" ht="25" x14ac:dyDescent="0.25">
      <c r="A55" s="209" t="s">
        <v>1442</v>
      </c>
      <c r="B55" s="207" t="s">
        <v>1405</v>
      </c>
      <c r="C55" s="208" t="s">
        <v>764</v>
      </c>
      <c r="D55" s="208" t="s">
        <v>764</v>
      </c>
    </row>
    <row r="56" spans="1:4" ht="25" x14ac:dyDescent="0.25">
      <c r="A56" s="209" t="s">
        <v>1443</v>
      </c>
      <c r="B56" s="207" t="s">
        <v>1398</v>
      </c>
      <c r="C56" s="208" t="s">
        <v>764</v>
      </c>
      <c r="D56" s="208" t="s">
        <v>764</v>
      </c>
    </row>
    <row r="57" spans="1:4" ht="25" x14ac:dyDescent="0.25">
      <c r="A57" s="209" t="s">
        <v>1444</v>
      </c>
      <c r="B57" s="207" t="s">
        <v>1393</v>
      </c>
      <c r="C57" s="208" t="s">
        <v>764</v>
      </c>
      <c r="D57" s="208" t="s">
        <v>764</v>
      </c>
    </row>
    <row r="58" spans="1:4" ht="25" x14ac:dyDescent="0.25">
      <c r="A58" s="209" t="s">
        <v>1445</v>
      </c>
      <c r="B58" s="207" t="s">
        <v>1403</v>
      </c>
      <c r="C58" s="208" t="s">
        <v>764</v>
      </c>
      <c r="D58" s="208" t="s">
        <v>764</v>
      </c>
    </row>
    <row r="59" spans="1:4" ht="25" x14ac:dyDescent="0.25">
      <c r="A59" s="209" t="s">
        <v>1446</v>
      </c>
      <c r="B59" s="207" t="s">
        <v>1405</v>
      </c>
      <c r="C59" s="208" t="s">
        <v>764</v>
      </c>
      <c r="D59" s="208" t="s">
        <v>764</v>
      </c>
    </row>
    <row r="60" spans="1:4" ht="37.5" x14ac:dyDescent="0.25">
      <c r="A60" s="209" t="s">
        <v>1447</v>
      </c>
      <c r="B60" s="207" t="s">
        <v>1395</v>
      </c>
      <c r="C60" s="208" t="s">
        <v>764</v>
      </c>
      <c r="D60" s="208" t="s">
        <v>764</v>
      </c>
    </row>
    <row r="61" spans="1:4" ht="25" x14ac:dyDescent="0.25">
      <c r="A61" s="209" t="s">
        <v>1448</v>
      </c>
      <c r="B61" s="207" t="s">
        <v>1407</v>
      </c>
      <c r="C61" s="208" t="s">
        <v>764</v>
      </c>
      <c r="D61" s="208" t="s">
        <v>764</v>
      </c>
    </row>
    <row r="62" spans="1:4" ht="25" x14ac:dyDescent="0.25">
      <c r="A62" s="209" t="s">
        <v>1449</v>
      </c>
      <c r="B62" s="207" t="s">
        <v>1412</v>
      </c>
      <c r="C62" s="208" t="s">
        <v>764</v>
      </c>
      <c r="D62" s="208" t="s">
        <v>764</v>
      </c>
    </row>
    <row r="63" spans="1:4" ht="25" x14ac:dyDescent="0.25">
      <c r="A63" s="209" t="s">
        <v>1450</v>
      </c>
      <c r="B63" s="207" t="s">
        <v>1396</v>
      </c>
      <c r="C63" s="208" t="s">
        <v>764</v>
      </c>
      <c r="D63" s="208" t="s">
        <v>764</v>
      </c>
    </row>
    <row r="64" spans="1:4" ht="12.5" x14ac:dyDescent="0.25">
      <c r="A64" s="209" t="s">
        <v>1451</v>
      </c>
      <c r="B64" s="207" t="s">
        <v>1393</v>
      </c>
      <c r="C64" s="208" t="s">
        <v>764</v>
      </c>
      <c r="D64" s="208" t="s">
        <v>764</v>
      </c>
    </row>
    <row r="65" spans="1:4" ht="25" x14ac:dyDescent="0.25">
      <c r="A65" s="209" t="s">
        <v>1452</v>
      </c>
      <c r="B65" s="207" t="s">
        <v>1403</v>
      </c>
      <c r="C65" s="208">
        <v>5.737951399464869</v>
      </c>
      <c r="D65" s="208" t="s">
        <v>764</v>
      </c>
    </row>
    <row r="66" spans="1:4" ht="37.5" x14ac:dyDescent="0.25">
      <c r="A66" s="209" t="s">
        <v>1453</v>
      </c>
      <c r="B66" s="207" t="s">
        <v>1404</v>
      </c>
      <c r="C66" s="208" t="s">
        <v>764</v>
      </c>
      <c r="D66" s="208" t="s">
        <v>764</v>
      </c>
    </row>
    <row r="67" spans="1:4" ht="25" x14ac:dyDescent="0.25">
      <c r="A67" s="209" t="s">
        <v>1454</v>
      </c>
      <c r="B67" s="207" t="s">
        <v>1397</v>
      </c>
      <c r="C67" s="208">
        <v>4.6662663145811853</v>
      </c>
      <c r="D67" s="208" t="s">
        <v>764</v>
      </c>
    </row>
    <row r="68" spans="1:4" ht="25" x14ac:dyDescent="0.25">
      <c r="A68" s="209" t="s">
        <v>1455</v>
      </c>
      <c r="B68" s="207" t="s">
        <v>1399</v>
      </c>
      <c r="C68" s="208">
        <v>4.5669744976811897</v>
      </c>
      <c r="D68" s="208" t="s">
        <v>764</v>
      </c>
    </row>
    <row r="69" spans="1:4" ht="25" x14ac:dyDescent="0.25">
      <c r="A69" s="209" t="s">
        <v>1456</v>
      </c>
      <c r="B69" s="207" t="s">
        <v>1404</v>
      </c>
      <c r="C69" s="208" t="s">
        <v>764</v>
      </c>
      <c r="D69" s="208" t="s">
        <v>764</v>
      </c>
    </row>
    <row r="70" spans="1:4" ht="25" x14ac:dyDescent="0.25">
      <c r="A70" s="209" t="s">
        <v>1456</v>
      </c>
      <c r="B70" s="207" t="s">
        <v>1404</v>
      </c>
      <c r="C70" s="208" t="s">
        <v>764</v>
      </c>
      <c r="D70" s="208" t="s">
        <v>764</v>
      </c>
    </row>
    <row r="71" spans="1:4" ht="25" x14ac:dyDescent="0.25">
      <c r="A71" s="209" t="s">
        <v>1457</v>
      </c>
      <c r="B71" s="207" t="s">
        <v>1405</v>
      </c>
      <c r="C71" s="208" t="s">
        <v>764</v>
      </c>
      <c r="D71" s="208" t="s">
        <v>764</v>
      </c>
    </row>
    <row r="72" spans="1:4" ht="37.5" x14ac:dyDescent="0.25">
      <c r="A72" s="209" t="s">
        <v>1458</v>
      </c>
      <c r="B72" s="207" t="s">
        <v>1394</v>
      </c>
      <c r="C72" s="208" t="s">
        <v>764</v>
      </c>
      <c r="D72" s="208" t="s">
        <v>764</v>
      </c>
    </row>
    <row r="73" spans="1:4" ht="25" x14ac:dyDescent="0.25">
      <c r="A73" s="209" t="s">
        <v>1459</v>
      </c>
      <c r="B73" s="207" t="s">
        <v>1394</v>
      </c>
      <c r="C73" s="208" t="s">
        <v>764</v>
      </c>
      <c r="D73" s="208" t="s">
        <v>764</v>
      </c>
    </row>
    <row r="74" spans="1:4" ht="25" x14ac:dyDescent="0.25">
      <c r="A74" s="209" t="s">
        <v>1460</v>
      </c>
      <c r="B74" s="207" t="s">
        <v>1402</v>
      </c>
      <c r="C74" s="208" t="s">
        <v>764</v>
      </c>
      <c r="D74" s="208" t="s">
        <v>764</v>
      </c>
    </row>
    <row r="75" spans="1:4" ht="25" x14ac:dyDescent="0.25">
      <c r="A75" s="209" t="s">
        <v>1461</v>
      </c>
      <c r="B75" s="207" t="s">
        <v>1394</v>
      </c>
      <c r="C75" s="208" t="s">
        <v>764</v>
      </c>
      <c r="D75" s="208" t="s">
        <v>764</v>
      </c>
    </row>
    <row r="76" spans="1:4" ht="25" x14ac:dyDescent="0.25">
      <c r="A76" s="209" t="s">
        <v>1462</v>
      </c>
      <c r="B76" s="207" t="s">
        <v>1394</v>
      </c>
      <c r="C76" s="208" t="s">
        <v>764</v>
      </c>
      <c r="D76" s="208" t="s">
        <v>764</v>
      </c>
    </row>
    <row r="77" spans="1:4" ht="12.5" x14ac:dyDescent="0.25">
      <c r="A77" s="209" t="s">
        <v>1463</v>
      </c>
      <c r="B77" s="207" t="s">
        <v>1394</v>
      </c>
      <c r="C77" s="208">
        <v>6.4819428008556832</v>
      </c>
      <c r="D77" s="208" t="s">
        <v>764</v>
      </c>
    </row>
    <row r="78" spans="1:4" ht="25" x14ac:dyDescent="0.25">
      <c r="A78" s="209" t="s">
        <v>1464</v>
      </c>
      <c r="B78" s="207" t="s">
        <v>1399</v>
      </c>
      <c r="C78" s="208">
        <v>6.2315144017774591</v>
      </c>
      <c r="D78" s="208" t="s">
        <v>764</v>
      </c>
    </row>
    <row r="79" spans="1:4" ht="25" x14ac:dyDescent="0.25">
      <c r="A79" s="209" t="s">
        <v>1465</v>
      </c>
      <c r="B79" s="207" t="s">
        <v>1397</v>
      </c>
      <c r="C79" s="208" t="s">
        <v>764</v>
      </c>
      <c r="D79" s="208" t="s">
        <v>764</v>
      </c>
    </row>
    <row r="80" spans="1:4" ht="25" x14ac:dyDescent="0.25">
      <c r="A80" s="209" t="s">
        <v>1466</v>
      </c>
      <c r="B80" s="207" t="s">
        <v>1399</v>
      </c>
      <c r="C80" s="208" t="s">
        <v>764</v>
      </c>
      <c r="D80" s="208" t="s">
        <v>764</v>
      </c>
    </row>
    <row r="81" spans="1:4" ht="25" x14ac:dyDescent="0.25">
      <c r="A81" s="209" t="s">
        <v>1467</v>
      </c>
      <c r="B81" s="207" t="s">
        <v>1411</v>
      </c>
      <c r="C81" s="208">
        <v>4.0446418106539177</v>
      </c>
      <c r="D81" s="208" t="s">
        <v>764</v>
      </c>
    </row>
    <row r="82" spans="1:4" ht="25" x14ac:dyDescent="0.25">
      <c r="A82" s="209" t="s">
        <v>1468</v>
      </c>
      <c r="B82" s="207" t="s">
        <v>1404</v>
      </c>
      <c r="C82" s="208" t="s">
        <v>764</v>
      </c>
      <c r="D82" s="208" t="s">
        <v>764</v>
      </c>
    </row>
    <row r="83" spans="1:4" ht="25" x14ac:dyDescent="0.25">
      <c r="A83" s="209" t="s">
        <v>1469</v>
      </c>
      <c r="B83" s="207" t="s">
        <v>1394</v>
      </c>
      <c r="C83" s="208" t="s">
        <v>764</v>
      </c>
      <c r="D83" s="208" t="s">
        <v>764</v>
      </c>
    </row>
    <row r="84" spans="1:4" ht="37.5" x14ac:dyDescent="0.25">
      <c r="A84" s="209" t="s">
        <v>1470</v>
      </c>
      <c r="B84" s="207" t="s">
        <v>1402</v>
      </c>
      <c r="C84" s="208" t="s">
        <v>764</v>
      </c>
      <c r="D84" s="208" t="s">
        <v>764</v>
      </c>
    </row>
    <row r="85" spans="1:4" ht="25" x14ac:dyDescent="0.25">
      <c r="A85" s="209" t="s">
        <v>1471</v>
      </c>
      <c r="B85" s="207" t="s">
        <v>1403</v>
      </c>
      <c r="C85" s="208" t="s">
        <v>764</v>
      </c>
      <c r="D85" s="208" t="s">
        <v>764</v>
      </c>
    </row>
    <row r="86" spans="1:4" ht="25" x14ac:dyDescent="0.25">
      <c r="A86" s="209" t="s">
        <v>1472</v>
      </c>
      <c r="B86" s="207" t="s">
        <v>1395</v>
      </c>
      <c r="C86" s="208" t="s">
        <v>764</v>
      </c>
      <c r="D86" s="208" t="s">
        <v>764</v>
      </c>
    </row>
    <row r="87" spans="1:4" ht="25" x14ac:dyDescent="0.25">
      <c r="A87" s="209" t="s">
        <v>1473</v>
      </c>
      <c r="B87" s="207" t="s">
        <v>1395</v>
      </c>
      <c r="C87" s="208" t="s">
        <v>764</v>
      </c>
      <c r="D87" s="208" t="s">
        <v>764</v>
      </c>
    </row>
    <row r="88" spans="1:4" ht="12.5" x14ac:dyDescent="0.25">
      <c r="A88" s="209" t="s">
        <v>1474</v>
      </c>
      <c r="B88" s="207" t="s">
        <v>1402</v>
      </c>
      <c r="C88" s="208" t="s">
        <v>764</v>
      </c>
      <c r="D88" s="208" t="s">
        <v>764</v>
      </c>
    </row>
    <row r="89" spans="1:4" ht="25" x14ac:dyDescent="0.25">
      <c r="A89" s="209" t="s">
        <v>1475</v>
      </c>
      <c r="B89" s="207" t="s">
        <v>1406</v>
      </c>
      <c r="C89" s="208" t="s">
        <v>764</v>
      </c>
      <c r="D89" s="208" t="s">
        <v>764</v>
      </c>
    </row>
    <row r="90" spans="1:4" ht="25" x14ac:dyDescent="0.25">
      <c r="A90" s="209" t="s">
        <v>1476</v>
      </c>
      <c r="B90" s="207" t="s">
        <v>1405</v>
      </c>
      <c r="C90" s="208" t="s">
        <v>764</v>
      </c>
      <c r="D90" s="208" t="s">
        <v>764</v>
      </c>
    </row>
    <row r="91" spans="1:4" ht="25" x14ac:dyDescent="0.25">
      <c r="A91" s="209" t="s">
        <v>1477</v>
      </c>
      <c r="B91" s="207" t="s">
        <v>1408</v>
      </c>
      <c r="C91" s="208" t="s">
        <v>764</v>
      </c>
      <c r="D91" s="208" t="s">
        <v>764</v>
      </c>
    </row>
    <row r="92" spans="1:4" ht="25" x14ac:dyDescent="0.25">
      <c r="A92" s="209" t="s">
        <v>1478</v>
      </c>
      <c r="B92" s="207" t="s">
        <v>1403</v>
      </c>
      <c r="C92" s="208" t="s">
        <v>764</v>
      </c>
      <c r="D92" s="208" t="s">
        <v>764</v>
      </c>
    </row>
    <row r="93" spans="1:4" ht="37.5" x14ac:dyDescent="0.25">
      <c r="A93" s="209" t="s">
        <v>1479</v>
      </c>
      <c r="B93" s="207" t="s">
        <v>1394</v>
      </c>
      <c r="C93" s="208" t="s">
        <v>764</v>
      </c>
      <c r="D93" s="208" t="s">
        <v>764</v>
      </c>
    </row>
    <row r="94" spans="1:4" ht="25" x14ac:dyDescent="0.25">
      <c r="A94" s="209" t="s">
        <v>1480</v>
      </c>
      <c r="B94" s="207" t="s">
        <v>1406</v>
      </c>
      <c r="C94" s="208" t="s">
        <v>764</v>
      </c>
      <c r="D94" s="208" t="s">
        <v>764</v>
      </c>
    </row>
    <row r="95" spans="1:4" ht="25" x14ac:dyDescent="0.25">
      <c r="A95" s="209" t="s">
        <v>1481</v>
      </c>
      <c r="B95" s="207" t="s">
        <v>1415</v>
      </c>
      <c r="C95" s="208">
        <v>3.7233658325296375</v>
      </c>
      <c r="D95" s="208" t="s">
        <v>764</v>
      </c>
    </row>
    <row r="96" spans="1:4" ht="25" x14ac:dyDescent="0.25">
      <c r="A96" s="209" t="s">
        <v>1482</v>
      </c>
      <c r="B96" s="207" t="s">
        <v>1409</v>
      </c>
      <c r="C96" s="208" t="s">
        <v>764</v>
      </c>
      <c r="D96" s="208" t="s">
        <v>764</v>
      </c>
    </row>
    <row r="97" spans="1:4" ht="12.5" x14ac:dyDescent="0.25">
      <c r="A97" s="209" t="s">
        <v>1483</v>
      </c>
      <c r="B97" s="207" t="s">
        <v>1397</v>
      </c>
      <c r="C97" s="208" t="s">
        <v>764</v>
      </c>
      <c r="D97" s="208" t="s">
        <v>764</v>
      </c>
    </row>
    <row r="98" spans="1:4" ht="25" x14ac:dyDescent="0.25">
      <c r="A98" s="209" t="s">
        <v>1484</v>
      </c>
      <c r="B98" s="207" t="s">
        <v>1395</v>
      </c>
      <c r="C98" s="208">
        <v>5.8223773863057628</v>
      </c>
      <c r="D98" s="208" t="s">
        <v>764</v>
      </c>
    </row>
    <row r="99" spans="1:4" ht="12.5" x14ac:dyDescent="0.25">
      <c r="A99" s="209" t="s">
        <v>1485</v>
      </c>
      <c r="B99" s="207" t="s">
        <v>1402</v>
      </c>
      <c r="C99" s="208">
        <v>8.3613116599431674</v>
      </c>
      <c r="D99" s="208" t="s">
        <v>764</v>
      </c>
    </row>
    <row r="100" spans="1:4" ht="25" x14ac:dyDescent="0.25">
      <c r="A100" s="209" t="s">
        <v>1486</v>
      </c>
      <c r="B100" s="207" t="s">
        <v>1399</v>
      </c>
      <c r="C100" s="208" t="s">
        <v>764</v>
      </c>
      <c r="D100" s="208" t="s">
        <v>764</v>
      </c>
    </row>
    <row r="101" spans="1:4" ht="25" x14ac:dyDescent="0.25">
      <c r="A101" s="209" t="s">
        <v>1487</v>
      </c>
      <c r="B101" s="207" t="s">
        <v>1402</v>
      </c>
      <c r="C101" s="208" t="s">
        <v>764</v>
      </c>
      <c r="D101" s="208" t="s">
        <v>764</v>
      </c>
    </row>
    <row r="102" spans="1:4" ht="25" x14ac:dyDescent="0.25">
      <c r="A102" s="209" t="s">
        <v>1488</v>
      </c>
      <c r="B102" s="207" t="s">
        <v>1401</v>
      </c>
      <c r="C102" s="208" t="s">
        <v>764</v>
      </c>
      <c r="D102" s="208" t="s">
        <v>764</v>
      </c>
    </row>
    <row r="103" spans="1:4" ht="25" x14ac:dyDescent="0.25">
      <c r="A103" s="209" t="s">
        <v>1489</v>
      </c>
      <c r="B103" s="207" t="s">
        <v>1404</v>
      </c>
      <c r="C103" s="208" t="s">
        <v>764</v>
      </c>
      <c r="D103" s="208" t="s">
        <v>764</v>
      </c>
    </row>
    <row r="104" spans="1:4" ht="25" x14ac:dyDescent="0.25">
      <c r="A104" s="209" t="s">
        <v>1490</v>
      </c>
      <c r="B104" s="207" t="s">
        <v>1396</v>
      </c>
      <c r="C104" s="208" t="s">
        <v>764</v>
      </c>
      <c r="D104" s="208" t="s">
        <v>764</v>
      </c>
    </row>
    <row r="105" spans="1:4" ht="25" x14ac:dyDescent="0.25">
      <c r="A105" s="209" t="s">
        <v>1491</v>
      </c>
      <c r="B105" s="207" t="s">
        <v>1396</v>
      </c>
      <c r="C105" s="208">
        <v>4.8430417828881644</v>
      </c>
      <c r="D105" s="208" t="s">
        <v>764</v>
      </c>
    </row>
    <row r="106" spans="1:4" ht="25" x14ac:dyDescent="0.25">
      <c r="A106" s="209" t="s">
        <v>1492</v>
      </c>
      <c r="B106" s="207" t="s">
        <v>1410</v>
      </c>
      <c r="C106" s="208" t="s">
        <v>764</v>
      </c>
      <c r="D106" s="208" t="s">
        <v>764</v>
      </c>
    </row>
    <row r="107" spans="1:4" ht="37.5" x14ac:dyDescent="0.25">
      <c r="A107" s="209" t="s">
        <v>1493</v>
      </c>
      <c r="B107" s="207" t="s">
        <v>1401</v>
      </c>
      <c r="C107" s="208" t="s">
        <v>764</v>
      </c>
      <c r="D107" s="208" t="s">
        <v>764</v>
      </c>
    </row>
    <row r="108" spans="1:4" ht="37.5" x14ac:dyDescent="0.25">
      <c r="A108" s="209" t="s">
        <v>1494</v>
      </c>
      <c r="B108" s="207" t="s">
        <v>1401</v>
      </c>
      <c r="C108" s="208" t="s">
        <v>764</v>
      </c>
      <c r="D108" s="208" t="s">
        <v>764</v>
      </c>
    </row>
    <row r="109" spans="1:4" ht="25" x14ac:dyDescent="0.25">
      <c r="A109" s="209" t="s">
        <v>1495</v>
      </c>
      <c r="B109" s="207" t="s">
        <v>1414</v>
      </c>
      <c r="C109" s="208">
        <v>7.9449735383857973</v>
      </c>
      <c r="D109" s="208" t="s">
        <v>764</v>
      </c>
    </row>
    <row r="110" spans="1:4" ht="25" x14ac:dyDescent="0.25">
      <c r="A110" s="209" t="s">
        <v>1496</v>
      </c>
      <c r="B110" s="207" t="s">
        <v>1404</v>
      </c>
      <c r="C110" s="208" t="s">
        <v>764</v>
      </c>
      <c r="D110" s="208" t="s">
        <v>764</v>
      </c>
    </row>
    <row r="111" spans="1:4" ht="25" x14ac:dyDescent="0.25">
      <c r="A111" s="209" t="s">
        <v>1497</v>
      </c>
      <c r="B111" s="207" t="s">
        <v>1402</v>
      </c>
      <c r="C111" s="208" t="s">
        <v>764</v>
      </c>
      <c r="D111" s="208" t="s">
        <v>764</v>
      </c>
    </row>
    <row r="112" spans="1:4" ht="25" x14ac:dyDescent="0.25">
      <c r="A112" s="209" t="s">
        <v>1498</v>
      </c>
      <c r="B112" s="207" t="s">
        <v>1405</v>
      </c>
      <c r="C112" s="208" t="s">
        <v>764</v>
      </c>
      <c r="D112" s="208" t="s">
        <v>764</v>
      </c>
    </row>
    <row r="113" spans="1:4" ht="37.5" x14ac:dyDescent="0.25">
      <c r="A113" s="209" t="s">
        <v>1499</v>
      </c>
      <c r="B113" s="207" t="s">
        <v>1401</v>
      </c>
      <c r="C113" s="208" t="s">
        <v>764</v>
      </c>
      <c r="D113" s="208" t="s">
        <v>764</v>
      </c>
    </row>
    <row r="114" spans="1:4" ht="25" x14ac:dyDescent="0.25">
      <c r="A114" s="209" t="s">
        <v>1500</v>
      </c>
      <c r="B114" s="207" t="s">
        <v>1394</v>
      </c>
      <c r="C114" s="208" t="s">
        <v>764</v>
      </c>
      <c r="D114" s="208" t="s">
        <v>764</v>
      </c>
    </row>
    <row r="115" spans="1:4" ht="25" x14ac:dyDescent="0.25">
      <c r="A115" s="209" t="s">
        <v>1501</v>
      </c>
      <c r="B115" s="207" t="s">
        <v>1406</v>
      </c>
      <c r="C115" s="208" t="s">
        <v>764</v>
      </c>
      <c r="D115" s="208" t="s">
        <v>764</v>
      </c>
    </row>
    <row r="116" spans="1:4" ht="25" x14ac:dyDescent="0.25">
      <c r="A116" s="209" t="s">
        <v>1502</v>
      </c>
      <c r="B116" s="207" t="s">
        <v>1396</v>
      </c>
      <c r="C116" s="208" t="s">
        <v>764</v>
      </c>
      <c r="D116" s="208" t="s">
        <v>764</v>
      </c>
    </row>
    <row r="117" spans="1:4" ht="25" x14ac:dyDescent="0.25">
      <c r="A117" s="209" t="s">
        <v>1503</v>
      </c>
      <c r="B117" s="207" t="s">
        <v>1396</v>
      </c>
      <c r="C117" s="208" t="s">
        <v>764</v>
      </c>
      <c r="D117" s="208" t="s">
        <v>764</v>
      </c>
    </row>
    <row r="118" spans="1:4" ht="25" x14ac:dyDescent="0.25">
      <c r="A118" s="209" t="s">
        <v>1504</v>
      </c>
      <c r="B118" s="207" t="s">
        <v>1402</v>
      </c>
      <c r="C118" s="208">
        <v>3.3464769016206688</v>
      </c>
      <c r="D118" s="208" t="s">
        <v>764</v>
      </c>
    </row>
    <row r="119" spans="1:4" ht="25" x14ac:dyDescent="0.25">
      <c r="A119" s="209" t="s">
        <v>1505</v>
      </c>
      <c r="B119" s="207" t="s">
        <v>1398</v>
      </c>
      <c r="C119" s="208" t="s">
        <v>764</v>
      </c>
      <c r="D119" s="208" t="s">
        <v>764</v>
      </c>
    </row>
    <row r="120" spans="1:4" ht="25" x14ac:dyDescent="0.25">
      <c r="A120" s="209" t="s">
        <v>1506</v>
      </c>
      <c r="B120" s="207" t="s">
        <v>1401</v>
      </c>
      <c r="C120" s="208" t="s">
        <v>764</v>
      </c>
      <c r="D120" s="208" t="s">
        <v>764</v>
      </c>
    </row>
    <row r="121" spans="1:4" ht="25" x14ac:dyDescent="0.25">
      <c r="A121" s="209" t="s">
        <v>1507</v>
      </c>
      <c r="B121" s="207" t="s">
        <v>1398</v>
      </c>
      <c r="C121" s="208" t="s">
        <v>764</v>
      </c>
      <c r="D121" s="208" t="s">
        <v>764</v>
      </c>
    </row>
    <row r="122" spans="1:4" ht="12.5" x14ac:dyDescent="0.25">
      <c r="A122" s="209" t="s">
        <v>1508</v>
      </c>
      <c r="B122" s="207" t="s">
        <v>1391</v>
      </c>
      <c r="C122" s="208">
        <v>13.232354224285418</v>
      </c>
      <c r="D122" s="208" t="s">
        <v>764</v>
      </c>
    </row>
    <row r="123" spans="1:4" ht="25" x14ac:dyDescent="0.25">
      <c r="A123" s="209" t="s">
        <v>1509</v>
      </c>
      <c r="B123" s="207" t="s">
        <v>1406</v>
      </c>
      <c r="C123" s="208" t="s">
        <v>764</v>
      </c>
      <c r="D123" s="208" t="s">
        <v>764</v>
      </c>
    </row>
    <row r="124" spans="1:4" ht="12.5" x14ac:dyDescent="0.25">
      <c r="A124" s="209" t="s">
        <v>1508</v>
      </c>
      <c r="B124" s="207" t="s">
        <v>1391</v>
      </c>
      <c r="C124" s="208">
        <v>13.232354224285418</v>
      </c>
      <c r="D124" s="208" t="s">
        <v>764</v>
      </c>
    </row>
    <row r="125" spans="1:4" ht="12.5" x14ac:dyDescent="0.25">
      <c r="A125" s="209" t="s">
        <v>1508</v>
      </c>
      <c r="B125" s="207" t="s">
        <v>1391</v>
      </c>
      <c r="C125" s="208">
        <v>13.232354224285418</v>
      </c>
      <c r="D125" s="208" t="s">
        <v>764</v>
      </c>
    </row>
    <row r="126" spans="1:4" ht="25" x14ac:dyDescent="0.25">
      <c r="A126" s="209" t="s">
        <v>1510</v>
      </c>
      <c r="B126" s="207" t="s">
        <v>1397</v>
      </c>
      <c r="C126" s="208" t="s">
        <v>764</v>
      </c>
      <c r="D126" s="208" t="s">
        <v>764</v>
      </c>
    </row>
    <row r="127" spans="1:4" ht="25" x14ac:dyDescent="0.25">
      <c r="A127" s="209" t="s">
        <v>1511</v>
      </c>
      <c r="B127" s="207" t="s">
        <v>1395</v>
      </c>
      <c r="C127" s="208" t="s">
        <v>764</v>
      </c>
      <c r="D127" s="208" t="s">
        <v>764</v>
      </c>
    </row>
    <row r="128" spans="1:4" ht="12.5" x14ac:dyDescent="0.25">
      <c r="A128" s="209" t="s">
        <v>1512</v>
      </c>
      <c r="B128" s="207" t="s">
        <v>1397</v>
      </c>
      <c r="C128" s="208" t="s">
        <v>764</v>
      </c>
      <c r="D128" s="208" t="s">
        <v>764</v>
      </c>
    </row>
    <row r="129" spans="1:4" ht="25" x14ac:dyDescent="0.25">
      <c r="A129" s="209" t="s">
        <v>1513</v>
      </c>
      <c r="B129" s="207" t="s">
        <v>1394</v>
      </c>
      <c r="C129" s="208" t="s">
        <v>764</v>
      </c>
      <c r="D129" s="208" t="s">
        <v>764</v>
      </c>
    </row>
    <row r="130" spans="1:4" ht="25" x14ac:dyDescent="0.25">
      <c r="A130" s="209" t="s">
        <v>1514</v>
      </c>
      <c r="B130" s="207" t="s">
        <v>1401</v>
      </c>
      <c r="C130" s="208" t="s">
        <v>764</v>
      </c>
      <c r="D130" s="208" t="s">
        <v>764</v>
      </c>
    </row>
    <row r="131" spans="1:4" ht="25" x14ac:dyDescent="0.25">
      <c r="A131" s="209" t="s">
        <v>1515</v>
      </c>
      <c r="B131" s="207" t="s">
        <v>1397</v>
      </c>
      <c r="C131" s="208" t="s">
        <v>764</v>
      </c>
      <c r="D131" s="208" t="s">
        <v>764</v>
      </c>
    </row>
    <row r="132" spans="1:4" ht="37.5" x14ac:dyDescent="0.25">
      <c r="A132" s="209" t="s">
        <v>1516</v>
      </c>
      <c r="B132" s="207" t="s">
        <v>1397</v>
      </c>
      <c r="C132" s="208">
        <v>17.633848304734471</v>
      </c>
      <c r="D132" s="208" t="s">
        <v>764</v>
      </c>
    </row>
    <row r="133" spans="1:4" ht="25" x14ac:dyDescent="0.25">
      <c r="A133" s="209" t="s">
        <v>1517</v>
      </c>
      <c r="B133" s="207" t="s">
        <v>1401</v>
      </c>
      <c r="C133" s="208" t="s">
        <v>764</v>
      </c>
      <c r="D133" s="208" t="s">
        <v>764</v>
      </c>
    </row>
    <row r="134" spans="1:4" ht="37.5" x14ac:dyDescent="0.25">
      <c r="A134" s="209" t="s">
        <v>1516</v>
      </c>
      <c r="B134" s="207" t="s">
        <v>1397</v>
      </c>
      <c r="C134" s="208">
        <v>17.633848304734471</v>
      </c>
      <c r="D134" s="208" t="s">
        <v>764</v>
      </c>
    </row>
    <row r="135" spans="1:4" ht="12.5" x14ac:dyDescent="0.25">
      <c r="A135" s="209" t="s">
        <v>1518</v>
      </c>
      <c r="B135" s="207" t="s">
        <v>764</v>
      </c>
      <c r="C135" s="208" t="s">
        <v>764</v>
      </c>
      <c r="D135" s="208" t="s">
        <v>764</v>
      </c>
    </row>
    <row r="136" spans="1:4" ht="12.5" x14ac:dyDescent="0.25">
      <c r="A136" s="209" t="s">
        <v>1519</v>
      </c>
      <c r="B136" s="207" t="s">
        <v>1518</v>
      </c>
      <c r="C136" s="208">
        <v>1.3936257475208327</v>
      </c>
      <c r="D136" s="208" t="s">
        <v>764</v>
      </c>
    </row>
    <row r="137" spans="1:4" ht="25" x14ac:dyDescent="0.25">
      <c r="A137" s="209" t="s">
        <v>1520</v>
      </c>
      <c r="B137" s="207" t="s">
        <v>1518</v>
      </c>
      <c r="C137" s="208">
        <v>5.3042112064012414</v>
      </c>
      <c r="D137" s="208" t="s">
        <v>764</v>
      </c>
    </row>
    <row r="138" spans="1:4" ht="25" x14ac:dyDescent="0.25">
      <c r="A138" s="209" t="s">
        <v>1521</v>
      </c>
      <c r="B138" s="207" t="s">
        <v>1518</v>
      </c>
      <c r="C138" s="208">
        <v>0.78362779236081592</v>
      </c>
      <c r="D138" s="208" t="s">
        <v>764</v>
      </c>
    </row>
    <row r="139" spans="1:4" ht="12.5" x14ac:dyDescent="0.25">
      <c r="A139" s="209" t="s">
        <v>1522</v>
      </c>
      <c r="B139" s="207" t="s">
        <v>1518</v>
      </c>
      <c r="C139" s="208" t="s">
        <v>764</v>
      </c>
      <c r="D139" s="208" t="s">
        <v>764</v>
      </c>
    </row>
    <row r="140" spans="1:4" ht="25" x14ac:dyDescent="0.25">
      <c r="A140" s="209" t="s">
        <v>1523</v>
      </c>
      <c r="B140" s="207" t="s">
        <v>1518</v>
      </c>
      <c r="C140" s="208">
        <v>3.2214826535156873</v>
      </c>
      <c r="D140" s="208" t="s">
        <v>764</v>
      </c>
    </row>
    <row r="141" spans="1:4" ht="12.5" x14ac:dyDescent="0.25">
      <c r="A141" s="209" t="s">
        <v>1524</v>
      </c>
      <c r="B141" s="207" t="s">
        <v>1518</v>
      </c>
      <c r="C141" s="208" t="s">
        <v>764</v>
      </c>
      <c r="D141" s="208" t="s">
        <v>764</v>
      </c>
    </row>
    <row r="142" spans="1:4" ht="12.5" x14ac:dyDescent="0.25">
      <c r="A142" s="209" t="s">
        <v>1525</v>
      </c>
      <c r="B142" s="207" t="s">
        <v>1518</v>
      </c>
      <c r="C142" s="208">
        <v>2.4657598198131976</v>
      </c>
      <c r="D142" s="208" t="s">
        <v>764</v>
      </c>
    </row>
    <row r="143" spans="1:4" ht="25" x14ac:dyDescent="0.25">
      <c r="A143" s="209" t="s">
        <v>1526</v>
      </c>
      <c r="B143" s="207" t="s">
        <v>764</v>
      </c>
      <c r="C143" s="208" t="s">
        <v>764</v>
      </c>
      <c r="D143" s="208" t="s">
        <v>764</v>
      </c>
    </row>
    <row r="144" spans="1:4" ht="12.5" x14ac:dyDescent="0.25">
      <c r="A144" s="209" t="s">
        <v>1527</v>
      </c>
      <c r="B144" s="207" t="s">
        <v>1518</v>
      </c>
      <c r="C144" s="208" t="s">
        <v>764</v>
      </c>
      <c r="D144" s="208" t="s">
        <v>764</v>
      </c>
    </row>
    <row r="145" spans="1:4" ht="12.5" x14ac:dyDescent="0.25">
      <c r="A145" s="209" t="s">
        <v>1528</v>
      </c>
      <c r="B145" s="207" t="s">
        <v>764</v>
      </c>
      <c r="C145" s="208" t="s">
        <v>764</v>
      </c>
      <c r="D145" s="208" t="s">
        <v>764</v>
      </c>
    </row>
    <row r="146" spans="1:4" ht="12.5" x14ac:dyDescent="0.25">
      <c r="A146" s="209" t="s">
        <v>1529</v>
      </c>
      <c r="B146" s="207" t="s">
        <v>1518</v>
      </c>
      <c r="C146" s="208" t="s">
        <v>764</v>
      </c>
      <c r="D146" s="208" t="s">
        <v>764</v>
      </c>
    </row>
    <row r="147" spans="1:4" ht="12.5" x14ac:dyDescent="0.25">
      <c r="A147" s="209" t="s">
        <v>1530</v>
      </c>
      <c r="B147" s="207" t="s">
        <v>1518</v>
      </c>
      <c r="C147" s="208" t="s">
        <v>764</v>
      </c>
      <c r="D147" s="208" t="s">
        <v>764</v>
      </c>
    </row>
    <row r="148" spans="1:4" ht="12.5" x14ac:dyDescent="0.25">
      <c r="A148" s="209" t="s">
        <v>1531</v>
      </c>
      <c r="B148" s="207" t="s">
        <v>1518</v>
      </c>
      <c r="C148" s="208">
        <v>3.4598463369768417</v>
      </c>
      <c r="D148" s="208" t="s">
        <v>764</v>
      </c>
    </row>
    <row r="149" spans="1:4" ht="12.5" x14ac:dyDescent="0.25">
      <c r="A149" s="209" t="s">
        <v>1532</v>
      </c>
      <c r="B149" s="207" t="s">
        <v>1518</v>
      </c>
      <c r="C149" s="208" t="s">
        <v>764</v>
      </c>
      <c r="D149" s="208" t="s">
        <v>764</v>
      </c>
    </row>
    <row r="150" spans="1:4" ht="12.5" x14ac:dyDescent="0.25">
      <c r="A150" s="209" t="s">
        <v>1533</v>
      </c>
      <c r="B150" s="207" t="s">
        <v>1518</v>
      </c>
      <c r="C150" s="208" t="s">
        <v>764</v>
      </c>
      <c r="D150" s="208" t="s">
        <v>764</v>
      </c>
    </row>
    <row r="151" spans="1:4" ht="12.5" x14ac:dyDescent="0.25">
      <c r="A151" s="209" t="s">
        <v>1534</v>
      </c>
      <c r="B151" s="207" t="s">
        <v>1518</v>
      </c>
      <c r="C151" s="208" t="s">
        <v>764</v>
      </c>
      <c r="D151" s="208" t="s">
        <v>764</v>
      </c>
    </row>
    <row r="152" spans="1:4" ht="75" x14ac:dyDescent="0.25">
      <c r="A152" s="209" t="s">
        <v>1535</v>
      </c>
      <c r="B152" s="207" t="s">
        <v>1518</v>
      </c>
      <c r="C152" s="208">
        <v>3.0692168332373351</v>
      </c>
      <c r="D152" s="208" t="s">
        <v>764</v>
      </c>
    </row>
    <row r="153" spans="1:4" ht="75" x14ac:dyDescent="0.25">
      <c r="A153" s="209" t="s">
        <v>1536</v>
      </c>
      <c r="B153" s="207" t="s">
        <v>1518</v>
      </c>
      <c r="C153" s="208">
        <v>3.0181828849774033</v>
      </c>
      <c r="D153" s="208" t="s">
        <v>764</v>
      </c>
    </row>
    <row r="154" spans="1:4" ht="75" x14ac:dyDescent="0.25">
      <c r="A154" s="209" t="s">
        <v>1537</v>
      </c>
      <c r="B154" s="207" t="s">
        <v>1518</v>
      </c>
      <c r="C154" s="208">
        <v>3.16924711703671</v>
      </c>
      <c r="D154" s="208" t="s">
        <v>764</v>
      </c>
    </row>
    <row r="155" spans="1:4" ht="75" x14ac:dyDescent="0.25">
      <c r="A155" s="209" t="s">
        <v>1538</v>
      </c>
      <c r="B155" s="207" t="s">
        <v>1518</v>
      </c>
      <c r="C155" s="208">
        <v>2.9941733714764238</v>
      </c>
      <c r="D155" s="208" t="s">
        <v>764</v>
      </c>
    </row>
    <row r="156" spans="1:4" ht="75" x14ac:dyDescent="0.25">
      <c r="A156" s="209" t="s">
        <v>1539</v>
      </c>
      <c r="B156" s="207" t="s">
        <v>1518</v>
      </c>
      <c r="C156" s="208">
        <v>3.0703341504436117</v>
      </c>
      <c r="D156" s="208" t="s">
        <v>764</v>
      </c>
    </row>
    <row r="157" spans="1:4" ht="75" x14ac:dyDescent="0.25">
      <c r="A157" s="209" t="s">
        <v>1540</v>
      </c>
      <c r="B157" s="207" t="s">
        <v>1518</v>
      </c>
      <c r="C157" s="208">
        <v>2.9931346204007303</v>
      </c>
      <c r="D157" s="208" t="s">
        <v>764</v>
      </c>
    </row>
    <row r="158" spans="1:4" ht="62.5" x14ac:dyDescent="0.25">
      <c r="A158" s="209" t="s">
        <v>1541</v>
      </c>
      <c r="B158" s="207" t="s">
        <v>1518</v>
      </c>
      <c r="C158" s="208" t="s">
        <v>764</v>
      </c>
      <c r="D158" s="208" t="s">
        <v>764</v>
      </c>
    </row>
    <row r="159" spans="1:4" ht="62.5" x14ac:dyDescent="0.25">
      <c r="A159" s="209" t="s">
        <v>1542</v>
      </c>
      <c r="B159" s="207" t="s">
        <v>1518</v>
      </c>
      <c r="C159" s="208" t="s">
        <v>764</v>
      </c>
      <c r="D159" s="208" t="s">
        <v>764</v>
      </c>
    </row>
    <row r="160" spans="1:4" ht="62.5" x14ac:dyDescent="0.25">
      <c r="A160" s="209" t="s">
        <v>1543</v>
      </c>
      <c r="B160" s="207" t="s">
        <v>1518</v>
      </c>
      <c r="C160" s="208" t="s">
        <v>764</v>
      </c>
      <c r="D160" s="208" t="s">
        <v>764</v>
      </c>
    </row>
    <row r="161" spans="1:4" ht="25" x14ac:dyDescent="0.25">
      <c r="A161" s="209" t="s">
        <v>1544</v>
      </c>
      <c r="B161" s="207" t="s">
        <v>1523</v>
      </c>
      <c r="C161" s="208">
        <v>4.1170651451601259</v>
      </c>
      <c r="D161" s="208" t="s">
        <v>764</v>
      </c>
    </row>
    <row r="162" spans="1:4" ht="25" x14ac:dyDescent="0.25">
      <c r="A162" s="209" t="s">
        <v>1545</v>
      </c>
      <c r="B162" s="207" t="s">
        <v>1525</v>
      </c>
      <c r="C162" s="208" t="s">
        <v>764</v>
      </c>
      <c r="D162" s="208" t="s">
        <v>764</v>
      </c>
    </row>
    <row r="163" spans="1:4" ht="37.5" x14ac:dyDescent="0.25">
      <c r="A163" s="209" t="s">
        <v>1546</v>
      </c>
      <c r="B163" s="207" t="s">
        <v>1525</v>
      </c>
      <c r="C163" s="208" t="s">
        <v>764</v>
      </c>
      <c r="D163" s="208" t="s">
        <v>764</v>
      </c>
    </row>
    <row r="164" spans="1:4" ht="25" x14ac:dyDescent="0.25">
      <c r="A164" s="209" t="s">
        <v>1547</v>
      </c>
      <c r="B164" s="207" t="s">
        <v>1519</v>
      </c>
      <c r="C164" s="208" t="s">
        <v>764</v>
      </c>
      <c r="D164" s="208" t="s">
        <v>764</v>
      </c>
    </row>
    <row r="165" spans="1:4" ht="25" x14ac:dyDescent="0.25">
      <c r="A165" s="209" t="s">
        <v>1548</v>
      </c>
      <c r="B165" s="207" t="s">
        <v>1524</v>
      </c>
      <c r="C165" s="208">
        <v>3.4404359610352304</v>
      </c>
      <c r="D165" s="208" t="s">
        <v>764</v>
      </c>
    </row>
    <row r="166" spans="1:4" ht="25" x14ac:dyDescent="0.25">
      <c r="A166" s="209" t="s">
        <v>1549</v>
      </c>
      <c r="B166" s="207" t="s">
        <v>1525</v>
      </c>
      <c r="C166" s="208" t="s">
        <v>764</v>
      </c>
      <c r="D166" s="208" t="s">
        <v>764</v>
      </c>
    </row>
    <row r="167" spans="1:4" ht="25" x14ac:dyDescent="0.25">
      <c r="A167" s="209" t="s">
        <v>1550</v>
      </c>
      <c r="B167" s="207" t="s">
        <v>1519</v>
      </c>
      <c r="C167" s="208" t="s">
        <v>764</v>
      </c>
      <c r="D167" s="208" t="s">
        <v>764</v>
      </c>
    </row>
    <row r="168" spans="1:4" ht="25" x14ac:dyDescent="0.25">
      <c r="A168" s="209" t="s">
        <v>1551</v>
      </c>
      <c r="B168" s="207" t="s">
        <v>1539</v>
      </c>
      <c r="C168" s="208">
        <v>2.5929067085755171</v>
      </c>
      <c r="D168" s="208" t="s">
        <v>764</v>
      </c>
    </row>
    <row r="169" spans="1:4" ht="37.5" x14ac:dyDescent="0.25">
      <c r="A169" s="209" t="s">
        <v>1552</v>
      </c>
      <c r="B169" s="207" t="s">
        <v>1523</v>
      </c>
      <c r="C169" s="208" t="s">
        <v>764</v>
      </c>
      <c r="D169" s="208" t="s">
        <v>764</v>
      </c>
    </row>
    <row r="170" spans="1:4" ht="25" x14ac:dyDescent="0.25">
      <c r="A170" s="209" t="s">
        <v>1553</v>
      </c>
      <c r="B170" s="207" t="s">
        <v>1519</v>
      </c>
      <c r="C170" s="208" t="s">
        <v>764</v>
      </c>
      <c r="D170" s="208" t="s">
        <v>764</v>
      </c>
    </row>
    <row r="171" spans="1:4" ht="25" x14ac:dyDescent="0.25">
      <c r="A171" s="209" t="s">
        <v>1554</v>
      </c>
      <c r="B171" s="207" t="s">
        <v>1523</v>
      </c>
      <c r="C171" s="208" t="s">
        <v>764</v>
      </c>
      <c r="D171" s="208" t="s">
        <v>764</v>
      </c>
    </row>
    <row r="172" spans="1:4" ht="25" x14ac:dyDescent="0.25">
      <c r="A172" s="209" t="s">
        <v>1555</v>
      </c>
      <c r="B172" s="207" t="s">
        <v>1523</v>
      </c>
      <c r="C172" s="208" t="s">
        <v>764</v>
      </c>
      <c r="D172" s="208" t="s">
        <v>764</v>
      </c>
    </row>
    <row r="173" spans="1:4" ht="25" x14ac:dyDescent="0.25">
      <c r="A173" s="209" t="s">
        <v>1556</v>
      </c>
      <c r="B173" s="207" t="s">
        <v>1523</v>
      </c>
      <c r="C173" s="208" t="s">
        <v>764</v>
      </c>
      <c r="D173" s="208" t="s">
        <v>764</v>
      </c>
    </row>
    <row r="174" spans="1:4" ht="25" x14ac:dyDescent="0.25">
      <c r="A174" s="209" t="s">
        <v>1557</v>
      </c>
      <c r="B174" s="207" t="s">
        <v>1538</v>
      </c>
      <c r="C174" s="208" t="s">
        <v>764</v>
      </c>
      <c r="D174" s="208" t="s">
        <v>764</v>
      </c>
    </row>
    <row r="175" spans="1:4" ht="25" x14ac:dyDescent="0.25">
      <c r="A175" s="209" t="s">
        <v>1558</v>
      </c>
      <c r="B175" s="207" t="s">
        <v>1521</v>
      </c>
      <c r="C175" s="208" t="s">
        <v>764</v>
      </c>
      <c r="D175" s="208" t="s">
        <v>764</v>
      </c>
    </row>
    <row r="176" spans="1:4" ht="25" x14ac:dyDescent="0.25">
      <c r="A176" s="209" t="s">
        <v>1559</v>
      </c>
      <c r="B176" s="207" t="s">
        <v>1524</v>
      </c>
      <c r="C176" s="208" t="s">
        <v>764</v>
      </c>
      <c r="D176" s="208" t="s">
        <v>764</v>
      </c>
    </row>
    <row r="177" spans="1:4" ht="37.5" x14ac:dyDescent="0.25">
      <c r="A177" s="209" t="s">
        <v>1560</v>
      </c>
      <c r="B177" s="207" t="s">
        <v>1524</v>
      </c>
      <c r="C177" s="208" t="s">
        <v>764</v>
      </c>
      <c r="D177" s="208" t="s">
        <v>764</v>
      </c>
    </row>
    <row r="178" spans="1:4" ht="25" x14ac:dyDescent="0.25">
      <c r="A178" s="209" t="s">
        <v>1561</v>
      </c>
      <c r="B178" s="207" t="s">
        <v>1523</v>
      </c>
      <c r="C178" s="208" t="s">
        <v>764</v>
      </c>
      <c r="D178" s="208" t="s">
        <v>764</v>
      </c>
    </row>
    <row r="179" spans="1:4" ht="37.5" x14ac:dyDescent="0.25">
      <c r="A179" s="209" t="s">
        <v>1562</v>
      </c>
      <c r="B179" s="207" t="s">
        <v>1520</v>
      </c>
      <c r="C179" s="208" t="s">
        <v>764</v>
      </c>
      <c r="D179" s="208" t="s">
        <v>764</v>
      </c>
    </row>
    <row r="180" spans="1:4" ht="25" x14ac:dyDescent="0.25">
      <c r="A180" s="209" t="s">
        <v>1563</v>
      </c>
      <c r="B180" s="207" t="s">
        <v>1519</v>
      </c>
      <c r="C180" s="208">
        <v>4.5849430155388351</v>
      </c>
      <c r="D180" s="208" t="s">
        <v>764</v>
      </c>
    </row>
    <row r="181" spans="1:4" ht="37.5" x14ac:dyDescent="0.25">
      <c r="A181" s="209" t="s">
        <v>1564</v>
      </c>
      <c r="B181" s="207" t="s">
        <v>1522</v>
      </c>
      <c r="C181" s="208" t="s">
        <v>764</v>
      </c>
      <c r="D181" s="208" t="s">
        <v>764</v>
      </c>
    </row>
    <row r="182" spans="1:4" ht="25" x14ac:dyDescent="0.25">
      <c r="A182" s="209" t="s">
        <v>1565</v>
      </c>
      <c r="B182" s="207" t="s">
        <v>1527</v>
      </c>
      <c r="C182" s="208" t="s">
        <v>764</v>
      </c>
      <c r="D182" s="208" t="s">
        <v>764</v>
      </c>
    </row>
    <row r="183" spans="1:4" ht="37.5" x14ac:dyDescent="0.25">
      <c r="A183" s="209" t="s">
        <v>1566</v>
      </c>
      <c r="B183" s="207" t="s">
        <v>1523</v>
      </c>
      <c r="C183" s="208" t="s">
        <v>764</v>
      </c>
      <c r="D183" s="208" t="s">
        <v>764</v>
      </c>
    </row>
    <row r="184" spans="1:4" ht="25" x14ac:dyDescent="0.25">
      <c r="A184" s="209" t="s">
        <v>1567</v>
      </c>
      <c r="B184" s="207" t="s">
        <v>1521</v>
      </c>
      <c r="C184" s="208" t="s">
        <v>764</v>
      </c>
      <c r="D184" s="208" t="s">
        <v>764</v>
      </c>
    </row>
    <row r="185" spans="1:4" ht="25" x14ac:dyDescent="0.25">
      <c r="A185" s="209" t="s">
        <v>1567</v>
      </c>
      <c r="B185" s="207" t="s">
        <v>1521</v>
      </c>
      <c r="C185" s="208" t="s">
        <v>764</v>
      </c>
      <c r="D185" s="208" t="s">
        <v>764</v>
      </c>
    </row>
    <row r="186" spans="1:4" ht="25" x14ac:dyDescent="0.25">
      <c r="A186" s="209" t="s">
        <v>1568</v>
      </c>
      <c r="B186" s="207" t="s">
        <v>1524</v>
      </c>
      <c r="C186" s="208">
        <v>4.6262904950514043</v>
      </c>
      <c r="D186" s="208" t="s">
        <v>764</v>
      </c>
    </row>
    <row r="187" spans="1:4" ht="25" x14ac:dyDescent="0.25">
      <c r="A187" s="209" t="s">
        <v>1569</v>
      </c>
      <c r="B187" s="207" t="s">
        <v>1524</v>
      </c>
      <c r="C187" s="208" t="s">
        <v>764</v>
      </c>
      <c r="D187" s="208" t="s">
        <v>764</v>
      </c>
    </row>
    <row r="188" spans="1:4" ht="25" x14ac:dyDescent="0.25">
      <c r="A188" s="209" t="s">
        <v>1570</v>
      </c>
      <c r="B188" s="207" t="s">
        <v>1522</v>
      </c>
      <c r="C188" s="208" t="s">
        <v>764</v>
      </c>
      <c r="D188" s="208" t="s">
        <v>764</v>
      </c>
    </row>
    <row r="189" spans="1:4" ht="25" x14ac:dyDescent="0.25">
      <c r="A189" s="209" t="s">
        <v>1571</v>
      </c>
      <c r="B189" s="207" t="s">
        <v>1522</v>
      </c>
      <c r="C189" s="208" t="s">
        <v>764</v>
      </c>
      <c r="D189" s="208" t="s">
        <v>764</v>
      </c>
    </row>
    <row r="190" spans="1:4" ht="25" x14ac:dyDescent="0.25">
      <c r="A190" s="209" t="s">
        <v>1572</v>
      </c>
      <c r="B190" s="207" t="s">
        <v>1529</v>
      </c>
      <c r="C190" s="208" t="s">
        <v>764</v>
      </c>
      <c r="D190" s="208" t="s">
        <v>764</v>
      </c>
    </row>
    <row r="191" spans="1:4" ht="25" x14ac:dyDescent="0.25">
      <c r="A191" s="209" t="s">
        <v>1573</v>
      </c>
      <c r="B191" s="207" t="s">
        <v>1518</v>
      </c>
      <c r="C191" s="208" t="s">
        <v>764</v>
      </c>
      <c r="D191" s="208" t="s">
        <v>764</v>
      </c>
    </row>
    <row r="192" spans="1:4" ht="25" x14ac:dyDescent="0.25">
      <c r="A192" s="209" t="s">
        <v>1574</v>
      </c>
      <c r="B192" s="207" t="s">
        <v>1523</v>
      </c>
      <c r="C192" s="208" t="s">
        <v>764</v>
      </c>
      <c r="D192" s="208" t="s">
        <v>764</v>
      </c>
    </row>
    <row r="193" spans="1:4" ht="25" x14ac:dyDescent="0.25">
      <c r="A193" s="209" t="s">
        <v>1575</v>
      </c>
      <c r="B193" s="207" t="s">
        <v>1527</v>
      </c>
      <c r="C193" s="208">
        <v>10.198975131919003</v>
      </c>
      <c r="D193" s="208" t="s">
        <v>764</v>
      </c>
    </row>
    <row r="194" spans="1:4" ht="37.5" x14ac:dyDescent="0.25">
      <c r="A194" s="209" t="s">
        <v>1576</v>
      </c>
      <c r="B194" s="207" t="s">
        <v>1530</v>
      </c>
      <c r="C194" s="208" t="s">
        <v>764</v>
      </c>
      <c r="D194" s="208" t="s">
        <v>764</v>
      </c>
    </row>
    <row r="195" spans="1:4" ht="25" x14ac:dyDescent="0.25">
      <c r="A195" s="209" t="s">
        <v>1577</v>
      </c>
      <c r="B195" s="207" t="s">
        <v>1527</v>
      </c>
      <c r="C195" s="208" t="s">
        <v>764</v>
      </c>
      <c r="D195" s="208" t="s">
        <v>764</v>
      </c>
    </row>
    <row r="196" spans="1:4" ht="25" x14ac:dyDescent="0.25">
      <c r="A196" s="209" t="s">
        <v>1578</v>
      </c>
      <c r="B196" s="207" t="s">
        <v>1531</v>
      </c>
      <c r="C196" s="208" t="s">
        <v>764</v>
      </c>
      <c r="D196" s="208" t="s">
        <v>764</v>
      </c>
    </row>
    <row r="197" spans="1:4" ht="25" x14ac:dyDescent="0.25">
      <c r="A197" s="209" t="s">
        <v>1578</v>
      </c>
      <c r="B197" s="207" t="s">
        <v>1531</v>
      </c>
      <c r="C197" s="208" t="s">
        <v>764</v>
      </c>
      <c r="D197" s="208" t="s">
        <v>764</v>
      </c>
    </row>
    <row r="198" spans="1:4" ht="25" x14ac:dyDescent="0.25">
      <c r="A198" s="209" t="s">
        <v>1579</v>
      </c>
      <c r="B198" s="207" t="s">
        <v>1520</v>
      </c>
      <c r="C198" s="208" t="s">
        <v>764</v>
      </c>
      <c r="D198" s="208" t="s">
        <v>764</v>
      </c>
    </row>
    <row r="199" spans="1:4" ht="25" x14ac:dyDescent="0.25">
      <c r="A199" s="209" t="s">
        <v>1580</v>
      </c>
      <c r="B199" s="207" t="s">
        <v>1528</v>
      </c>
      <c r="C199" s="208" t="s">
        <v>764</v>
      </c>
      <c r="D199" s="208" t="s">
        <v>764</v>
      </c>
    </row>
    <row r="200" spans="1:4" ht="25" x14ac:dyDescent="0.25">
      <c r="A200" s="209" t="s">
        <v>1581</v>
      </c>
      <c r="B200" s="207" t="s">
        <v>1523</v>
      </c>
      <c r="C200" s="208">
        <v>6.2572292327895322</v>
      </c>
      <c r="D200" s="208" t="s">
        <v>764</v>
      </c>
    </row>
    <row r="201" spans="1:4" ht="25" x14ac:dyDescent="0.25">
      <c r="A201" s="209" t="s">
        <v>1582</v>
      </c>
      <c r="B201" s="207" t="s">
        <v>1531</v>
      </c>
      <c r="C201" s="208" t="s">
        <v>764</v>
      </c>
      <c r="D201" s="208" t="s">
        <v>764</v>
      </c>
    </row>
    <row r="202" spans="1:4" ht="37.5" x14ac:dyDescent="0.25">
      <c r="A202" s="209" t="s">
        <v>1583</v>
      </c>
      <c r="B202" s="207" t="s">
        <v>1519</v>
      </c>
      <c r="C202" s="208" t="s">
        <v>764</v>
      </c>
      <c r="D202" s="208" t="s">
        <v>764</v>
      </c>
    </row>
    <row r="203" spans="1:4" ht="25" x14ac:dyDescent="0.25">
      <c r="A203" s="209" t="s">
        <v>1584</v>
      </c>
      <c r="B203" s="207" t="s">
        <v>1532</v>
      </c>
      <c r="C203" s="208" t="s">
        <v>764</v>
      </c>
      <c r="D203" s="208" t="s">
        <v>764</v>
      </c>
    </row>
    <row r="204" spans="1:4" ht="37.5" x14ac:dyDescent="0.25">
      <c r="A204" s="209" t="s">
        <v>1585</v>
      </c>
      <c r="B204" s="207" t="s">
        <v>1525</v>
      </c>
      <c r="C204" s="208" t="s">
        <v>764</v>
      </c>
      <c r="D204" s="208" t="s">
        <v>764</v>
      </c>
    </row>
    <row r="205" spans="1:4" ht="25" x14ac:dyDescent="0.25">
      <c r="A205" s="209" t="s">
        <v>1586</v>
      </c>
      <c r="B205" s="207" t="s">
        <v>1528</v>
      </c>
      <c r="C205" s="208" t="s">
        <v>764</v>
      </c>
      <c r="D205" s="208" t="s">
        <v>764</v>
      </c>
    </row>
    <row r="206" spans="1:4" ht="37.5" x14ac:dyDescent="0.25">
      <c r="A206" s="209" t="s">
        <v>1587</v>
      </c>
      <c r="B206" s="207" t="s">
        <v>1542</v>
      </c>
      <c r="C206" s="208" t="s">
        <v>764</v>
      </c>
      <c r="D206" s="208" t="s">
        <v>764</v>
      </c>
    </row>
    <row r="207" spans="1:4" ht="25" x14ac:dyDescent="0.25">
      <c r="A207" s="209" t="s">
        <v>1588</v>
      </c>
      <c r="B207" s="207" t="s">
        <v>1522</v>
      </c>
      <c r="C207" s="208" t="s">
        <v>764</v>
      </c>
      <c r="D207" s="208" t="s">
        <v>764</v>
      </c>
    </row>
    <row r="208" spans="1:4" ht="25" x14ac:dyDescent="0.25">
      <c r="A208" s="209" t="s">
        <v>1589</v>
      </c>
      <c r="B208" s="207" t="s">
        <v>1536</v>
      </c>
      <c r="C208" s="208" t="s">
        <v>764</v>
      </c>
      <c r="D208" s="208" t="s">
        <v>764</v>
      </c>
    </row>
    <row r="209" spans="1:4" ht="25" x14ac:dyDescent="0.25">
      <c r="A209" s="209" t="s">
        <v>1590</v>
      </c>
      <c r="B209" s="207" t="s">
        <v>1535</v>
      </c>
      <c r="C209" s="208">
        <v>3.9952538303135885</v>
      </c>
      <c r="D209" s="208" t="s">
        <v>764</v>
      </c>
    </row>
    <row r="210" spans="1:4" ht="25" x14ac:dyDescent="0.25">
      <c r="A210" s="209" t="s">
        <v>1591</v>
      </c>
      <c r="B210" s="207" t="s">
        <v>1533</v>
      </c>
      <c r="C210" s="208" t="s">
        <v>764</v>
      </c>
      <c r="D210" s="208" t="s">
        <v>764</v>
      </c>
    </row>
    <row r="211" spans="1:4" ht="25" x14ac:dyDescent="0.25">
      <c r="A211" s="209" t="s">
        <v>1592</v>
      </c>
      <c r="B211" s="207" t="s">
        <v>1527</v>
      </c>
      <c r="C211" s="208" t="s">
        <v>764</v>
      </c>
      <c r="D211" s="208" t="s">
        <v>764</v>
      </c>
    </row>
    <row r="212" spans="1:4" ht="37.5" x14ac:dyDescent="0.25">
      <c r="A212" s="209" t="s">
        <v>1593</v>
      </c>
      <c r="B212" s="207" t="s">
        <v>1527</v>
      </c>
      <c r="C212" s="208" t="s">
        <v>764</v>
      </c>
      <c r="D212" s="208" t="s">
        <v>764</v>
      </c>
    </row>
    <row r="213" spans="1:4" ht="37.5" x14ac:dyDescent="0.25">
      <c r="A213" s="209" t="s">
        <v>1594</v>
      </c>
      <c r="B213" s="207" t="s">
        <v>1531</v>
      </c>
      <c r="C213" s="208" t="s">
        <v>764</v>
      </c>
      <c r="D213" s="208" t="s">
        <v>764</v>
      </c>
    </row>
    <row r="214" spans="1:4" ht="25" x14ac:dyDescent="0.25">
      <c r="A214" s="209" t="s">
        <v>1595</v>
      </c>
      <c r="B214" s="207" t="s">
        <v>1523</v>
      </c>
      <c r="C214" s="208" t="s">
        <v>764</v>
      </c>
      <c r="D214" s="208" t="s">
        <v>764</v>
      </c>
    </row>
    <row r="215" spans="1:4" ht="37.5" x14ac:dyDescent="0.25">
      <c r="A215" s="209" t="s">
        <v>1596</v>
      </c>
      <c r="B215" s="207" t="s">
        <v>1525</v>
      </c>
      <c r="C215" s="208" t="s">
        <v>764</v>
      </c>
      <c r="D215" s="208" t="s">
        <v>764</v>
      </c>
    </row>
    <row r="216" spans="1:4" ht="37.5" x14ac:dyDescent="0.25">
      <c r="A216" s="209" t="s">
        <v>1597</v>
      </c>
      <c r="B216" s="207" t="s">
        <v>1521</v>
      </c>
      <c r="C216" s="208" t="s">
        <v>764</v>
      </c>
      <c r="D216" s="208" t="s">
        <v>764</v>
      </c>
    </row>
    <row r="217" spans="1:4" ht="25" x14ac:dyDescent="0.25">
      <c r="A217" s="209" t="s">
        <v>1598</v>
      </c>
      <c r="B217" s="207" t="s">
        <v>1525</v>
      </c>
      <c r="C217" s="208">
        <v>1.7420079836314963</v>
      </c>
      <c r="D217" s="208" t="s">
        <v>764</v>
      </c>
    </row>
    <row r="218" spans="1:4" ht="37.5" x14ac:dyDescent="0.25">
      <c r="A218" s="209" t="s">
        <v>1599</v>
      </c>
      <c r="B218" s="207" t="s">
        <v>1525</v>
      </c>
      <c r="C218" s="208" t="s">
        <v>764</v>
      </c>
      <c r="D218" s="208" t="s">
        <v>764</v>
      </c>
    </row>
    <row r="219" spans="1:4" ht="25" x14ac:dyDescent="0.25">
      <c r="A219" s="209" t="s">
        <v>1600</v>
      </c>
      <c r="B219" s="207" t="s">
        <v>1527</v>
      </c>
      <c r="C219" s="208" t="s">
        <v>764</v>
      </c>
      <c r="D219" s="208" t="s">
        <v>764</v>
      </c>
    </row>
    <row r="220" spans="1:4" ht="25" x14ac:dyDescent="0.25">
      <c r="A220" s="209" t="s">
        <v>1601</v>
      </c>
      <c r="B220" s="207" t="s">
        <v>1519</v>
      </c>
      <c r="C220" s="208">
        <v>4.2347965664881704</v>
      </c>
      <c r="D220" s="208" t="s">
        <v>764</v>
      </c>
    </row>
    <row r="221" spans="1:4" ht="25" x14ac:dyDescent="0.25">
      <c r="A221" s="209" t="s">
        <v>1602</v>
      </c>
      <c r="B221" s="207" t="s">
        <v>1534</v>
      </c>
      <c r="C221" s="208" t="s">
        <v>764</v>
      </c>
      <c r="D221" s="208" t="s">
        <v>764</v>
      </c>
    </row>
    <row r="222" spans="1:4" ht="37.5" x14ac:dyDescent="0.25">
      <c r="A222" s="209" t="s">
        <v>1603</v>
      </c>
      <c r="B222" s="207" t="s">
        <v>1524</v>
      </c>
      <c r="C222" s="208" t="s">
        <v>764</v>
      </c>
      <c r="D222" s="208" t="s">
        <v>764</v>
      </c>
    </row>
    <row r="223" spans="1:4" ht="25" x14ac:dyDescent="0.25">
      <c r="A223" s="209" t="s">
        <v>1604</v>
      </c>
      <c r="B223" s="207" t="s">
        <v>1543</v>
      </c>
      <c r="C223" s="208" t="s">
        <v>764</v>
      </c>
      <c r="D223" s="208" t="s">
        <v>764</v>
      </c>
    </row>
    <row r="224" spans="1:4" ht="37.5" x14ac:dyDescent="0.25">
      <c r="A224" s="209" t="s">
        <v>1605</v>
      </c>
      <c r="B224" s="207" t="s">
        <v>1522</v>
      </c>
      <c r="C224" s="208" t="s">
        <v>764</v>
      </c>
      <c r="D224" s="208" t="s">
        <v>764</v>
      </c>
    </row>
    <row r="225" spans="1:4" ht="25" x14ac:dyDescent="0.25">
      <c r="A225" s="209" t="s">
        <v>1606</v>
      </c>
      <c r="B225" s="207" t="s">
        <v>1531</v>
      </c>
      <c r="C225" s="208">
        <v>3.4641302280735418</v>
      </c>
      <c r="D225" s="208" t="s">
        <v>764</v>
      </c>
    </row>
    <row r="226" spans="1:4" ht="25" x14ac:dyDescent="0.25">
      <c r="A226" s="209" t="s">
        <v>1607</v>
      </c>
      <c r="B226" s="207" t="s">
        <v>1519</v>
      </c>
      <c r="C226" s="208" t="s">
        <v>764</v>
      </c>
      <c r="D226" s="208" t="s">
        <v>764</v>
      </c>
    </row>
    <row r="227" spans="1:4" ht="25" x14ac:dyDescent="0.25">
      <c r="A227" s="209" t="s">
        <v>1608</v>
      </c>
      <c r="B227" s="207" t="s">
        <v>1531</v>
      </c>
      <c r="C227" s="208" t="s">
        <v>764</v>
      </c>
      <c r="D227" s="208" t="s">
        <v>764</v>
      </c>
    </row>
    <row r="228" spans="1:4" ht="25" x14ac:dyDescent="0.25">
      <c r="A228" s="209" t="s">
        <v>1609</v>
      </c>
      <c r="B228" s="207" t="s">
        <v>1523</v>
      </c>
      <c r="C228" s="208" t="s">
        <v>764</v>
      </c>
      <c r="D228" s="208" t="s">
        <v>764</v>
      </c>
    </row>
    <row r="229" spans="1:4" ht="25" x14ac:dyDescent="0.25">
      <c r="A229" s="209" t="s">
        <v>1610</v>
      </c>
      <c r="B229" s="207" t="s">
        <v>1524</v>
      </c>
      <c r="C229" s="208" t="s">
        <v>764</v>
      </c>
      <c r="D229" s="208" t="s">
        <v>764</v>
      </c>
    </row>
    <row r="230" spans="1:4" ht="25" x14ac:dyDescent="0.25">
      <c r="A230" s="209" t="s">
        <v>1611</v>
      </c>
      <c r="B230" s="207" t="s">
        <v>1522</v>
      </c>
      <c r="C230" s="208" t="s">
        <v>764</v>
      </c>
      <c r="D230" s="208" t="s">
        <v>764</v>
      </c>
    </row>
    <row r="231" spans="1:4" ht="37.5" x14ac:dyDescent="0.25">
      <c r="A231" s="209" t="s">
        <v>1612</v>
      </c>
      <c r="B231" s="207" t="s">
        <v>1522</v>
      </c>
      <c r="C231" s="208" t="s">
        <v>764</v>
      </c>
      <c r="D231" s="208" t="s">
        <v>764</v>
      </c>
    </row>
    <row r="232" spans="1:4" ht="25" x14ac:dyDescent="0.25">
      <c r="A232" s="209" t="s">
        <v>1613</v>
      </c>
      <c r="B232" s="207" t="s">
        <v>1537</v>
      </c>
      <c r="C232" s="208" t="s">
        <v>764</v>
      </c>
      <c r="D232" s="208" t="s">
        <v>764</v>
      </c>
    </row>
    <row r="233" spans="1:4" ht="25" x14ac:dyDescent="0.25">
      <c r="A233" s="209" t="s">
        <v>1614</v>
      </c>
      <c r="B233" s="207" t="s">
        <v>1531</v>
      </c>
      <c r="C233" s="208" t="s">
        <v>764</v>
      </c>
      <c r="D233" s="208" t="s">
        <v>764</v>
      </c>
    </row>
    <row r="234" spans="1:4" ht="25" x14ac:dyDescent="0.25">
      <c r="A234" s="209" t="s">
        <v>1615</v>
      </c>
      <c r="B234" s="207" t="s">
        <v>1531</v>
      </c>
      <c r="C234" s="208" t="s">
        <v>764</v>
      </c>
      <c r="D234" s="208" t="s">
        <v>764</v>
      </c>
    </row>
    <row r="235" spans="1:4" ht="37.5" x14ac:dyDescent="0.25">
      <c r="A235" s="209" t="s">
        <v>1616</v>
      </c>
      <c r="B235" s="207" t="s">
        <v>1524</v>
      </c>
      <c r="C235" s="208" t="s">
        <v>764</v>
      </c>
      <c r="D235" s="208" t="s">
        <v>764</v>
      </c>
    </row>
    <row r="236" spans="1:4" ht="25" x14ac:dyDescent="0.25">
      <c r="A236" s="209" t="s">
        <v>1617</v>
      </c>
      <c r="B236" s="207" t="s">
        <v>1540</v>
      </c>
      <c r="C236" s="208" t="s">
        <v>764</v>
      </c>
      <c r="D236" s="208" t="s">
        <v>764</v>
      </c>
    </row>
    <row r="237" spans="1:4" ht="25" x14ac:dyDescent="0.25">
      <c r="A237" s="209" t="s">
        <v>1618</v>
      </c>
      <c r="B237" s="207" t="s">
        <v>1519</v>
      </c>
      <c r="C237" s="208" t="s">
        <v>764</v>
      </c>
      <c r="D237" s="208" t="s">
        <v>764</v>
      </c>
    </row>
    <row r="238" spans="1:4" ht="25" x14ac:dyDescent="0.25">
      <c r="A238" s="209" t="s">
        <v>1619</v>
      </c>
      <c r="B238" s="207" t="s">
        <v>1519</v>
      </c>
      <c r="C238" s="208" t="s">
        <v>764</v>
      </c>
      <c r="D238" s="208" t="s">
        <v>764</v>
      </c>
    </row>
    <row r="239" spans="1:4" ht="25" x14ac:dyDescent="0.25">
      <c r="A239" s="209" t="s">
        <v>1620</v>
      </c>
      <c r="B239" s="207" t="s">
        <v>1527</v>
      </c>
      <c r="C239" s="208" t="s">
        <v>764</v>
      </c>
      <c r="D239" s="208" t="s">
        <v>764</v>
      </c>
    </row>
    <row r="240" spans="1:4" ht="25" x14ac:dyDescent="0.25">
      <c r="A240" s="209" t="s">
        <v>1621</v>
      </c>
      <c r="B240" s="207" t="s">
        <v>1527</v>
      </c>
      <c r="C240" s="208">
        <v>4.4978254228635173</v>
      </c>
      <c r="D240" s="208" t="s">
        <v>764</v>
      </c>
    </row>
    <row r="241" spans="1:4" ht="25" x14ac:dyDescent="0.25">
      <c r="A241" s="209" t="s">
        <v>1617</v>
      </c>
      <c r="B241" s="207" t="s">
        <v>1540</v>
      </c>
      <c r="C241" s="208" t="s">
        <v>764</v>
      </c>
      <c r="D241" s="208" t="s">
        <v>764</v>
      </c>
    </row>
    <row r="242" spans="1:4" ht="25" x14ac:dyDescent="0.25">
      <c r="A242" s="209" t="s">
        <v>1622</v>
      </c>
      <c r="B242" s="207" t="s">
        <v>1525</v>
      </c>
      <c r="C242" s="208" t="s">
        <v>764</v>
      </c>
      <c r="D242" s="208" t="s">
        <v>764</v>
      </c>
    </row>
    <row r="243" spans="1:4" ht="37.5" x14ac:dyDescent="0.25">
      <c r="A243" s="209" t="s">
        <v>1623</v>
      </c>
      <c r="B243" s="207" t="s">
        <v>1526</v>
      </c>
      <c r="C243" s="208" t="s">
        <v>764</v>
      </c>
      <c r="D243" s="208" t="s">
        <v>764</v>
      </c>
    </row>
    <row r="244" spans="1:4" ht="25" x14ac:dyDescent="0.25">
      <c r="A244" s="209" t="s">
        <v>1624</v>
      </c>
      <c r="B244" s="207" t="s">
        <v>1520</v>
      </c>
      <c r="C244" s="208" t="s">
        <v>764</v>
      </c>
      <c r="D244" s="208" t="s">
        <v>764</v>
      </c>
    </row>
    <row r="245" spans="1:4" ht="25" x14ac:dyDescent="0.25">
      <c r="A245" s="209" t="s">
        <v>1625</v>
      </c>
      <c r="B245" s="207" t="s">
        <v>1524</v>
      </c>
      <c r="C245" s="208" t="s">
        <v>764</v>
      </c>
      <c r="D245" s="208" t="s">
        <v>764</v>
      </c>
    </row>
    <row r="246" spans="1:4" ht="12.5" x14ac:dyDescent="0.25">
      <c r="A246" s="209" t="s">
        <v>1626</v>
      </c>
      <c r="B246" s="207" t="s">
        <v>1520</v>
      </c>
      <c r="C246" s="208" t="s">
        <v>764</v>
      </c>
      <c r="D246" s="208" t="s">
        <v>764</v>
      </c>
    </row>
    <row r="247" spans="1:4" ht="25" x14ac:dyDescent="0.25">
      <c r="A247" s="209" t="s">
        <v>1627</v>
      </c>
      <c r="B247" s="207" t="s">
        <v>1525</v>
      </c>
      <c r="C247" s="208" t="s">
        <v>764</v>
      </c>
      <c r="D247" s="208" t="s">
        <v>764</v>
      </c>
    </row>
    <row r="248" spans="1:4" ht="37.5" x14ac:dyDescent="0.25">
      <c r="A248" s="209" t="s">
        <v>1628</v>
      </c>
      <c r="B248" s="207" t="s">
        <v>1524</v>
      </c>
      <c r="C248" s="208" t="s">
        <v>764</v>
      </c>
      <c r="D248" s="208" t="s">
        <v>764</v>
      </c>
    </row>
    <row r="249" spans="1:4" ht="37.5" x14ac:dyDescent="0.25">
      <c r="A249" s="209" t="s">
        <v>1629</v>
      </c>
      <c r="B249" s="207" t="s">
        <v>1524</v>
      </c>
      <c r="C249" s="208" t="s">
        <v>764</v>
      </c>
      <c r="D249" s="208" t="s">
        <v>764</v>
      </c>
    </row>
    <row r="250" spans="1:4" ht="25" x14ac:dyDescent="0.25">
      <c r="A250" s="209" t="s">
        <v>1630</v>
      </c>
      <c r="B250" s="207" t="s">
        <v>1519</v>
      </c>
      <c r="C250" s="208" t="s">
        <v>764</v>
      </c>
      <c r="D250" s="208" t="s">
        <v>764</v>
      </c>
    </row>
    <row r="251" spans="1:4" ht="37.5" x14ac:dyDescent="0.25">
      <c r="A251" s="209" t="s">
        <v>1631</v>
      </c>
      <c r="B251" s="207" t="s">
        <v>1541</v>
      </c>
      <c r="C251" s="208" t="s">
        <v>764</v>
      </c>
      <c r="D251" s="208" t="s">
        <v>764</v>
      </c>
    </row>
    <row r="252" spans="1:4" ht="25" x14ac:dyDescent="0.25">
      <c r="A252" s="209" t="s">
        <v>1632</v>
      </c>
      <c r="B252" s="207" t="s">
        <v>1522</v>
      </c>
      <c r="C252" s="208" t="s">
        <v>764</v>
      </c>
      <c r="D252" s="208" t="s">
        <v>764</v>
      </c>
    </row>
    <row r="253" spans="1:4" ht="25" x14ac:dyDescent="0.25">
      <c r="A253" s="209" t="s">
        <v>1633</v>
      </c>
      <c r="B253" s="207" t="s">
        <v>1531</v>
      </c>
      <c r="C253" s="208">
        <v>13.338063849573315</v>
      </c>
      <c r="D253" s="208" t="s">
        <v>764</v>
      </c>
    </row>
    <row r="254" spans="1:4" ht="25" x14ac:dyDescent="0.25">
      <c r="A254" s="209" t="s">
        <v>1634</v>
      </c>
      <c r="B254" s="207" t="s">
        <v>1531</v>
      </c>
      <c r="C254" s="208">
        <v>4.7570478734286761</v>
      </c>
      <c r="D254" s="208" t="s">
        <v>764</v>
      </c>
    </row>
    <row r="255" spans="1:4" ht="12.5" x14ac:dyDescent="0.25">
      <c r="A255" s="209" t="s">
        <v>1635</v>
      </c>
      <c r="B255" s="207" t="s">
        <v>764</v>
      </c>
      <c r="C255" s="208">
        <v>9.2953274695756178</v>
      </c>
      <c r="D255" s="208" t="s">
        <v>764</v>
      </c>
    </row>
    <row r="256" spans="1:4" ht="12.5" x14ac:dyDescent="0.25">
      <c r="A256" s="209" t="s">
        <v>1636</v>
      </c>
      <c r="B256" s="207" t="s">
        <v>764</v>
      </c>
      <c r="C256" s="208" t="s">
        <v>764</v>
      </c>
      <c r="D256" s="208" t="s">
        <v>764</v>
      </c>
    </row>
    <row r="257" spans="1:4" ht="25" x14ac:dyDescent="0.25">
      <c r="A257" s="209" t="s">
        <v>1637</v>
      </c>
      <c r="B257" s="207" t="s">
        <v>764</v>
      </c>
      <c r="C257" s="208">
        <v>0.18145861955590184</v>
      </c>
      <c r="D257" s="208" t="s">
        <v>764</v>
      </c>
    </row>
    <row r="258" spans="1:4" ht="12.5" x14ac:dyDescent="0.25">
      <c r="A258" s="209" t="s">
        <v>1638</v>
      </c>
      <c r="B258" s="207" t="s">
        <v>1635</v>
      </c>
      <c r="C258" s="208">
        <v>14.898473967406288</v>
      </c>
      <c r="D258" s="208" t="s">
        <v>764</v>
      </c>
    </row>
    <row r="259" spans="1:4" ht="12.5" x14ac:dyDescent="0.25">
      <c r="A259" s="209" t="s">
        <v>1639</v>
      </c>
      <c r="B259" s="207" t="s">
        <v>1636</v>
      </c>
      <c r="C259" s="208">
        <v>1.6316871475426398</v>
      </c>
      <c r="D259" s="208" t="s">
        <v>764</v>
      </c>
    </row>
    <row r="260" spans="1:4" ht="12.5" x14ac:dyDescent="0.25">
      <c r="A260" s="209" t="s">
        <v>1640</v>
      </c>
      <c r="B260" s="207" t="s">
        <v>1637</v>
      </c>
      <c r="C260" s="208">
        <v>4.9360081470364356</v>
      </c>
      <c r="D260" s="208" t="s">
        <v>764</v>
      </c>
    </row>
    <row r="261" spans="1:4" ht="12.5" x14ac:dyDescent="0.25">
      <c r="A261" s="209" t="s">
        <v>1641</v>
      </c>
      <c r="B261" s="207" t="s">
        <v>1636</v>
      </c>
      <c r="C261" s="208">
        <v>4.6266922645139985</v>
      </c>
      <c r="D261" s="208" t="s">
        <v>764</v>
      </c>
    </row>
    <row r="262" spans="1:4" ht="12.5" x14ac:dyDescent="0.25">
      <c r="A262" s="209" t="s">
        <v>1642</v>
      </c>
      <c r="B262" s="207" t="s">
        <v>1637</v>
      </c>
      <c r="C262" s="208">
        <v>1.4366773085203586</v>
      </c>
      <c r="D262" s="208" t="s">
        <v>764</v>
      </c>
    </row>
    <row r="263" spans="1:4" ht="12.5" x14ac:dyDescent="0.25">
      <c r="A263" s="209" t="s">
        <v>1643</v>
      </c>
      <c r="B263" s="207" t="s">
        <v>1635</v>
      </c>
      <c r="C263" s="208">
        <v>2.9197897350620621</v>
      </c>
      <c r="D263" s="208" t="s">
        <v>764</v>
      </c>
    </row>
    <row r="264" spans="1:4" ht="12.5" x14ac:dyDescent="0.25">
      <c r="A264" s="209" t="s">
        <v>1644</v>
      </c>
      <c r="B264" s="207" t="s">
        <v>1636</v>
      </c>
      <c r="C264" s="208" t="s">
        <v>764</v>
      </c>
      <c r="D264" s="208" t="s">
        <v>764</v>
      </c>
    </row>
    <row r="265" spans="1:4" ht="12.5" x14ac:dyDescent="0.25">
      <c r="A265" s="209" t="s">
        <v>1645</v>
      </c>
      <c r="B265" s="207" t="s">
        <v>1636</v>
      </c>
      <c r="C265" s="208">
        <v>6.8125380640519557</v>
      </c>
      <c r="D265" s="208" t="s">
        <v>764</v>
      </c>
    </row>
    <row r="266" spans="1:4" ht="12.5" x14ac:dyDescent="0.25">
      <c r="A266" s="209" t="s">
        <v>1646</v>
      </c>
      <c r="B266" s="207" t="s">
        <v>1636</v>
      </c>
      <c r="C266" s="208" t="s">
        <v>764</v>
      </c>
      <c r="D266" s="208" t="s">
        <v>764</v>
      </c>
    </row>
    <row r="267" spans="1:4" ht="12.5" x14ac:dyDescent="0.25">
      <c r="A267" s="209" t="s">
        <v>1647</v>
      </c>
      <c r="B267" s="207" t="s">
        <v>1636</v>
      </c>
      <c r="C267" s="208" t="s">
        <v>764</v>
      </c>
      <c r="D267" s="208" t="s">
        <v>764</v>
      </c>
    </row>
    <row r="268" spans="1:4" ht="12.5" x14ac:dyDescent="0.25">
      <c r="A268" s="209" t="s">
        <v>1648</v>
      </c>
      <c r="B268" s="207" t="s">
        <v>1635</v>
      </c>
      <c r="C268" s="208">
        <v>4.4467116223491558</v>
      </c>
      <c r="D268" s="208" t="s">
        <v>764</v>
      </c>
    </row>
    <row r="269" spans="1:4" ht="12.5" x14ac:dyDescent="0.25">
      <c r="A269" s="209" t="s">
        <v>1649</v>
      </c>
      <c r="B269" s="207" t="s">
        <v>1635</v>
      </c>
      <c r="C269" s="208">
        <v>7.4342314762975716</v>
      </c>
      <c r="D269" s="208" t="s">
        <v>764</v>
      </c>
    </row>
    <row r="270" spans="1:4" ht="12.5" x14ac:dyDescent="0.25">
      <c r="A270" s="209" t="s">
        <v>1650</v>
      </c>
      <c r="B270" s="207" t="s">
        <v>1635</v>
      </c>
      <c r="C270" s="208">
        <v>4.1452517384659462</v>
      </c>
      <c r="D270" s="208" t="s">
        <v>764</v>
      </c>
    </row>
    <row r="271" spans="1:4" ht="25" x14ac:dyDescent="0.25">
      <c r="A271" s="209" t="s">
        <v>1651</v>
      </c>
      <c r="B271" s="207" t="s">
        <v>1637</v>
      </c>
      <c r="C271" s="208">
        <v>1.1352894369106954</v>
      </c>
      <c r="D271" s="208" t="s">
        <v>764</v>
      </c>
    </row>
    <row r="272" spans="1:4" ht="12.5" x14ac:dyDescent="0.25">
      <c r="A272" s="209" t="s">
        <v>1652</v>
      </c>
      <c r="B272" s="207" t="s">
        <v>1637</v>
      </c>
      <c r="C272" s="208" t="s">
        <v>764</v>
      </c>
      <c r="D272" s="208" t="s">
        <v>764</v>
      </c>
    </row>
    <row r="273" spans="1:4" ht="12.5" x14ac:dyDescent="0.25">
      <c r="A273" s="209" t="s">
        <v>1653</v>
      </c>
      <c r="B273" s="207" t="s">
        <v>1636</v>
      </c>
      <c r="C273" s="208" t="s">
        <v>764</v>
      </c>
      <c r="D273" s="208" t="s">
        <v>764</v>
      </c>
    </row>
    <row r="274" spans="1:4" ht="12.5" x14ac:dyDescent="0.25">
      <c r="A274" s="209" t="s">
        <v>1654</v>
      </c>
      <c r="B274" s="207" t="s">
        <v>1637</v>
      </c>
      <c r="C274" s="208" t="s">
        <v>764</v>
      </c>
      <c r="D274" s="208" t="s">
        <v>764</v>
      </c>
    </row>
    <row r="275" spans="1:4" ht="62.5" x14ac:dyDescent="0.25">
      <c r="A275" s="209" t="s">
        <v>1655</v>
      </c>
      <c r="B275" s="207" t="s">
        <v>1638</v>
      </c>
      <c r="C275" s="208">
        <v>3.3381388022206644</v>
      </c>
      <c r="D275" s="208" t="s">
        <v>764</v>
      </c>
    </row>
    <row r="276" spans="1:4" ht="50" x14ac:dyDescent="0.25">
      <c r="A276" s="209" t="s">
        <v>1656</v>
      </c>
      <c r="B276" s="207" t="s">
        <v>1636</v>
      </c>
      <c r="C276" s="208">
        <v>5.136936197672461</v>
      </c>
      <c r="D276" s="208" t="s">
        <v>764</v>
      </c>
    </row>
    <row r="277" spans="1:4" ht="12.5" x14ac:dyDescent="0.25">
      <c r="A277" s="209" t="s">
        <v>1657</v>
      </c>
      <c r="B277" s="207" t="s">
        <v>1641</v>
      </c>
      <c r="C277" s="208" t="s">
        <v>764</v>
      </c>
      <c r="D277" s="208" t="s">
        <v>764</v>
      </c>
    </row>
    <row r="278" spans="1:4" ht="12.5" x14ac:dyDescent="0.25">
      <c r="A278" s="209" t="s">
        <v>1658</v>
      </c>
      <c r="B278" s="207" t="s">
        <v>1641</v>
      </c>
      <c r="C278" s="208" t="s">
        <v>764</v>
      </c>
      <c r="D278" s="208" t="s">
        <v>764</v>
      </c>
    </row>
    <row r="279" spans="1:4" ht="25" x14ac:dyDescent="0.25">
      <c r="A279" s="209" t="s">
        <v>1659</v>
      </c>
      <c r="B279" s="207" t="s">
        <v>1643</v>
      </c>
      <c r="C279" s="208" t="s">
        <v>764</v>
      </c>
      <c r="D279" s="208" t="s">
        <v>764</v>
      </c>
    </row>
    <row r="280" spans="1:4" ht="37.5" x14ac:dyDescent="0.25">
      <c r="A280" s="209" t="s">
        <v>1660</v>
      </c>
      <c r="B280" s="207" t="s">
        <v>1645</v>
      </c>
      <c r="C280" s="208">
        <v>6.5953269647668549</v>
      </c>
      <c r="D280" s="208" t="s">
        <v>764</v>
      </c>
    </row>
    <row r="281" spans="1:4" ht="25" x14ac:dyDescent="0.25">
      <c r="A281" s="209" t="s">
        <v>1661</v>
      </c>
      <c r="B281" s="207" t="s">
        <v>1642</v>
      </c>
      <c r="C281" s="208">
        <v>2.9967197499542269</v>
      </c>
      <c r="D281" s="208" t="s">
        <v>764</v>
      </c>
    </row>
    <row r="282" spans="1:4" ht="25" x14ac:dyDescent="0.25">
      <c r="A282" s="209" t="s">
        <v>1662</v>
      </c>
      <c r="B282" s="207" t="s">
        <v>1641</v>
      </c>
      <c r="C282" s="208">
        <v>5.4811406670664731</v>
      </c>
      <c r="D282" s="208" t="s">
        <v>764</v>
      </c>
    </row>
    <row r="283" spans="1:4" ht="12.5" x14ac:dyDescent="0.25">
      <c r="A283" s="209" t="s">
        <v>1663</v>
      </c>
      <c r="B283" s="207" t="s">
        <v>1650</v>
      </c>
      <c r="C283" s="208" t="s">
        <v>764</v>
      </c>
      <c r="D283" s="208" t="s">
        <v>764</v>
      </c>
    </row>
    <row r="284" spans="1:4" ht="25" x14ac:dyDescent="0.25">
      <c r="A284" s="209" t="s">
        <v>1664</v>
      </c>
      <c r="B284" s="207" t="s">
        <v>1639</v>
      </c>
      <c r="C284" s="208" t="s">
        <v>764</v>
      </c>
      <c r="D284" s="208" t="s">
        <v>764</v>
      </c>
    </row>
    <row r="285" spans="1:4" ht="12.5" x14ac:dyDescent="0.25">
      <c r="A285" s="209" t="s">
        <v>1665</v>
      </c>
      <c r="B285" s="207" t="s">
        <v>1642</v>
      </c>
      <c r="C285" s="208">
        <v>5.9261615295945091</v>
      </c>
      <c r="D285" s="208" t="s">
        <v>764</v>
      </c>
    </row>
    <row r="286" spans="1:4" ht="12.5" x14ac:dyDescent="0.25">
      <c r="A286" s="209" t="s">
        <v>1666</v>
      </c>
      <c r="B286" s="207" t="s">
        <v>1644</v>
      </c>
      <c r="C286" s="208" t="s">
        <v>764</v>
      </c>
      <c r="D286" s="208" t="s">
        <v>764</v>
      </c>
    </row>
    <row r="287" spans="1:4" ht="25" x14ac:dyDescent="0.25">
      <c r="A287" s="209" t="s">
        <v>1667</v>
      </c>
      <c r="B287" s="207" t="s">
        <v>1645</v>
      </c>
      <c r="C287" s="208" t="s">
        <v>764</v>
      </c>
      <c r="D287" s="208" t="s">
        <v>764</v>
      </c>
    </row>
    <row r="288" spans="1:4" ht="12.5" x14ac:dyDescent="0.25">
      <c r="A288" s="209" t="s">
        <v>1668</v>
      </c>
      <c r="B288" s="207" t="s">
        <v>1638</v>
      </c>
      <c r="C288" s="208">
        <v>4.651757916026801</v>
      </c>
      <c r="D288" s="208" t="s">
        <v>764</v>
      </c>
    </row>
    <row r="289" spans="1:4" ht="25" x14ac:dyDescent="0.25">
      <c r="A289" s="209" t="s">
        <v>1669</v>
      </c>
      <c r="B289" s="207" t="s">
        <v>1642</v>
      </c>
      <c r="C289" s="208" t="s">
        <v>764</v>
      </c>
      <c r="D289" s="208" t="s">
        <v>764</v>
      </c>
    </row>
    <row r="290" spans="1:4" ht="25" x14ac:dyDescent="0.25">
      <c r="A290" s="209" t="s">
        <v>1670</v>
      </c>
      <c r="B290" s="207" t="s">
        <v>1643</v>
      </c>
      <c r="C290" s="208" t="s">
        <v>764</v>
      </c>
      <c r="D290" s="208" t="s">
        <v>764</v>
      </c>
    </row>
    <row r="291" spans="1:4" ht="25" x14ac:dyDescent="0.25">
      <c r="A291" s="209" t="s">
        <v>1670</v>
      </c>
      <c r="B291" s="207" t="s">
        <v>1643</v>
      </c>
      <c r="C291" s="208" t="s">
        <v>764</v>
      </c>
      <c r="D291" s="208" t="s">
        <v>764</v>
      </c>
    </row>
    <row r="292" spans="1:4" ht="25" x14ac:dyDescent="0.25">
      <c r="A292" s="209" t="s">
        <v>1671</v>
      </c>
      <c r="B292" s="207" t="s">
        <v>1645</v>
      </c>
      <c r="C292" s="208" t="s">
        <v>764</v>
      </c>
      <c r="D292" s="208" t="s">
        <v>764</v>
      </c>
    </row>
    <row r="293" spans="1:4" ht="12.5" x14ac:dyDescent="0.25">
      <c r="A293" s="209" t="s">
        <v>1672</v>
      </c>
      <c r="B293" s="207" t="s">
        <v>1646</v>
      </c>
      <c r="C293" s="208" t="s">
        <v>764</v>
      </c>
      <c r="D293" s="208" t="s">
        <v>764</v>
      </c>
    </row>
    <row r="294" spans="1:4" ht="12.5" x14ac:dyDescent="0.25">
      <c r="A294" s="209" t="s">
        <v>1673</v>
      </c>
      <c r="B294" s="207" t="s">
        <v>1639</v>
      </c>
      <c r="C294" s="208">
        <v>5.5269000406833868</v>
      </c>
      <c r="D294" s="208" t="s">
        <v>764</v>
      </c>
    </row>
    <row r="295" spans="1:4" ht="25" x14ac:dyDescent="0.25">
      <c r="A295" s="209" t="s">
        <v>1674</v>
      </c>
      <c r="B295" s="207" t="s">
        <v>1641</v>
      </c>
      <c r="C295" s="208" t="s">
        <v>764</v>
      </c>
      <c r="D295" s="208" t="s">
        <v>764</v>
      </c>
    </row>
    <row r="296" spans="1:4" ht="12.5" x14ac:dyDescent="0.25">
      <c r="A296" s="209" t="s">
        <v>1675</v>
      </c>
      <c r="B296" s="207" t="s">
        <v>1636</v>
      </c>
      <c r="C296" s="208" t="s">
        <v>764</v>
      </c>
      <c r="D296" s="208" t="s">
        <v>764</v>
      </c>
    </row>
    <row r="297" spans="1:4" ht="25" x14ac:dyDescent="0.25">
      <c r="A297" s="209" t="s">
        <v>1676</v>
      </c>
      <c r="B297" s="207" t="s">
        <v>1638</v>
      </c>
      <c r="C297" s="208">
        <v>4.7437820517006752</v>
      </c>
      <c r="D297" s="208" t="s">
        <v>764</v>
      </c>
    </row>
    <row r="298" spans="1:4" ht="25" x14ac:dyDescent="0.25">
      <c r="A298" s="209" t="s">
        <v>1677</v>
      </c>
      <c r="B298" s="207" t="s">
        <v>1647</v>
      </c>
      <c r="C298" s="208" t="s">
        <v>764</v>
      </c>
      <c r="D298" s="208" t="s">
        <v>764</v>
      </c>
    </row>
    <row r="299" spans="1:4" ht="25" x14ac:dyDescent="0.25">
      <c r="A299" s="209" t="s">
        <v>1678</v>
      </c>
      <c r="B299" s="207" t="s">
        <v>1641</v>
      </c>
      <c r="C299" s="208" t="s">
        <v>764</v>
      </c>
      <c r="D299" s="208" t="s">
        <v>764</v>
      </c>
    </row>
    <row r="300" spans="1:4" ht="25" x14ac:dyDescent="0.25">
      <c r="A300" s="209" t="s">
        <v>1679</v>
      </c>
      <c r="B300" s="207" t="s">
        <v>1648</v>
      </c>
      <c r="C300" s="208" t="s">
        <v>764</v>
      </c>
      <c r="D300" s="208" t="s">
        <v>764</v>
      </c>
    </row>
    <row r="301" spans="1:4" ht="25" x14ac:dyDescent="0.25">
      <c r="A301" s="209" t="s">
        <v>1680</v>
      </c>
      <c r="B301" s="207" t="s">
        <v>1649</v>
      </c>
      <c r="C301" s="208">
        <v>6.4270040953404255</v>
      </c>
      <c r="D301" s="208" t="s">
        <v>764</v>
      </c>
    </row>
    <row r="302" spans="1:4" ht="25" x14ac:dyDescent="0.25">
      <c r="A302" s="209" t="s">
        <v>1681</v>
      </c>
      <c r="B302" s="207" t="s">
        <v>1640</v>
      </c>
      <c r="C302" s="208">
        <v>6.2959171475919726</v>
      </c>
      <c r="D302" s="208" t="s">
        <v>764</v>
      </c>
    </row>
    <row r="303" spans="1:4" ht="25" x14ac:dyDescent="0.25">
      <c r="A303" s="209" t="s">
        <v>1674</v>
      </c>
      <c r="B303" s="207" t="s">
        <v>1641</v>
      </c>
      <c r="C303" s="208" t="s">
        <v>764</v>
      </c>
      <c r="D303" s="208" t="s">
        <v>764</v>
      </c>
    </row>
    <row r="304" spans="1:4" ht="25" x14ac:dyDescent="0.25">
      <c r="A304" s="209" t="s">
        <v>1682</v>
      </c>
      <c r="B304" s="207" t="s">
        <v>1649</v>
      </c>
      <c r="C304" s="208">
        <v>3.4751464207804803</v>
      </c>
      <c r="D304" s="208" t="s">
        <v>764</v>
      </c>
    </row>
    <row r="305" spans="1:4" ht="25" x14ac:dyDescent="0.25">
      <c r="A305" s="209" t="s">
        <v>1683</v>
      </c>
      <c r="B305" s="207" t="s">
        <v>1642</v>
      </c>
      <c r="C305" s="208" t="s">
        <v>764</v>
      </c>
      <c r="D305" s="208" t="s">
        <v>764</v>
      </c>
    </row>
    <row r="306" spans="1:4" ht="12.5" x14ac:dyDescent="0.25">
      <c r="A306" s="209" t="s">
        <v>1684</v>
      </c>
      <c r="B306" s="207" t="s">
        <v>1650</v>
      </c>
      <c r="C306" s="208" t="s">
        <v>764</v>
      </c>
      <c r="D306" s="208" t="s">
        <v>764</v>
      </c>
    </row>
    <row r="307" spans="1:4" ht="25" x14ac:dyDescent="0.25">
      <c r="A307" s="209" t="s">
        <v>1685</v>
      </c>
      <c r="B307" s="207" t="s">
        <v>1635</v>
      </c>
      <c r="C307" s="208">
        <v>3.7246467082205617</v>
      </c>
      <c r="D307" s="208" t="s">
        <v>764</v>
      </c>
    </row>
    <row r="308" spans="1:4" ht="25" x14ac:dyDescent="0.25">
      <c r="A308" s="209" t="s">
        <v>1686</v>
      </c>
      <c r="B308" s="207" t="s">
        <v>1643</v>
      </c>
      <c r="C308" s="208" t="s">
        <v>764</v>
      </c>
      <c r="D308" s="208" t="s">
        <v>764</v>
      </c>
    </row>
    <row r="309" spans="1:4" ht="25" x14ac:dyDescent="0.25">
      <c r="A309" s="209" t="s">
        <v>1687</v>
      </c>
      <c r="B309" s="207" t="s">
        <v>1640</v>
      </c>
      <c r="C309" s="208" t="s">
        <v>764</v>
      </c>
      <c r="D309" s="208" t="s">
        <v>764</v>
      </c>
    </row>
    <row r="310" spans="1:4" ht="25" x14ac:dyDescent="0.25">
      <c r="A310" s="209" t="s">
        <v>1688</v>
      </c>
      <c r="B310" s="207" t="s">
        <v>1640</v>
      </c>
      <c r="C310" s="208" t="s">
        <v>764</v>
      </c>
      <c r="D310" s="208" t="s">
        <v>764</v>
      </c>
    </row>
    <row r="311" spans="1:4" ht="25" x14ac:dyDescent="0.25">
      <c r="A311" s="209" t="s">
        <v>1689</v>
      </c>
      <c r="B311" s="207" t="s">
        <v>1636</v>
      </c>
      <c r="C311" s="208" t="s">
        <v>764</v>
      </c>
      <c r="D311" s="208" t="s">
        <v>764</v>
      </c>
    </row>
    <row r="312" spans="1:4" ht="25" x14ac:dyDescent="0.25">
      <c r="A312" s="209" t="s">
        <v>1690</v>
      </c>
      <c r="B312" s="207" t="s">
        <v>1638</v>
      </c>
      <c r="C312" s="208">
        <v>3.3931695327259481</v>
      </c>
      <c r="D312" s="208" t="s">
        <v>764</v>
      </c>
    </row>
    <row r="313" spans="1:4" ht="25" x14ac:dyDescent="0.25">
      <c r="A313" s="209" t="s">
        <v>1691</v>
      </c>
      <c r="B313" s="207" t="s">
        <v>1645</v>
      </c>
      <c r="C313" s="208" t="s">
        <v>764</v>
      </c>
      <c r="D313" s="208" t="s">
        <v>764</v>
      </c>
    </row>
    <row r="314" spans="1:4" ht="25" x14ac:dyDescent="0.25">
      <c r="A314" s="209" t="s">
        <v>1692</v>
      </c>
      <c r="B314" s="207" t="s">
        <v>1645</v>
      </c>
      <c r="C314" s="208" t="s">
        <v>764</v>
      </c>
      <c r="D314" s="208" t="s">
        <v>764</v>
      </c>
    </row>
    <row r="315" spans="1:4" ht="25" x14ac:dyDescent="0.25">
      <c r="A315" s="209" t="s">
        <v>1693</v>
      </c>
      <c r="B315" s="207" t="s">
        <v>1651</v>
      </c>
      <c r="C315" s="208" t="s">
        <v>764</v>
      </c>
      <c r="D315" s="208" t="s">
        <v>764</v>
      </c>
    </row>
    <row r="316" spans="1:4" ht="25" x14ac:dyDescent="0.25">
      <c r="A316" s="209" t="s">
        <v>1694</v>
      </c>
      <c r="B316" s="207" t="s">
        <v>1651</v>
      </c>
      <c r="C316" s="208" t="s">
        <v>764</v>
      </c>
      <c r="D316" s="208" t="s">
        <v>764</v>
      </c>
    </row>
    <row r="317" spans="1:4" ht="25" x14ac:dyDescent="0.25">
      <c r="A317" s="209" t="s">
        <v>1695</v>
      </c>
      <c r="B317" s="207" t="s">
        <v>1651</v>
      </c>
      <c r="C317" s="208">
        <v>5.0376813097852127</v>
      </c>
      <c r="D317" s="208" t="s">
        <v>764</v>
      </c>
    </row>
    <row r="318" spans="1:4" ht="25" x14ac:dyDescent="0.25">
      <c r="A318" s="209" t="s">
        <v>1696</v>
      </c>
      <c r="B318" s="207" t="s">
        <v>1640</v>
      </c>
      <c r="C318" s="208" t="s">
        <v>764</v>
      </c>
      <c r="D318" s="208" t="s">
        <v>764</v>
      </c>
    </row>
    <row r="319" spans="1:4" ht="12.5" x14ac:dyDescent="0.25">
      <c r="A319" s="209" t="s">
        <v>1697</v>
      </c>
      <c r="B319" s="207" t="s">
        <v>1639</v>
      </c>
      <c r="C319" s="208" t="s">
        <v>764</v>
      </c>
      <c r="D319" s="208" t="s">
        <v>764</v>
      </c>
    </row>
    <row r="320" spans="1:4" ht="25" x14ac:dyDescent="0.25">
      <c r="A320" s="209" t="s">
        <v>1698</v>
      </c>
      <c r="B320" s="207" t="s">
        <v>1650</v>
      </c>
      <c r="C320" s="208" t="s">
        <v>764</v>
      </c>
      <c r="D320" s="208" t="s">
        <v>764</v>
      </c>
    </row>
    <row r="321" spans="1:4" ht="37.5" x14ac:dyDescent="0.25">
      <c r="A321" s="209" t="s">
        <v>1699</v>
      </c>
      <c r="B321" s="207" t="s">
        <v>1640</v>
      </c>
      <c r="C321" s="208" t="s">
        <v>764</v>
      </c>
      <c r="D321" s="208" t="s">
        <v>764</v>
      </c>
    </row>
    <row r="322" spans="1:4" ht="37.5" x14ac:dyDescent="0.25">
      <c r="A322" s="209" t="s">
        <v>1700</v>
      </c>
      <c r="B322" s="207" t="s">
        <v>1639</v>
      </c>
      <c r="C322" s="208" t="s">
        <v>764</v>
      </c>
      <c r="D322" s="208" t="s">
        <v>764</v>
      </c>
    </row>
    <row r="323" spans="1:4" ht="12.5" x14ac:dyDescent="0.25">
      <c r="A323" s="209" t="s">
        <v>1701</v>
      </c>
      <c r="B323" s="207" t="s">
        <v>1648</v>
      </c>
      <c r="C323" s="208">
        <v>5.9670465769771228</v>
      </c>
      <c r="D323" s="208" t="s">
        <v>764</v>
      </c>
    </row>
    <row r="324" spans="1:4" ht="25" x14ac:dyDescent="0.25">
      <c r="A324" s="209" t="s">
        <v>1702</v>
      </c>
      <c r="B324" s="207" t="s">
        <v>1651</v>
      </c>
      <c r="C324" s="208" t="s">
        <v>764</v>
      </c>
      <c r="D324" s="208" t="s">
        <v>764</v>
      </c>
    </row>
    <row r="325" spans="1:4" ht="25" x14ac:dyDescent="0.25">
      <c r="A325" s="209" t="s">
        <v>1703</v>
      </c>
      <c r="B325" s="207" t="s">
        <v>1643</v>
      </c>
      <c r="C325" s="208" t="s">
        <v>764</v>
      </c>
      <c r="D325" s="208" t="s">
        <v>764</v>
      </c>
    </row>
    <row r="326" spans="1:4" ht="25" x14ac:dyDescent="0.25">
      <c r="A326" s="209" t="s">
        <v>1704</v>
      </c>
      <c r="B326" s="207" t="s">
        <v>1642</v>
      </c>
      <c r="C326" s="208" t="s">
        <v>764</v>
      </c>
      <c r="D326" s="208" t="s">
        <v>764</v>
      </c>
    </row>
    <row r="327" spans="1:4" ht="25" x14ac:dyDescent="0.25">
      <c r="A327" s="209" t="s">
        <v>1705</v>
      </c>
      <c r="B327" s="207" t="s">
        <v>1648</v>
      </c>
      <c r="C327" s="208">
        <v>6.5492619111209054</v>
      </c>
      <c r="D327" s="208" t="s">
        <v>764</v>
      </c>
    </row>
    <row r="328" spans="1:4" ht="25" x14ac:dyDescent="0.25">
      <c r="A328" s="209" t="s">
        <v>1706</v>
      </c>
      <c r="B328" s="207" t="s">
        <v>1649</v>
      </c>
      <c r="C328" s="208" t="s">
        <v>764</v>
      </c>
      <c r="D328" s="208" t="s">
        <v>764</v>
      </c>
    </row>
    <row r="329" spans="1:4" ht="12.5" x14ac:dyDescent="0.25">
      <c r="A329" s="209" t="s">
        <v>1707</v>
      </c>
      <c r="B329" s="207" t="s">
        <v>1642</v>
      </c>
      <c r="C329" s="208" t="s">
        <v>764</v>
      </c>
      <c r="D329" s="208" t="s">
        <v>764</v>
      </c>
    </row>
    <row r="330" spans="1:4" ht="25" x14ac:dyDescent="0.25">
      <c r="A330" s="209" t="s">
        <v>1708</v>
      </c>
      <c r="B330" s="207" t="s">
        <v>1655</v>
      </c>
      <c r="C330" s="208" t="s">
        <v>764</v>
      </c>
      <c r="D330" s="208" t="s">
        <v>764</v>
      </c>
    </row>
    <row r="331" spans="1:4" ht="12.5" x14ac:dyDescent="0.25">
      <c r="A331" s="209" t="s">
        <v>1709</v>
      </c>
      <c r="B331" s="207" t="s">
        <v>1642</v>
      </c>
      <c r="C331" s="208" t="s">
        <v>764</v>
      </c>
      <c r="D331" s="208" t="s">
        <v>764</v>
      </c>
    </row>
    <row r="332" spans="1:4" ht="25" x14ac:dyDescent="0.25">
      <c r="A332" s="209" t="s">
        <v>1710</v>
      </c>
      <c r="B332" s="207" t="s">
        <v>1650</v>
      </c>
      <c r="C332" s="208" t="s">
        <v>764</v>
      </c>
      <c r="D332" s="208" t="s">
        <v>764</v>
      </c>
    </row>
    <row r="333" spans="1:4" ht="25" x14ac:dyDescent="0.25">
      <c r="A333" s="209" t="s">
        <v>1711</v>
      </c>
      <c r="B333" s="207" t="s">
        <v>1650</v>
      </c>
      <c r="C333" s="208" t="s">
        <v>764</v>
      </c>
      <c r="D333" s="208" t="s">
        <v>764</v>
      </c>
    </row>
    <row r="334" spans="1:4" ht="25" x14ac:dyDescent="0.25">
      <c r="A334" s="209" t="s">
        <v>1711</v>
      </c>
      <c r="B334" s="207" t="s">
        <v>1650</v>
      </c>
      <c r="C334" s="208" t="s">
        <v>764</v>
      </c>
      <c r="D334" s="208" t="s">
        <v>764</v>
      </c>
    </row>
    <row r="335" spans="1:4" ht="25" x14ac:dyDescent="0.25">
      <c r="A335" s="209" t="s">
        <v>1712</v>
      </c>
      <c r="B335" s="207" t="s">
        <v>1638</v>
      </c>
      <c r="C335" s="208" t="s">
        <v>764</v>
      </c>
      <c r="D335" s="208" t="s">
        <v>764</v>
      </c>
    </row>
    <row r="336" spans="1:4" ht="37.5" x14ac:dyDescent="0.25">
      <c r="A336" s="209" t="s">
        <v>1713</v>
      </c>
      <c r="B336" s="207" t="s">
        <v>1640</v>
      </c>
      <c r="C336" s="208" t="s">
        <v>764</v>
      </c>
      <c r="D336" s="208" t="s">
        <v>764</v>
      </c>
    </row>
    <row r="337" spans="1:4" ht="25" x14ac:dyDescent="0.25">
      <c r="A337" s="209" t="s">
        <v>1714</v>
      </c>
      <c r="B337" s="207" t="s">
        <v>1648</v>
      </c>
      <c r="C337" s="208" t="s">
        <v>764</v>
      </c>
      <c r="D337" s="208" t="s">
        <v>764</v>
      </c>
    </row>
    <row r="338" spans="1:4" ht="25" x14ac:dyDescent="0.25">
      <c r="A338" s="209" t="s">
        <v>1715</v>
      </c>
      <c r="B338" s="207" t="s">
        <v>1643</v>
      </c>
      <c r="C338" s="208" t="s">
        <v>764</v>
      </c>
      <c r="D338" s="208" t="s">
        <v>764</v>
      </c>
    </row>
    <row r="339" spans="1:4" ht="12.5" x14ac:dyDescent="0.25">
      <c r="A339" s="209" t="s">
        <v>1716</v>
      </c>
      <c r="B339" s="207" t="s">
        <v>1652</v>
      </c>
      <c r="C339" s="208" t="s">
        <v>764</v>
      </c>
      <c r="D339" s="208" t="s">
        <v>764</v>
      </c>
    </row>
    <row r="340" spans="1:4" ht="25" x14ac:dyDescent="0.25">
      <c r="A340" s="209" t="s">
        <v>1717</v>
      </c>
      <c r="B340" s="207" t="s">
        <v>1641</v>
      </c>
      <c r="C340" s="208" t="s">
        <v>764</v>
      </c>
      <c r="D340" s="208" t="s">
        <v>764</v>
      </c>
    </row>
    <row r="341" spans="1:4" ht="25" x14ac:dyDescent="0.25">
      <c r="A341" s="209" t="s">
        <v>1718</v>
      </c>
      <c r="B341" s="207" t="s">
        <v>1640</v>
      </c>
      <c r="C341" s="208" t="s">
        <v>764</v>
      </c>
      <c r="D341" s="208" t="s">
        <v>764</v>
      </c>
    </row>
    <row r="342" spans="1:4" ht="12.5" x14ac:dyDescent="0.25">
      <c r="A342" s="209" t="s">
        <v>1719</v>
      </c>
      <c r="B342" s="207" t="s">
        <v>1653</v>
      </c>
      <c r="C342" s="208" t="s">
        <v>764</v>
      </c>
      <c r="D342" s="208" t="s">
        <v>764</v>
      </c>
    </row>
    <row r="343" spans="1:4" ht="25" x14ac:dyDescent="0.25">
      <c r="A343" s="209" t="s">
        <v>1720</v>
      </c>
      <c r="B343" s="207" t="s">
        <v>1639</v>
      </c>
      <c r="C343" s="208" t="s">
        <v>764</v>
      </c>
      <c r="D343" s="208" t="s">
        <v>764</v>
      </c>
    </row>
    <row r="344" spans="1:4" ht="12.5" x14ac:dyDescent="0.25">
      <c r="A344" s="209" t="s">
        <v>1721</v>
      </c>
      <c r="B344" s="207" t="s">
        <v>1643</v>
      </c>
      <c r="C344" s="208" t="s">
        <v>764</v>
      </c>
      <c r="D344" s="208" t="s">
        <v>764</v>
      </c>
    </row>
    <row r="345" spans="1:4" ht="25" x14ac:dyDescent="0.25">
      <c r="A345" s="209" t="s">
        <v>1722</v>
      </c>
      <c r="B345" s="207" t="s">
        <v>1648</v>
      </c>
      <c r="C345" s="208" t="s">
        <v>764</v>
      </c>
      <c r="D345" s="208" t="s">
        <v>764</v>
      </c>
    </row>
    <row r="346" spans="1:4" ht="25" x14ac:dyDescent="0.25">
      <c r="A346" s="209" t="s">
        <v>1723</v>
      </c>
      <c r="B346" s="207" t="s">
        <v>1639</v>
      </c>
      <c r="C346" s="208" t="s">
        <v>764</v>
      </c>
      <c r="D346" s="208" t="s">
        <v>764</v>
      </c>
    </row>
    <row r="347" spans="1:4" ht="25" x14ac:dyDescent="0.25">
      <c r="A347" s="209" t="s">
        <v>1724</v>
      </c>
      <c r="B347" s="207" t="s">
        <v>1643</v>
      </c>
      <c r="C347" s="208" t="s">
        <v>764</v>
      </c>
      <c r="D347" s="208" t="s">
        <v>764</v>
      </c>
    </row>
    <row r="348" spans="1:4" ht="25" x14ac:dyDescent="0.25">
      <c r="A348" s="209" t="s">
        <v>1724</v>
      </c>
      <c r="B348" s="207" t="s">
        <v>1643</v>
      </c>
      <c r="C348" s="208" t="s">
        <v>764</v>
      </c>
      <c r="D348" s="208" t="s">
        <v>764</v>
      </c>
    </row>
    <row r="349" spans="1:4" ht="25" x14ac:dyDescent="0.25">
      <c r="A349" s="209" t="s">
        <v>1725</v>
      </c>
      <c r="B349" s="207" t="s">
        <v>1649</v>
      </c>
      <c r="C349" s="208">
        <v>3.2835805219619982</v>
      </c>
      <c r="D349" s="208" t="s">
        <v>764</v>
      </c>
    </row>
    <row r="350" spans="1:4" ht="37.5" x14ac:dyDescent="0.25">
      <c r="A350" s="209" t="s">
        <v>1726</v>
      </c>
      <c r="B350" s="207" t="s">
        <v>1638</v>
      </c>
      <c r="C350" s="208" t="s">
        <v>764</v>
      </c>
      <c r="D350" s="208" t="s">
        <v>764</v>
      </c>
    </row>
    <row r="351" spans="1:4" ht="25" x14ac:dyDescent="0.25">
      <c r="A351" s="209" t="s">
        <v>1727</v>
      </c>
      <c r="B351" s="207" t="s">
        <v>1656</v>
      </c>
      <c r="C351" s="208" t="s">
        <v>764</v>
      </c>
      <c r="D351" s="208" t="s">
        <v>764</v>
      </c>
    </row>
    <row r="352" spans="1:4" ht="12.5" x14ac:dyDescent="0.25">
      <c r="A352" s="209" t="s">
        <v>1728</v>
      </c>
      <c r="B352" s="207" t="s">
        <v>1654</v>
      </c>
      <c r="C352" s="208" t="s">
        <v>764</v>
      </c>
      <c r="D352" s="208" t="s">
        <v>764</v>
      </c>
    </row>
    <row r="353" spans="1:4" ht="37.5" x14ac:dyDescent="0.25">
      <c r="A353" s="209" t="s">
        <v>1729</v>
      </c>
      <c r="B353" s="207" t="s">
        <v>1645</v>
      </c>
      <c r="C353" s="208" t="s">
        <v>764</v>
      </c>
      <c r="D353" s="208" t="s">
        <v>764</v>
      </c>
    </row>
    <row r="354" spans="1:4" ht="25" x14ac:dyDescent="0.25">
      <c r="A354" s="209" t="s">
        <v>1730</v>
      </c>
      <c r="B354" s="207" t="s">
        <v>1650</v>
      </c>
      <c r="C354" s="208" t="s">
        <v>764</v>
      </c>
      <c r="D354" s="208" t="s">
        <v>764</v>
      </c>
    </row>
    <row r="355" spans="1:4" ht="25" x14ac:dyDescent="0.25">
      <c r="A355" s="209" t="s">
        <v>1731</v>
      </c>
      <c r="B355" s="207" t="s">
        <v>1637</v>
      </c>
      <c r="C355" s="208">
        <v>6.4360955242141618</v>
      </c>
      <c r="D355" s="208" t="s">
        <v>764</v>
      </c>
    </row>
    <row r="356" spans="1:4" ht="25" x14ac:dyDescent="0.25">
      <c r="A356" s="209" t="s">
        <v>1732</v>
      </c>
      <c r="B356" s="207" t="s">
        <v>1643</v>
      </c>
      <c r="C356" s="208" t="s">
        <v>764</v>
      </c>
      <c r="D356" s="208" t="s">
        <v>764</v>
      </c>
    </row>
    <row r="357" spans="1:4" ht="25" x14ac:dyDescent="0.25">
      <c r="A357" s="209" t="s">
        <v>1733</v>
      </c>
      <c r="B357" s="207" t="s">
        <v>1639</v>
      </c>
      <c r="C357" s="208" t="s">
        <v>764</v>
      </c>
      <c r="D357" s="208" t="s">
        <v>764</v>
      </c>
    </row>
    <row r="358" spans="1:4" ht="25" x14ac:dyDescent="0.25">
      <c r="A358" s="209" t="s">
        <v>1734</v>
      </c>
      <c r="B358" s="207" t="s">
        <v>1639</v>
      </c>
      <c r="C358" s="208" t="s">
        <v>764</v>
      </c>
      <c r="D358" s="208" t="s">
        <v>764</v>
      </c>
    </row>
    <row r="359" spans="1:4" ht="25" x14ac:dyDescent="0.25">
      <c r="A359" s="209" t="s">
        <v>1735</v>
      </c>
      <c r="B359" s="207" t="s">
        <v>1640</v>
      </c>
      <c r="C359" s="208" t="s">
        <v>764</v>
      </c>
      <c r="D359" s="208" t="s">
        <v>764</v>
      </c>
    </row>
    <row r="360" spans="1:4" ht="12.5" x14ac:dyDescent="0.25">
      <c r="A360" s="209" t="s">
        <v>1736</v>
      </c>
      <c r="B360" s="207" t="s">
        <v>1650</v>
      </c>
      <c r="C360" s="208" t="s">
        <v>764</v>
      </c>
      <c r="D360" s="208" t="s">
        <v>764</v>
      </c>
    </row>
    <row r="361" spans="1:4" ht="37.5" x14ac:dyDescent="0.25">
      <c r="A361" s="209" t="s">
        <v>1660</v>
      </c>
      <c r="B361" s="207" t="s">
        <v>1645</v>
      </c>
      <c r="C361" s="208">
        <v>6.5953269647668549</v>
      </c>
      <c r="D361" s="208" t="s">
        <v>764</v>
      </c>
    </row>
    <row r="362" spans="1:4" ht="37.5" x14ac:dyDescent="0.25">
      <c r="A362" s="209" t="s">
        <v>1737</v>
      </c>
      <c r="B362" s="207" t="s">
        <v>1639</v>
      </c>
      <c r="C362" s="208" t="s">
        <v>764</v>
      </c>
      <c r="D362" s="208" t="s">
        <v>764</v>
      </c>
    </row>
    <row r="363" spans="1:4" ht="25" x14ac:dyDescent="0.25">
      <c r="A363" s="209" t="s">
        <v>1738</v>
      </c>
      <c r="B363" s="207" t="s">
        <v>1650</v>
      </c>
      <c r="C363" s="208">
        <v>3.9797590338042776</v>
      </c>
      <c r="D363" s="208" t="s">
        <v>764</v>
      </c>
    </row>
    <row r="364" spans="1:4" ht="25" x14ac:dyDescent="0.25">
      <c r="A364" s="209" t="s">
        <v>1739</v>
      </c>
      <c r="B364" s="207" t="s">
        <v>1642</v>
      </c>
      <c r="C364" s="208" t="s">
        <v>764</v>
      </c>
      <c r="D364" s="208" t="s">
        <v>764</v>
      </c>
    </row>
    <row r="365" spans="1:4" ht="12.5" x14ac:dyDescent="0.25">
      <c r="A365" s="209" t="s">
        <v>1740</v>
      </c>
      <c r="B365" s="207" t="s">
        <v>764</v>
      </c>
      <c r="C365" s="208">
        <v>2.6896147119122626</v>
      </c>
      <c r="D365" s="208" t="s">
        <v>764</v>
      </c>
    </row>
    <row r="366" spans="1:4" ht="25" x14ac:dyDescent="0.25">
      <c r="A366" s="209" t="s">
        <v>1741</v>
      </c>
      <c r="B366" s="207" t="s">
        <v>1740</v>
      </c>
      <c r="C366" s="208">
        <v>5.3136464281686884</v>
      </c>
      <c r="D366" s="208" t="s">
        <v>764</v>
      </c>
    </row>
    <row r="367" spans="1:4" ht="12.5" x14ac:dyDescent="0.25">
      <c r="A367" s="209" t="s">
        <v>1742</v>
      </c>
      <c r="B367" s="207" t="s">
        <v>1740</v>
      </c>
      <c r="C367" s="208" t="s">
        <v>764</v>
      </c>
      <c r="D367" s="208" t="s">
        <v>764</v>
      </c>
    </row>
    <row r="368" spans="1:4" ht="25" x14ac:dyDescent="0.25">
      <c r="A368" s="209" t="s">
        <v>1743</v>
      </c>
      <c r="B368" s="207" t="s">
        <v>1740</v>
      </c>
      <c r="C368" s="208">
        <v>4.1301535476624025</v>
      </c>
      <c r="D368" s="208" t="s">
        <v>764</v>
      </c>
    </row>
    <row r="369" spans="1:4" ht="25" x14ac:dyDescent="0.25">
      <c r="A369" s="209" t="s">
        <v>1744</v>
      </c>
      <c r="B369" s="207" t="s">
        <v>1740</v>
      </c>
      <c r="C369" s="208" t="s">
        <v>764</v>
      </c>
      <c r="D369" s="208" t="s">
        <v>764</v>
      </c>
    </row>
    <row r="370" spans="1:4" ht="12.5" x14ac:dyDescent="0.25">
      <c r="A370" s="209" t="s">
        <v>1745</v>
      </c>
      <c r="B370" s="207" t="s">
        <v>1740</v>
      </c>
      <c r="C370" s="208" t="s">
        <v>764</v>
      </c>
      <c r="D370" s="208" t="s">
        <v>764</v>
      </c>
    </row>
    <row r="371" spans="1:4" ht="25" x14ac:dyDescent="0.25">
      <c r="A371" s="209" t="s">
        <v>1746</v>
      </c>
      <c r="B371" s="207" t="s">
        <v>1740</v>
      </c>
      <c r="C371" s="208" t="s">
        <v>764</v>
      </c>
      <c r="D371" s="208" t="s">
        <v>764</v>
      </c>
    </row>
    <row r="372" spans="1:4" ht="25" x14ac:dyDescent="0.25">
      <c r="A372" s="209" t="s">
        <v>1747</v>
      </c>
      <c r="B372" s="207" t="s">
        <v>1740</v>
      </c>
      <c r="C372" s="208" t="s">
        <v>764</v>
      </c>
      <c r="D372" s="208" t="s">
        <v>764</v>
      </c>
    </row>
    <row r="373" spans="1:4" ht="12.5" x14ac:dyDescent="0.25">
      <c r="A373" s="209" t="s">
        <v>1748</v>
      </c>
      <c r="B373" s="207" t="s">
        <v>1740</v>
      </c>
      <c r="C373" s="208" t="s">
        <v>764</v>
      </c>
      <c r="D373" s="208" t="s">
        <v>764</v>
      </c>
    </row>
    <row r="374" spans="1:4" ht="12.5" x14ac:dyDescent="0.25">
      <c r="A374" s="209" t="s">
        <v>1749</v>
      </c>
      <c r="B374" s="207" t="s">
        <v>1740</v>
      </c>
      <c r="C374" s="208" t="s">
        <v>764</v>
      </c>
      <c r="D374" s="208" t="s">
        <v>764</v>
      </c>
    </row>
    <row r="375" spans="1:4" ht="62.5" x14ac:dyDescent="0.25">
      <c r="A375" s="209" t="s">
        <v>1750</v>
      </c>
      <c r="B375" s="207" t="s">
        <v>1740</v>
      </c>
      <c r="C375" s="208">
        <v>4.1573559349966773</v>
      </c>
      <c r="D375" s="208" t="s">
        <v>764</v>
      </c>
    </row>
    <row r="376" spans="1:4" ht="62.5" x14ac:dyDescent="0.25">
      <c r="A376" s="209" t="s">
        <v>1751</v>
      </c>
      <c r="B376" s="207" t="s">
        <v>1740</v>
      </c>
      <c r="C376" s="208">
        <v>4.1249624205673534</v>
      </c>
      <c r="D376" s="208" t="s">
        <v>764</v>
      </c>
    </row>
    <row r="377" spans="1:4" ht="62.5" x14ac:dyDescent="0.25">
      <c r="A377" s="209" t="s">
        <v>1752</v>
      </c>
      <c r="B377" s="207" t="s">
        <v>1740</v>
      </c>
      <c r="C377" s="208">
        <v>3.2387002069088124</v>
      </c>
      <c r="D377" s="208" t="s">
        <v>764</v>
      </c>
    </row>
    <row r="378" spans="1:4" ht="50" x14ac:dyDescent="0.25">
      <c r="A378" s="209" t="s">
        <v>1753</v>
      </c>
      <c r="B378" s="207" t="s">
        <v>1740</v>
      </c>
      <c r="C378" s="208">
        <v>2.9058100023799276</v>
      </c>
      <c r="D378" s="208" t="s">
        <v>764</v>
      </c>
    </row>
    <row r="379" spans="1:4" ht="62.5" x14ac:dyDescent="0.25">
      <c r="A379" s="209" t="s">
        <v>1754</v>
      </c>
      <c r="B379" s="207" t="s">
        <v>1740</v>
      </c>
      <c r="C379" s="208">
        <v>2.5800113496550945</v>
      </c>
      <c r="D379" s="208" t="s">
        <v>764</v>
      </c>
    </row>
    <row r="380" spans="1:4" ht="50" x14ac:dyDescent="0.25">
      <c r="A380" s="209" t="s">
        <v>1755</v>
      </c>
      <c r="B380" s="207" t="s">
        <v>1740</v>
      </c>
      <c r="C380" s="208">
        <v>2.2907546687538893</v>
      </c>
      <c r="D380" s="208" t="s">
        <v>764</v>
      </c>
    </row>
    <row r="381" spans="1:4" ht="25" x14ac:dyDescent="0.25">
      <c r="A381" s="209" t="s">
        <v>1756</v>
      </c>
      <c r="B381" s="207" t="s">
        <v>1757</v>
      </c>
      <c r="C381" s="208">
        <v>2.2958627146774262</v>
      </c>
      <c r="D381" s="208" t="s">
        <v>764</v>
      </c>
    </row>
    <row r="382" spans="1:4" ht="25" x14ac:dyDescent="0.25">
      <c r="A382" s="209" t="s">
        <v>1758</v>
      </c>
      <c r="B382" s="207" t="s">
        <v>1757</v>
      </c>
      <c r="C382" s="208">
        <v>6.3342884701099607</v>
      </c>
      <c r="D382" s="208" t="s">
        <v>764</v>
      </c>
    </row>
    <row r="383" spans="1:4" ht="25" x14ac:dyDescent="0.25">
      <c r="A383" s="209" t="s">
        <v>1759</v>
      </c>
      <c r="B383" s="207" t="s">
        <v>1757</v>
      </c>
      <c r="C383" s="208" t="s">
        <v>764</v>
      </c>
      <c r="D383" s="208" t="s">
        <v>764</v>
      </c>
    </row>
    <row r="384" spans="1:4" ht="37.5" x14ac:dyDescent="0.25">
      <c r="A384" s="209" t="s">
        <v>1760</v>
      </c>
      <c r="B384" s="207" t="s">
        <v>1741</v>
      </c>
      <c r="C384" s="208" t="s">
        <v>764</v>
      </c>
      <c r="D384" s="208" t="s">
        <v>764</v>
      </c>
    </row>
    <row r="385" spans="1:4" ht="25" x14ac:dyDescent="0.25">
      <c r="A385" s="209" t="s">
        <v>1761</v>
      </c>
      <c r="B385" s="207" t="s">
        <v>1740</v>
      </c>
      <c r="C385" s="208">
        <v>8.1172210948556085</v>
      </c>
      <c r="D385" s="208" t="s">
        <v>764</v>
      </c>
    </row>
    <row r="386" spans="1:4" ht="25" x14ac:dyDescent="0.25">
      <c r="A386" s="209" t="s">
        <v>1761</v>
      </c>
      <c r="B386" s="207" t="s">
        <v>1740</v>
      </c>
      <c r="C386" s="208">
        <v>8.1172210948556085</v>
      </c>
      <c r="D386" s="208" t="s">
        <v>764</v>
      </c>
    </row>
    <row r="387" spans="1:4" ht="25" x14ac:dyDescent="0.25">
      <c r="A387" s="209" t="s">
        <v>1761</v>
      </c>
      <c r="B387" s="207" t="s">
        <v>1740</v>
      </c>
      <c r="C387" s="208">
        <v>8.1172210948556085</v>
      </c>
      <c r="D387" s="208" t="s">
        <v>764</v>
      </c>
    </row>
    <row r="388" spans="1:4" ht="37.5" x14ac:dyDescent="0.25">
      <c r="A388" s="209" t="s">
        <v>1762</v>
      </c>
      <c r="B388" s="207" t="s">
        <v>1742</v>
      </c>
      <c r="C388" s="208">
        <v>9.7186305372169528</v>
      </c>
      <c r="D388" s="208" t="s">
        <v>764</v>
      </c>
    </row>
    <row r="389" spans="1:4" ht="25" x14ac:dyDescent="0.25">
      <c r="A389" s="209" t="s">
        <v>1763</v>
      </c>
      <c r="B389" s="207" t="s">
        <v>1741</v>
      </c>
      <c r="C389" s="208" t="s">
        <v>764</v>
      </c>
      <c r="D389" s="208" t="s">
        <v>764</v>
      </c>
    </row>
    <row r="390" spans="1:4" ht="37.5" x14ac:dyDescent="0.25">
      <c r="A390" s="209" t="s">
        <v>1764</v>
      </c>
      <c r="B390" s="207" t="s">
        <v>1742</v>
      </c>
      <c r="C390" s="208" t="s">
        <v>764</v>
      </c>
      <c r="D390" s="208" t="s">
        <v>764</v>
      </c>
    </row>
    <row r="391" spans="1:4" ht="50" x14ac:dyDescent="0.25">
      <c r="A391" s="209" t="s">
        <v>1765</v>
      </c>
      <c r="B391" s="207" t="s">
        <v>1757</v>
      </c>
      <c r="C391" s="208" t="s">
        <v>764</v>
      </c>
      <c r="D391" s="208" t="s">
        <v>764</v>
      </c>
    </row>
    <row r="392" spans="1:4" ht="25" x14ac:dyDescent="0.25">
      <c r="A392" s="209" t="s">
        <v>1766</v>
      </c>
      <c r="B392" s="207" t="s">
        <v>1742</v>
      </c>
      <c r="C392" s="208" t="s">
        <v>764</v>
      </c>
      <c r="D392" s="208" t="s">
        <v>764</v>
      </c>
    </row>
    <row r="393" spans="1:4" ht="25" x14ac:dyDescent="0.25">
      <c r="A393" s="209" t="s">
        <v>1767</v>
      </c>
      <c r="B393" s="207" t="s">
        <v>1742</v>
      </c>
      <c r="C393" s="208" t="s">
        <v>764</v>
      </c>
      <c r="D393" s="208" t="s">
        <v>764</v>
      </c>
    </row>
    <row r="394" spans="1:4" ht="25" x14ac:dyDescent="0.25">
      <c r="A394" s="209" t="s">
        <v>1768</v>
      </c>
      <c r="B394" s="207" t="s">
        <v>1741</v>
      </c>
      <c r="C394" s="208">
        <v>3.8048377543268153</v>
      </c>
      <c r="D394" s="208" t="s">
        <v>764</v>
      </c>
    </row>
    <row r="395" spans="1:4" ht="25" x14ac:dyDescent="0.25">
      <c r="A395" s="209" t="s">
        <v>1769</v>
      </c>
      <c r="B395" s="207" t="s">
        <v>1753</v>
      </c>
      <c r="C395" s="208" t="s">
        <v>764</v>
      </c>
      <c r="D395" s="208" t="s">
        <v>764</v>
      </c>
    </row>
    <row r="396" spans="1:4" ht="25" x14ac:dyDescent="0.25">
      <c r="A396" s="209" t="s">
        <v>1770</v>
      </c>
      <c r="B396" s="207" t="s">
        <v>1743</v>
      </c>
      <c r="C396" s="208" t="s">
        <v>764</v>
      </c>
      <c r="D396" s="208" t="s">
        <v>764</v>
      </c>
    </row>
    <row r="397" spans="1:4" ht="25" x14ac:dyDescent="0.25">
      <c r="A397" s="209" t="s">
        <v>1771</v>
      </c>
      <c r="B397" s="207" t="s">
        <v>1752</v>
      </c>
      <c r="C397" s="208">
        <v>4.3312758182896482</v>
      </c>
      <c r="D397" s="208" t="s">
        <v>764</v>
      </c>
    </row>
    <row r="398" spans="1:4" ht="25" x14ac:dyDescent="0.25">
      <c r="A398" s="209" t="s">
        <v>1772</v>
      </c>
      <c r="B398" s="207" t="s">
        <v>1741</v>
      </c>
      <c r="C398" s="208" t="s">
        <v>764</v>
      </c>
      <c r="D398" s="208" t="s">
        <v>764</v>
      </c>
    </row>
    <row r="399" spans="1:4" ht="25" x14ac:dyDescent="0.25">
      <c r="A399" s="209" t="s">
        <v>1773</v>
      </c>
      <c r="B399" s="207" t="s">
        <v>1741</v>
      </c>
      <c r="C399" s="208" t="s">
        <v>764</v>
      </c>
      <c r="D399" s="208" t="s">
        <v>764</v>
      </c>
    </row>
    <row r="400" spans="1:4" ht="37.5" x14ac:dyDescent="0.25">
      <c r="A400" s="209" t="s">
        <v>1774</v>
      </c>
      <c r="B400" s="207" t="s">
        <v>1742</v>
      </c>
      <c r="C400" s="208" t="s">
        <v>764</v>
      </c>
      <c r="D400" s="208" t="s">
        <v>764</v>
      </c>
    </row>
    <row r="401" spans="1:4" ht="25" x14ac:dyDescent="0.25">
      <c r="A401" s="209" t="s">
        <v>1775</v>
      </c>
      <c r="B401" s="207" t="s">
        <v>1744</v>
      </c>
      <c r="C401" s="208" t="s">
        <v>764</v>
      </c>
      <c r="D401" s="208" t="s">
        <v>764</v>
      </c>
    </row>
    <row r="402" spans="1:4" ht="37.5" x14ac:dyDescent="0.25">
      <c r="A402" s="209" t="s">
        <v>1776</v>
      </c>
      <c r="B402" s="207" t="s">
        <v>1742</v>
      </c>
      <c r="C402" s="208" t="s">
        <v>764</v>
      </c>
      <c r="D402" s="208" t="s">
        <v>764</v>
      </c>
    </row>
    <row r="403" spans="1:4" ht="37.5" x14ac:dyDescent="0.25">
      <c r="A403" s="209" t="s">
        <v>1777</v>
      </c>
      <c r="B403" s="207" t="s">
        <v>1743</v>
      </c>
      <c r="C403" s="208" t="s">
        <v>764</v>
      </c>
      <c r="D403" s="208" t="s">
        <v>764</v>
      </c>
    </row>
    <row r="404" spans="1:4" ht="37.5" x14ac:dyDescent="0.25">
      <c r="A404" s="209" t="s">
        <v>1778</v>
      </c>
      <c r="B404" s="207" t="s">
        <v>1741</v>
      </c>
      <c r="C404" s="208" t="s">
        <v>764</v>
      </c>
      <c r="D404" s="208" t="s">
        <v>764</v>
      </c>
    </row>
    <row r="405" spans="1:4" ht="25" x14ac:dyDescent="0.25">
      <c r="A405" s="209" t="s">
        <v>1779</v>
      </c>
      <c r="B405" s="207" t="s">
        <v>1743</v>
      </c>
      <c r="C405" s="208">
        <v>4.7974635328573916</v>
      </c>
      <c r="D405" s="208" t="s">
        <v>764</v>
      </c>
    </row>
    <row r="406" spans="1:4" ht="25" x14ac:dyDescent="0.25">
      <c r="A406" s="209" t="s">
        <v>1780</v>
      </c>
      <c r="B406" s="207" t="s">
        <v>1741</v>
      </c>
      <c r="C406" s="208">
        <v>5.9414812086608784</v>
      </c>
      <c r="D406" s="208" t="s">
        <v>764</v>
      </c>
    </row>
    <row r="407" spans="1:4" ht="25" x14ac:dyDescent="0.25">
      <c r="A407" s="209" t="s">
        <v>1781</v>
      </c>
      <c r="B407" s="207" t="s">
        <v>1755</v>
      </c>
      <c r="C407" s="208" t="s">
        <v>764</v>
      </c>
      <c r="D407" s="208" t="s">
        <v>764</v>
      </c>
    </row>
    <row r="408" spans="1:4" ht="25" x14ac:dyDescent="0.25">
      <c r="A408" s="209" t="s">
        <v>1782</v>
      </c>
      <c r="B408" s="207" t="s">
        <v>1743</v>
      </c>
      <c r="C408" s="208" t="s">
        <v>764</v>
      </c>
      <c r="D408" s="208" t="s">
        <v>764</v>
      </c>
    </row>
    <row r="409" spans="1:4" ht="37.5" x14ac:dyDescent="0.25">
      <c r="A409" s="209" t="s">
        <v>1783</v>
      </c>
      <c r="B409" s="207" t="s">
        <v>1757</v>
      </c>
      <c r="C409" s="208" t="s">
        <v>764</v>
      </c>
      <c r="D409" s="208" t="s">
        <v>764</v>
      </c>
    </row>
    <row r="410" spans="1:4" ht="37.5" x14ac:dyDescent="0.25">
      <c r="A410" s="209" t="s">
        <v>1784</v>
      </c>
      <c r="B410" s="207" t="s">
        <v>1741</v>
      </c>
      <c r="C410" s="208" t="s">
        <v>764</v>
      </c>
      <c r="D410" s="208" t="s">
        <v>764</v>
      </c>
    </row>
    <row r="411" spans="1:4" ht="37.5" x14ac:dyDescent="0.25">
      <c r="A411" s="209" t="s">
        <v>1785</v>
      </c>
      <c r="B411" s="207" t="s">
        <v>1757</v>
      </c>
      <c r="C411" s="208" t="s">
        <v>764</v>
      </c>
      <c r="D411" s="208" t="s">
        <v>764</v>
      </c>
    </row>
    <row r="412" spans="1:4" ht="25" x14ac:dyDescent="0.25">
      <c r="A412" s="209" t="s">
        <v>1786</v>
      </c>
      <c r="B412" s="207" t="s">
        <v>1745</v>
      </c>
      <c r="C412" s="208" t="s">
        <v>764</v>
      </c>
      <c r="D412" s="208" t="s">
        <v>764</v>
      </c>
    </row>
    <row r="413" spans="1:4" ht="37.5" x14ac:dyDescent="0.25">
      <c r="A413" s="209" t="s">
        <v>1787</v>
      </c>
      <c r="B413" s="207" t="s">
        <v>1741</v>
      </c>
      <c r="C413" s="208" t="s">
        <v>764</v>
      </c>
      <c r="D413" s="208" t="s">
        <v>764</v>
      </c>
    </row>
    <row r="414" spans="1:4" ht="25" x14ac:dyDescent="0.25">
      <c r="A414" s="209" t="s">
        <v>1788</v>
      </c>
      <c r="B414" s="207" t="s">
        <v>1743</v>
      </c>
      <c r="C414" s="208">
        <v>3.9180811294102793</v>
      </c>
      <c r="D414" s="208" t="s">
        <v>764</v>
      </c>
    </row>
    <row r="415" spans="1:4" ht="25" x14ac:dyDescent="0.25">
      <c r="A415" s="209" t="s">
        <v>1789</v>
      </c>
      <c r="B415" s="207" t="s">
        <v>1757</v>
      </c>
      <c r="C415" s="208" t="s">
        <v>764</v>
      </c>
      <c r="D415" s="208" t="s">
        <v>764</v>
      </c>
    </row>
    <row r="416" spans="1:4" ht="37.5" x14ac:dyDescent="0.25">
      <c r="A416" s="209" t="s">
        <v>1790</v>
      </c>
      <c r="B416" s="207" t="s">
        <v>1743</v>
      </c>
      <c r="C416" s="208" t="s">
        <v>764</v>
      </c>
      <c r="D416" s="208" t="s">
        <v>764</v>
      </c>
    </row>
    <row r="417" spans="1:4" ht="25" x14ac:dyDescent="0.25">
      <c r="A417" s="209" t="s">
        <v>1791</v>
      </c>
      <c r="B417" s="207" t="s">
        <v>1743</v>
      </c>
      <c r="C417" s="208" t="s">
        <v>764</v>
      </c>
      <c r="D417" s="208" t="s">
        <v>764</v>
      </c>
    </row>
    <row r="418" spans="1:4" ht="50" x14ac:dyDescent="0.25">
      <c r="A418" s="209" t="s">
        <v>1792</v>
      </c>
      <c r="B418" s="207" t="s">
        <v>1743</v>
      </c>
      <c r="C418" s="208" t="s">
        <v>764</v>
      </c>
      <c r="D418" s="208" t="s">
        <v>764</v>
      </c>
    </row>
    <row r="419" spans="1:4" ht="25" x14ac:dyDescent="0.25">
      <c r="A419" s="209" t="s">
        <v>1793</v>
      </c>
      <c r="B419" s="207" t="s">
        <v>1746</v>
      </c>
      <c r="C419" s="208" t="s">
        <v>764</v>
      </c>
      <c r="D419" s="208" t="s">
        <v>764</v>
      </c>
    </row>
    <row r="420" spans="1:4" ht="25" x14ac:dyDescent="0.25">
      <c r="A420" s="209" t="s">
        <v>1794</v>
      </c>
      <c r="B420" s="207" t="s">
        <v>1747</v>
      </c>
      <c r="C420" s="208" t="s">
        <v>764</v>
      </c>
      <c r="D420" s="208" t="s">
        <v>764</v>
      </c>
    </row>
    <row r="421" spans="1:4" ht="50" x14ac:dyDescent="0.25">
      <c r="A421" s="209" t="s">
        <v>1795</v>
      </c>
      <c r="B421" s="207" t="s">
        <v>1741</v>
      </c>
      <c r="C421" s="208" t="s">
        <v>764</v>
      </c>
      <c r="D421" s="208" t="s">
        <v>764</v>
      </c>
    </row>
    <row r="422" spans="1:4" ht="25" x14ac:dyDescent="0.25">
      <c r="A422" s="209" t="s">
        <v>1796</v>
      </c>
      <c r="B422" s="207" t="s">
        <v>1757</v>
      </c>
      <c r="C422" s="208" t="s">
        <v>764</v>
      </c>
      <c r="D422" s="208" t="s">
        <v>764</v>
      </c>
    </row>
    <row r="423" spans="1:4" ht="25" x14ac:dyDescent="0.25">
      <c r="A423" s="209" t="s">
        <v>1797</v>
      </c>
      <c r="B423" s="207" t="s">
        <v>1757</v>
      </c>
      <c r="C423" s="208" t="s">
        <v>764</v>
      </c>
      <c r="D423" s="208" t="s">
        <v>764</v>
      </c>
    </row>
    <row r="424" spans="1:4" ht="25" x14ac:dyDescent="0.25">
      <c r="A424" s="209" t="s">
        <v>1798</v>
      </c>
      <c r="B424" s="207" t="s">
        <v>1742</v>
      </c>
      <c r="C424" s="208" t="s">
        <v>764</v>
      </c>
      <c r="D424" s="208" t="s">
        <v>764</v>
      </c>
    </row>
    <row r="425" spans="1:4" ht="37.5" x14ac:dyDescent="0.25">
      <c r="A425" s="209" t="s">
        <v>1799</v>
      </c>
      <c r="B425" s="207" t="s">
        <v>1741</v>
      </c>
      <c r="C425" s="208" t="s">
        <v>764</v>
      </c>
      <c r="D425" s="208" t="s">
        <v>764</v>
      </c>
    </row>
    <row r="426" spans="1:4" ht="25" x14ac:dyDescent="0.25">
      <c r="A426" s="209" t="s">
        <v>1800</v>
      </c>
      <c r="B426" s="207" t="s">
        <v>1741</v>
      </c>
      <c r="C426" s="208" t="s">
        <v>764</v>
      </c>
      <c r="D426" s="208" t="s">
        <v>764</v>
      </c>
    </row>
    <row r="427" spans="1:4" ht="25" x14ac:dyDescent="0.25">
      <c r="A427" s="209" t="s">
        <v>1801</v>
      </c>
      <c r="B427" s="207" t="s">
        <v>1742</v>
      </c>
      <c r="C427" s="208" t="s">
        <v>764</v>
      </c>
      <c r="D427" s="208" t="s">
        <v>764</v>
      </c>
    </row>
    <row r="428" spans="1:4" ht="25" x14ac:dyDescent="0.25">
      <c r="A428" s="209" t="s">
        <v>1802</v>
      </c>
      <c r="B428" s="207" t="s">
        <v>1741</v>
      </c>
      <c r="C428" s="208" t="s">
        <v>764</v>
      </c>
      <c r="D428" s="208" t="s">
        <v>764</v>
      </c>
    </row>
    <row r="429" spans="1:4" ht="25" x14ac:dyDescent="0.25">
      <c r="A429" s="209" t="s">
        <v>1803</v>
      </c>
      <c r="B429" s="207" t="s">
        <v>1741</v>
      </c>
      <c r="C429" s="208" t="s">
        <v>764</v>
      </c>
      <c r="D429" s="208" t="s">
        <v>764</v>
      </c>
    </row>
    <row r="430" spans="1:4" ht="12.5" x14ac:dyDescent="0.25">
      <c r="A430" s="209" t="s">
        <v>1804</v>
      </c>
      <c r="B430" s="207" t="s">
        <v>1748</v>
      </c>
      <c r="C430" s="208" t="s">
        <v>764</v>
      </c>
      <c r="D430" s="208" t="s">
        <v>764</v>
      </c>
    </row>
    <row r="431" spans="1:4" ht="25" x14ac:dyDescent="0.25">
      <c r="A431" s="209" t="s">
        <v>1805</v>
      </c>
      <c r="B431" s="207" t="s">
        <v>1750</v>
      </c>
      <c r="C431" s="208" t="s">
        <v>764</v>
      </c>
      <c r="D431" s="208" t="s">
        <v>764</v>
      </c>
    </row>
    <row r="432" spans="1:4" ht="25" x14ac:dyDescent="0.25">
      <c r="A432" s="209" t="s">
        <v>1806</v>
      </c>
      <c r="B432" s="207" t="s">
        <v>1742</v>
      </c>
      <c r="C432" s="208" t="s">
        <v>764</v>
      </c>
      <c r="D432" s="208" t="s">
        <v>764</v>
      </c>
    </row>
    <row r="433" spans="1:4" ht="25" x14ac:dyDescent="0.25">
      <c r="A433" s="209" t="s">
        <v>1807</v>
      </c>
      <c r="B433" s="207" t="s">
        <v>1742</v>
      </c>
      <c r="C433" s="208" t="s">
        <v>764</v>
      </c>
      <c r="D433" s="208" t="s">
        <v>764</v>
      </c>
    </row>
    <row r="434" spans="1:4" ht="25" x14ac:dyDescent="0.25">
      <c r="A434" s="209" t="s">
        <v>1808</v>
      </c>
      <c r="B434" s="207" t="s">
        <v>1741</v>
      </c>
      <c r="C434" s="208" t="s">
        <v>764</v>
      </c>
      <c r="D434" s="208" t="s">
        <v>764</v>
      </c>
    </row>
    <row r="435" spans="1:4" ht="37.5" x14ac:dyDescent="0.25">
      <c r="A435" s="209" t="s">
        <v>1809</v>
      </c>
      <c r="B435" s="207" t="s">
        <v>1751</v>
      </c>
      <c r="C435" s="208" t="s">
        <v>764</v>
      </c>
      <c r="D435" s="208" t="s">
        <v>764</v>
      </c>
    </row>
    <row r="436" spans="1:4" ht="37.5" x14ac:dyDescent="0.25">
      <c r="A436" s="209" t="s">
        <v>1810</v>
      </c>
      <c r="B436" s="207" t="s">
        <v>1742</v>
      </c>
      <c r="C436" s="208" t="s">
        <v>764</v>
      </c>
      <c r="D436" s="208" t="s">
        <v>764</v>
      </c>
    </row>
    <row r="437" spans="1:4" ht="37.5" x14ac:dyDescent="0.25">
      <c r="A437" s="209" t="s">
        <v>1811</v>
      </c>
      <c r="B437" s="207" t="s">
        <v>1754</v>
      </c>
      <c r="C437" s="208" t="s">
        <v>764</v>
      </c>
      <c r="D437" s="208" t="s">
        <v>764</v>
      </c>
    </row>
    <row r="438" spans="1:4" ht="25" x14ac:dyDescent="0.25">
      <c r="A438" s="209" t="s">
        <v>1812</v>
      </c>
      <c r="B438" s="207" t="s">
        <v>1743</v>
      </c>
      <c r="C438" s="208">
        <v>3.7514985221139079</v>
      </c>
      <c r="D438" s="208" t="s">
        <v>764</v>
      </c>
    </row>
    <row r="439" spans="1:4" ht="25" x14ac:dyDescent="0.25">
      <c r="A439" s="209" t="s">
        <v>1813</v>
      </c>
      <c r="B439" s="207" t="s">
        <v>1749</v>
      </c>
      <c r="C439" s="208" t="s">
        <v>764</v>
      </c>
      <c r="D439" s="208" t="s">
        <v>764</v>
      </c>
    </row>
    <row r="440" spans="1:4" ht="37.5" x14ac:dyDescent="0.25">
      <c r="A440" s="209" t="s">
        <v>1814</v>
      </c>
      <c r="B440" s="207" t="s">
        <v>1742</v>
      </c>
      <c r="C440" s="208" t="s">
        <v>764</v>
      </c>
      <c r="D440" s="208" t="s">
        <v>764</v>
      </c>
    </row>
    <row r="441" spans="1:4" ht="25" x14ac:dyDescent="0.25">
      <c r="A441" s="209" t="s">
        <v>1815</v>
      </c>
      <c r="B441" s="207" t="s">
        <v>1741</v>
      </c>
      <c r="C441" s="208" t="s">
        <v>764</v>
      </c>
      <c r="D441" s="208" t="s">
        <v>764</v>
      </c>
    </row>
    <row r="442" spans="1:4" ht="12.5" x14ac:dyDescent="0.25">
      <c r="A442" s="209" t="s">
        <v>1816</v>
      </c>
      <c r="B442" s="207" t="s">
        <v>764</v>
      </c>
      <c r="C442" s="208">
        <v>1.6571858866896696</v>
      </c>
      <c r="D442" s="208" t="s">
        <v>764</v>
      </c>
    </row>
    <row r="443" spans="1:4" ht="12.5" x14ac:dyDescent="0.25">
      <c r="A443" s="209" t="s">
        <v>1817</v>
      </c>
      <c r="B443" s="207" t="s">
        <v>764</v>
      </c>
      <c r="C443" s="208" t="s">
        <v>764</v>
      </c>
      <c r="D443" s="208" t="s">
        <v>764</v>
      </c>
    </row>
    <row r="444" spans="1:4" ht="25" x14ac:dyDescent="0.25">
      <c r="A444" s="209" t="s">
        <v>1818</v>
      </c>
      <c r="B444" s="207" t="s">
        <v>764</v>
      </c>
      <c r="C444" s="208" t="s">
        <v>764</v>
      </c>
      <c r="D444" s="208" t="s">
        <v>764</v>
      </c>
    </row>
    <row r="445" spans="1:4" ht="25" x14ac:dyDescent="0.25">
      <c r="A445" s="209" t="s">
        <v>1819</v>
      </c>
      <c r="B445" s="207" t="s">
        <v>764</v>
      </c>
      <c r="C445" s="208">
        <v>3.5883675320955981</v>
      </c>
      <c r="D445" s="208" t="s">
        <v>764</v>
      </c>
    </row>
    <row r="446" spans="1:4" ht="50" x14ac:dyDescent="0.25">
      <c r="A446" s="209" t="s">
        <v>1820</v>
      </c>
      <c r="B446" s="207" t="s">
        <v>764</v>
      </c>
      <c r="C446" s="208" t="s">
        <v>764</v>
      </c>
      <c r="D446" s="208" t="s">
        <v>764</v>
      </c>
    </row>
    <row r="447" spans="1:4" ht="50" x14ac:dyDescent="0.25">
      <c r="A447" s="209" t="s">
        <v>1821</v>
      </c>
      <c r="B447" s="207" t="s">
        <v>764</v>
      </c>
      <c r="C447" s="208" t="s">
        <v>764</v>
      </c>
      <c r="D447" s="208" t="s">
        <v>764</v>
      </c>
    </row>
    <row r="448" spans="1:4" ht="50" x14ac:dyDescent="0.25">
      <c r="A448" s="209" t="s">
        <v>1822</v>
      </c>
      <c r="B448" s="207" t="s">
        <v>764</v>
      </c>
      <c r="C448" s="208" t="s">
        <v>764</v>
      </c>
      <c r="D448" s="208" t="s">
        <v>764</v>
      </c>
    </row>
    <row r="449" spans="1:4" ht="62.5" x14ac:dyDescent="0.25">
      <c r="A449" s="209" t="s">
        <v>1823</v>
      </c>
      <c r="B449" s="207" t="s">
        <v>764</v>
      </c>
      <c r="C449" s="208" t="s">
        <v>764</v>
      </c>
      <c r="D449" s="208" t="s">
        <v>764</v>
      </c>
    </row>
    <row r="450" spans="1:4" ht="62.5" x14ac:dyDescent="0.25">
      <c r="A450" s="209" t="s">
        <v>1824</v>
      </c>
      <c r="B450" s="207" t="s">
        <v>764</v>
      </c>
      <c r="C450" s="208" t="s">
        <v>764</v>
      </c>
      <c r="D450" s="208" t="s">
        <v>764</v>
      </c>
    </row>
    <row r="451" spans="1:4" ht="50" x14ac:dyDescent="0.25">
      <c r="A451" s="209" t="s">
        <v>1821</v>
      </c>
      <c r="B451" s="207" t="s">
        <v>764</v>
      </c>
      <c r="C451" s="208" t="s">
        <v>764</v>
      </c>
      <c r="D451" s="208" t="s">
        <v>764</v>
      </c>
    </row>
    <row r="452" spans="1:4" ht="25" x14ac:dyDescent="0.25">
      <c r="A452" s="209" t="s">
        <v>1825</v>
      </c>
      <c r="B452" s="207" t="s">
        <v>1819</v>
      </c>
      <c r="C452" s="208">
        <v>4.7957729291269926</v>
      </c>
      <c r="D452" s="208" t="s">
        <v>764</v>
      </c>
    </row>
    <row r="453" spans="1:4" ht="12.5" x14ac:dyDescent="0.25">
      <c r="A453" s="209" t="s">
        <v>1826</v>
      </c>
      <c r="B453" s="207" t="s">
        <v>1818</v>
      </c>
      <c r="C453" s="208">
        <v>4.604489826841478</v>
      </c>
      <c r="D453" s="208" t="s">
        <v>764</v>
      </c>
    </row>
    <row r="454" spans="1:4" ht="12.5" x14ac:dyDescent="0.25">
      <c r="A454" s="209" t="s">
        <v>1827</v>
      </c>
      <c r="B454" s="207" t="s">
        <v>1823</v>
      </c>
      <c r="C454" s="208">
        <v>3.7383533229529289</v>
      </c>
      <c r="D454" s="208" t="s">
        <v>764</v>
      </c>
    </row>
    <row r="455" spans="1:4" ht="12.5" x14ac:dyDescent="0.25">
      <c r="A455" s="209" t="s">
        <v>1828</v>
      </c>
      <c r="B455" s="207" t="s">
        <v>1816</v>
      </c>
      <c r="C455" s="208">
        <v>3.984032900376322</v>
      </c>
      <c r="D455" s="208" t="s">
        <v>764</v>
      </c>
    </row>
    <row r="456" spans="1:4" ht="12.5" x14ac:dyDescent="0.25">
      <c r="A456" s="209" t="s">
        <v>1829</v>
      </c>
      <c r="B456" s="207" t="s">
        <v>1816</v>
      </c>
      <c r="C456" s="208">
        <v>9.7373628410981237</v>
      </c>
      <c r="D456" s="208" t="s">
        <v>764</v>
      </c>
    </row>
    <row r="457" spans="1:4" ht="25" x14ac:dyDescent="0.25">
      <c r="A457" s="209" t="s">
        <v>1830</v>
      </c>
      <c r="B457" s="207" t="s">
        <v>1819</v>
      </c>
      <c r="C457" s="208">
        <v>3.636797011779457</v>
      </c>
      <c r="D457" s="208" t="s">
        <v>764</v>
      </c>
    </row>
    <row r="458" spans="1:4" ht="12.5" x14ac:dyDescent="0.25">
      <c r="A458" s="209" t="s">
        <v>1831</v>
      </c>
      <c r="B458" s="207" t="s">
        <v>1816</v>
      </c>
      <c r="C458" s="208">
        <v>3.0831929520436133E-2</v>
      </c>
      <c r="D458" s="208" t="s">
        <v>764</v>
      </c>
    </row>
    <row r="459" spans="1:4" ht="12.5" x14ac:dyDescent="0.25">
      <c r="A459" s="209" t="s">
        <v>1832</v>
      </c>
      <c r="B459" s="207" t="s">
        <v>1816</v>
      </c>
      <c r="C459" s="208">
        <v>2.2656253207562718</v>
      </c>
      <c r="D459" s="208" t="s">
        <v>764</v>
      </c>
    </row>
    <row r="460" spans="1:4" ht="12.5" x14ac:dyDescent="0.25">
      <c r="A460" s="209" t="s">
        <v>1833</v>
      </c>
      <c r="B460" s="207" t="s">
        <v>1820</v>
      </c>
      <c r="C460" s="208" t="s">
        <v>764</v>
      </c>
      <c r="D460" s="208" t="s">
        <v>764</v>
      </c>
    </row>
    <row r="461" spans="1:4" ht="12.5" x14ac:dyDescent="0.25">
      <c r="A461" s="209" t="s">
        <v>1834</v>
      </c>
      <c r="B461" s="207" t="s">
        <v>1816</v>
      </c>
      <c r="C461" s="208" t="s">
        <v>764</v>
      </c>
      <c r="D461" s="208" t="s">
        <v>764</v>
      </c>
    </row>
    <row r="462" spans="1:4" ht="12.5" x14ac:dyDescent="0.25">
      <c r="A462" s="209" t="s">
        <v>1835</v>
      </c>
      <c r="B462" s="207" t="s">
        <v>1818</v>
      </c>
      <c r="C462" s="208" t="s">
        <v>764</v>
      </c>
      <c r="D462" s="208" t="s">
        <v>764</v>
      </c>
    </row>
    <row r="463" spans="1:4" ht="12.5" x14ac:dyDescent="0.25">
      <c r="A463" s="209" t="s">
        <v>1836</v>
      </c>
      <c r="B463" s="207" t="s">
        <v>1816</v>
      </c>
      <c r="C463" s="208" t="s">
        <v>764</v>
      </c>
      <c r="D463" s="208" t="s">
        <v>764</v>
      </c>
    </row>
    <row r="464" spans="1:4" ht="12.5" x14ac:dyDescent="0.25">
      <c r="A464" s="209" t="s">
        <v>1837</v>
      </c>
      <c r="B464" s="207" t="s">
        <v>1816</v>
      </c>
      <c r="C464" s="208">
        <v>4.9542049007639557</v>
      </c>
      <c r="D464" s="208" t="s">
        <v>764</v>
      </c>
    </row>
    <row r="465" spans="1:4" ht="12.5" x14ac:dyDescent="0.25">
      <c r="A465" s="209" t="s">
        <v>1838</v>
      </c>
      <c r="B465" s="207" t="s">
        <v>1818</v>
      </c>
      <c r="C465" s="208" t="s">
        <v>764</v>
      </c>
      <c r="D465" s="208" t="s">
        <v>764</v>
      </c>
    </row>
    <row r="466" spans="1:4" ht="12.5" x14ac:dyDescent="0.25">
      <c r="A466" s="209" t="s">
        <v>1839</v>
      </c>
      <c r="B466" s="207" t="s">
        <v>1816</v>
      </c>
      <c r="C466" s="208" t="s">
        <v>764</v>
      </c>
      <c r="D466" s="208" t="s">
        <v>764</v>
      </c>
    </row>
    <row r="467" spans="1:4" ht="12.5" x14ac:dyDescent="0.25">
      <c r="A467" s="209" t="s">
        <v>1840</v>
      </c>
      <c r="B467" s="207" t="s">
        <v>1816</v>
      </c>
      <c r="C467" s="208" t="s">
        <v>764</v>
      </c>
      <c r="D467" s="208" t="s">
        <v>764</v>
      </c>
    </row>
    <row r="468" spans="1:4" ht="12.5" x14ac:dyDescent="0.25">
      <c r="A468" s="209" t="s">
        <v>1841</v>
      </c>
      <c r="B468" s="207" t="s">
        <v>1816</v>
      </c>
      <c r="C468" s="208" t="s">
        <v>764</v>
      </c>
      <c r="D468" s="208" t="s">
        <v>764</v>
      </c>
    </row>
    <row r="469" spans="1:4" ht="50" x14ac:dyDescent="0.25">
      <c r="A469" s="209" t="s">
        <v>1842</v>
      </c>
      <c r="B469" s="207" t="s">
        <v>1843</v>
      </c>
      <c r="C469" s="208">
        <v>1.0169373064748628</v>
      </c>
      <c r="D469" s="208" t="s">
        <v>764</v>
      </c>
    </row>
    <row r="470" spans="1:4" ht="50" x14ac:dyDescent="0.25">
      <c r="A470" s="209" t="s">
        <v>1844</v>
      </c>
      <c r="B470" s="207" t="s">
        <v>1843</v>
      </c>
      <c r="C470" s="208">
        <v>1.1192994873890356</v>
      </c>
      <c r="D470" s="208" t="s">
        <v>764</v>
      </c>
    </row>
    <row r="471" spans="1:4" ht="50" x14ac:dyDescent="0.25">
      <c r="A471" s="209" t="s">
        <v>1845</v>
      </c>
      <c r="B471" s="207" t="s">
        <v>1843</v>
      </c>
      <c r="C471" s="208">
        <v>1.018318112809786</v>
      </c>
      <c r="D471" s="208" t="s">
        <v>764</v>
      </c>
    </row>
    <row r="472" spans="1:4" ht="50" x14ac:dyDescent="0.25">
      <c r="A472" s="209" t="s">
        <v>1846</v>
      </c>
      <c r="B472" s="207" t="s">
        <v>1843</v>
      </c>
      <c r="C472" s="208">
        <v>1.0173147060188068</v>
      </c>
      <c r="D472" s="208" t="s">
        <v>764</v>
      </c>
    </row>
    <row r="473" spans="1:4" ht="50" x14ac:dyDescent="0.25">
      <c r="A473" s="209" t="s">
        <v>1847</v>
      </c>
      <c r="B473" s="207" t="s">
        <v>1843</v>
      </c>
      <c r="C473" s="208">
        <v>0.98949990125346721</v>
      </c>
      <c r="D473" s="208" t="s">
        <v>764</v>
      </c>
    </row>
    <row r="474" spans="1:4" ht="50" x14ac:dyDescent="0.25">
      <c r="A474" s="209" t="s">
        <v>1848</v>
      </c>
      <c r="B474" s="207" t="s">
        <v>1843</v>
      </c>
      <c r="C474" s="208">
        <v>1.0614397061736813</v>
      </c>
      <c r="D474" s="208" t="s">
        <v>764</v>
      </c>
    </row>
    <row r="475" spans="1:4" ht="75" x14ac:dyDescent="0.25">
      <c r="A475" s="209" t="s">
        <v>1849</v>
      </c>
      <c r="B475" s="207" t="s">
        <v>1819</v>
      </c>
      <c r="C475" s="208">
        <v>4.5361911151386041</v>
      </c>
      <c r="D475" s="208" t="s">
        <v>764</v>
      </c>
    </row>
    <row r="476" spans="1:4" ht="62.5" x14ac:dyDescent="0.25">
      <c r="A476" s="209" t="s">
        <v>1850</v>
      </c>
      <c r="B476" s="207" t="s">
        <v>1816</v>
      </c>
      <c r="C476" s="208">
        <v>1.1230076898577661</v>
      </c>
      <c r="D476" s="208" t="s">
        <v>764</v>
      </c>
    </row>
    <row r="477" spans="1:4" ht="25" x14ac:dyDescent="0.25">
      <c r="A477" s="209" t="s">
        <v>1851</v>
      </c>
      <c r="B477" s="207" t="s">
        <v>1844</v>
      </c>
      <c r="C477" s="208" t="s">
        <v>764</v>
      </c>
      <c r="D477" s="208" t="s">
        <v>764</v>
      </c>
    </row>
    <row r="478" spans="1:4" ht="25" x14ac:dyDescent="0.25">
      <c r="A478" s="209" t="s">
        <v>1852</v>
      </c>
      <c r="B478" s="207" t="s">
        <v>1832</v>
      </c>
      <c r="C478" s="208" t="s">
        <v>764</v>
      </c>
      <c r="D478" s="208" t="s">
        <v>764</v>
      </c>
    </row>
    <row r="479" spans="1:4" ht="25" x14ac:dyDescent="0.25">
      <c r="A479" s="209" t="s">
        <v>1853</v>
      </c>
      <c r="B479" s="207" t="s">
        <v>1837</v>
      </c>
      <c r="C479" s="208" t="s">
        <v>764</v>
      </c>
      <c r="D479" s="208" t="s">
        <v>764</v>
      </c>
    </row>
    <row r="480" spans="1:4" ht="25" x14ac:dyDescent="0.25">
      <c r="A480" s="209" t="s">
        <v>1854</v>
      </c>
      <c r="B480" s="207" t="s">
        <v>1837</v>
      </c>
      <c r="C480" s="208">
        <v>3.0421728381923496</v>
      </c>
      <c r="D480" s="208" t="s">
        <v>764</v>
      </c>
    </row>
    <row r="481" spans="1:4" ht="25" x14ac:dyDescent="0.25">
      <c r="A481" s="209" t="s">
        <v>1855</v>
      </c>
      <c r="B481" s="207" t="s">
        <v>1837</v>
      </c>
      <c r="C481" s="208" t="s">
        <v>764</v>
      </c>
      <c r="D481" s="208" t="s">
        <v>764</v>
      </c>
    </row>
    <row r="482" spans="1:4" ht="25" x14ac:dyDescent="0.25">
      <c r="A482" s="209" t="s">
        <v>1856</v>
      </c>
      <c r="B482" s="207" t="s">
        <v>1829</v>
      </c>
      <c r="C482" s="208" t="s">
        <v>764</v>
      </c>
      <c r="D482" s="208" t="s">
        <v>764</v>
      </c>
    </row>
    <row r="483" spans="1:4" ht="25" x14ac:dyDescent="0.25">
      <c r="A483" s="209" t="s">
        <v>1857</v>
      </c>
      <c r="B483" s="207" t="s">
        <v>1829</v>
      </c>
      <c r="C483" s="208">
        <v>3.7011809930945847</v>
      </c>
      <c r="D483" s="208" t="s">
        <v>764</v>
      </c>
    </row>
    <row r="484" spans="1:4" ht="25" x14ac:dyDescent="0.25">
      <c r="A484" s="209" t="s">
        <v>1858</v>
      </c>
      <c r="B484" s="207" t="s">
        <v>1828</v>
      </c>
      <c r="C484" s="208" t="s">
        <v>764</v>
      </c>
      <c r="D484" s="208" t="s">
        <v>764</v>
      </c>
    </row>
    <row r="485" spans="1:4" ht="12.5" x14ac:dyDescent="0.25">
      <c r="A485" s="209" t="s">
        <v>1859</v>
      </c>
      <c r="B485" s="207" t="s">
        <v>1828</v>
      </c>
      <c r="C485" s="208" t="s">
        <v>764</v>
      </c>
      <c r="D485" s="208" t="s">
        <v>764</v>
      </c>
    </row>
    <row r="486" spans="1:4" ht="12.5" x14ac:dyDescent="0.25">
      <c r="A486" s="209" t="s">
        <v>1860</v>
      </c>
      <c r="B486" s="207" t="s">
        <v>1828</v>
      </c>
      <c r="C486" s="208" t="s">
        <v>764</v>
      </c>
      <c r="D486" s="208" t="s">
        <v>764</v>
      </c>
    </row>
    <row r="487" spans="1:4" ht="12.5" x14ac:dyDescent="0.25">
      <c r="A487" s="209" t="s">
        <v>1861</v>
      </c>
      <c r="B487" s="207" t="s">
        <v>1828</v>
      </c>
      <c r="C487" s="208">
        <v>3.2805660467754865</v>
      </c>
      <c r="D487" s="208" t="s">
        <v>764</v>
      </c>
    </row>
    <row r="488" spans="1:4" ht="25" x14ac:dyDescent="0.25">
      <c r="A488" s="209" t="s">
        <v>1862</v>
      </c>
      <c r="B488" s="207" t="s">
        <v>1828</v>
      </c>
      <c r="C488" s="208">
        <v>2.6413824896938918</v>
      </c>
      <c r="D488" s="208" t="s">
        <v>764</v>
      </c>
    </row>
    <row r="489" spans="1:4" ht="25" x14ac:dyDescent="0.25">
      <c r="A489" s="209" t="s">
        <v>1863</v>
      </c>
      <c r="B489" s="207" t="s">
        <v>1828</v>
      </c>
      <c r="C489" s="208">
        <v>4.0659440341709017</v>
      </c>
      <c r="D489" s="208" t="s">
        <v>764</v>
      </c>
    </row>
    <row r="490" spans="1:4" ht="25" x14ac:dyDescent="0.25">
      <c r="A490" s="209" t="s">
        <v>1864</v>
      </c>
      <c r="B490" s="207" t="s">
        <v>1849</v>
      </c>
      <c r="C490" s="208">
        <v>4.1351103540434977</v>
      </c>
      <c r="D490" s="208" t="s">
        <v>764</v>
      </c>
    </row>
    <row r="491" spans="1:4" ht="25" x14ac:dyDescent="0.25">
      <c r="A491" s="209" t="s">
        <v>1865</v>
      </c>
      <c r="B491" s="207" t="s">
        <v>1827</v>
      </c>
      <c r="C491" s="208" t="s">
        <v>764</v>
      </c>
      <c r="D491" s="208" t="s">
        <v>764</v>
      </c>
    </row>
    <row r="492" spans="1:4" ht="25" x14ac:dyDescent="0.25">
      <c r="A492" s="209" t="s">
        <v>1866</v>
      </c>
      <c r="B492" s="207" t="s">
        <v>1828</v>
      </c>
      <c r="C492" s="208" t="s">
        <v>764</v>
      </c>
      <c r="D492" s="208" t="s">
        <v>764</v>
      </c>
    </row>
    <row r="493" spans="1:4" ht="25" x14ac:dyDescent="0.25">
      <c r="A493" s="209" t="s">
        <v>1867</v>
      </c>
      <c r="B493" s="207" t="s">
        <v>1828</v>
      </c>
      <c r="C493" s="208" t="s">
        <v>764</v>
      </c>
      <c r="D493" s="208" t="s">
        <v>764</v>
      </c>
    </row>
    <row r="494" spans="1:4" ht="25" x14ac:dyDescent="0.25">
      <c r="A494" s="209" t="s">
        <v>1868</v>
      </c>
      <c r="B494" s="207" t="s">
        <v>1831</v>
      </c>
      <c r="C494" s="208" t="s">
        <v>764</v>
      </c>
      <c r="D494" s="208" t="s">
        <v>764</v>
      </c>
    </row>
    <row r="495" spans="1:4" ht="25" x14ac:dyDescent="0.25">
      <c r="A495" s="209" t="s">
        <v>1869</v>
      </c>
      <c r="B495" s="207" t="s">
        <v>1843</v>
      </c>
      <c r="C495" s="208" t="s">
        <v>764</v>
      </c>
      <c r="D495" s="208" t="s">
        <v>764</v>
      </c>
    </row>
    <row r="496" spans="1:4" ht="12.5" x14ac:dyDescent="0.25">
      <c r="A496" s="209" t="s">
        <v>1870</v>
      </c>
      <c r="B496" s="207" t="s">
        <v>1847</v>
      </c>
      <c r="C496" s="208" t="s">
        <v>764</v>
      </c>
      <c r="D496" s="208" t="s">
        <v>764</v>
      </c>
    </row>
    <row r="497" spans="1:4" ht="25" x14ac:dyDescent="0.25">
      <c r="A497" s="209" t="s">
        <v>1871</v>
      </c>
      <c r="B497" s="207" t="s">
        <v>1826</v>
      </c>
      <c r="C497" s="208" t="s">
        <v>764</v>
      </c>
      <c r="D497" s="208" t="s">
        <v>764</v>
      </c>
    </row>
    <row r="498" spans="1:4" ht="12.5" x14ac:dyDescent="0.25">
      <c r="A498" s="209" t="s">
        <v>1872</v>
      </c>
      <c r="B498" s="207" t="s">
        <v>1826</v>
      </c>
      <c r="C498" s="208" t="s">
        <v>764</v>
      </c>
      <c r="D498" s="208" t="s">
        <v>764</v>
      </c>
    </row>
    <row r="499" spans="1:4" ht="25" x14ac:dyDescent="0.25">
      <c r="A499" s="209" t="s">
        <v>1873</v>
      </c>
      <c r="B499" s="207" t="s">
        <v>1826</v>
      </c>
      <c r="C499" s="208" t="s">
        <v>764</v>
      </c>
      <c r="D499" s="208" t="s">
        <v>764</v>
      </c>
    </row>
    <row r="500" spans="1:4" ht="25" x14ac:dyDescent="0.25">
      <c r="A500" s="209" t="s">
        <v>1874</v>
      </c>
      <c r="B500" s="207" t="s">
        <v>1830</v>
      </c>
      <c r="C500" s="208" t="s">
        <v>764</v>
      </c>
      <c r="D500" s="208" t="s">
        <v>764</v>
      </c>
    </row>
    <row r="501" spans="1:4" ht="25" x14ac:dyDescent="0.25">
      <c r="A501" s="209" t="s">
        <v>1875</v>
      </c>
      <c r="B501" s="207" t="s">
        <v>1831</v>
      </c>
      <c r="C501" s="208">
        <v>4.0979498427463366</v>
      </c>
      <c r="D501" s="208" t="s">
        <v>764</v>
      </c>
    </row>
    <row r="502" spans="1:4" ht="12.5" x14ac:dyDescent="0.25">
      <c r="A502" s="209" t="s">
        <v>1876</v>
      </c>
      <c r="B502" s="207" t="s">
        <v>1816</v>
      </c>
      <c r="C502" s="208" t="s">
        <v>764</v>
      </c>
      <c r="D502" s="208" t="s">
        <v>764</v>
      </c>
    </row>
    <row r="503" spans="1:4" ht="25" x14ac:dyDescent="0.25">
      <c r="A503" s="209" t="s">
        <v>1877</v>
      </c>
      <c r="B503" s="207" t="s">
        <v>1830</v>
      </c>
      <c r="C503" s="208" t="s">
        <v>764</v>
      </c>
      <c r="D503" s="208" t="s">
        <v>764</v>
      </c>
    </row>
    <row r="504" spans="1:4" ht="25" x14ac:dyDescent="0.25">
      <c r="A504" s="209" t="s">
        <v>1878</v>
      </c>
      <c r="B504" s="207" t="s">
        <v>1843</v>
      </c>
      <c r="C504" s="208" t="s">
        <v>764</v>
      </c>
      <c r="D504" s="208" t="s">
        <v>764</v>
      </c>
    </row>
    <row r="505" spans="1:4" ht="25" x14ac:dyDescent="0.25">
      <c r="A505" s="209" t="s">
        <v>1879</v>
      </c>
      <c r="B505" s="207" t="s">
        <v>1843</v>
      </c>
      <c r="C505" s="208" t="s">
        <v>764</v>
      </c>
      <c r="D505" s="208" t="s">
        <v>764</v>
      </c>
    </row>
    <row r="506" spans="1:4" ht="37.5" x14ac:dyDescent="0.25">
      <c r="A506" s="209" t="s">
        <v>1880</v>
      </c>
      <c r="B506" s="207" t="s">
        <v>1843</v>
      </c>
      <c r="C506" s="208" t="s">
        <v>764</v>
      </c>
      <c r="D506" s="208" t="s">
        <v>764</v>
      </c>
    </row>
    <row r="507" spans="1:4" ht="25" x14ac:dyDescent="0.25">
      <c r="A507" s="209" t="s">
        <v>1881</v>
      </c>
      <c r="B507" s="207" t="s">
        <v>1832</v>
      </c>
      <c r="C507" s="208">
        <v>3.4142093444966344</v>
      </c>
      <c r="D507" s="208" t="s">
        <v>764</v>
      </c>
    </row>
    <row r="508" spans="1:4" ht="25" x14ac:dyDescent="0.25">
      <c r="A508" s="209" t="s">
        <v>1882</v>
      </c>
      <c r="B508" s="207" t="s">
        <v>1827</v>
      </c>
      <c r="C508" s="208" t="s">
        <v>764</v>
      </c>
      <c r="D508" s="208" t="s">
        <v>764</v>
      </c>
    </row>
    <row r="509" spans="1:4" ht="25" x14ac:dyDescent="0.25">
      <c r="A509" s="209" t="s">
        <v>1883</v>
      </c>
      <c r="B509" s="207" t="s">
        <v>1830</v>
      </c>
      <c r="C509" s="208" t="s">
        <v>764</v>
      </c>
      <c r="D509" s="208" t="s">
        <v>764</v>
      </c>
    </row>
    <row r="510" spans="1:4" ht="25" x14ac:dyDescent="0.25">
      <c r="A510" s="209" t="s">
        <v>1884</v>
      </c>
      <c r="B510" s="207" t="s">
        <v>1816</v>
      </c>
      <c r="C510" s="208" t="s">
        <v>764</v>
      </c>
      <c r="D510" s="208" t="s">
        <v>764</v>
      </c>
    </row>
    <row r="511" spans="1:4" ht="25" x14ac:dyDescent="0.25">
      <c r="A511" s="209" t="s">
        <v>1885</v>
      </c>
      <c r="B511" s="207" t="s">
        <v>1846</v>
      </c>
      <c r="C511" s="208" t="s">
        <v>764</v>
      </c>
      <c r="D511" s="208" t="s">
        <v>764</v>
      </c>
    </row>
    <row r="512" spans="1:4" ht="37.5" x14ac:dyDescent="0.25">
      <c r="A512" s="209" t="s">
        <v>1886</v>
      </c>
      <c r="B512" s="207" t="s">
        <v>1828</v>
      </c>
      <c r="C512" s="208" t="s">
        <v>764</v>
      </c>
      <c r="D512" s="208" t="s">
        <v>764</v>
      </c>
    </row>
    <row r="513" spans="1:4" ht="25" x14ac:dyDescent="0.25">
      <c r="A513" s="209" t="s">
        <v>1887</v>
      </c>
      <c r="B513" s="207" t="s">
        <v>1826</v>
      </c>
      <c r="C513" s="208" t="s">
        <v>764</v>
      </c>
      <c r="D513" s="208" t="s">
        <v>764</v>
      </c>
    </row>
    <row r="514" spans="1:4" ht="12.5" x14ac:dyDescent="0.25">
      <c r="A514" s="209" t="s">
        <v>1888</v>
      </c>
      <c r="B514" s="207" t="s">
        <v>1833</v>
      </c>
      <c r="C514" s="208" t="s">
        <v>764</v>
      </c>
      <c r="D514" s="208" t="s">
        <v>764</v>
      </c>
    </row>
    <row r="515" spans="1:4" ht="25" x14ac:dyDescent="0.25">
      <c r="A515" s="209" t="s">
        <v>1889</v>
      </c>
      <c r="B515" s="207" t="s">
        <v>1830</v>
      </c>
      <c r="C515" s="208" t="s">
        <v>764</v>
      </c>
      <c r="D515" s="208" t="s">
        <v>764</v>
      </c>
    </row>
    <row r="516" spans="1:4" ht="25" x14ac:dyDescent="0.25">
      <c r="A516" s="209" t="s">
        <v>1890</v>
      </c>
      <c r="B516" s="207" t="s">
        <v>1818</v>
      </c>
      <c r="C516" s="208">
        <v>12.784118631987532</v>
      </c>
      <c r="D516" s="208" t="s">
        <v>764</v>
      </c>
    </row>
    <row r="517" spans="1:4" ht="25" x14ac:dyDescent="0.25">
      <c r="A517" s="209" t="s">
        <v>1891</v>
      </c>
      <c r="B517" s="207" t="s">
        <v>1817</v>
      </c>
      <c r="C517" s="208" t="s">
        <v>764</v>
      </c>
      <c r="D517" s="208" t="s">
        <v>764</v>
      </c>
    </row>
    <row r="518" spans="1:4" ht="12.5" x14ac:dyDescent="0.25">
      <c r="A518" s="209" t="s">
        <v>1892</v>
      </c>
      <c r="B518" s="207" t="s">
        <v>1834</v>
      </c>
      <c r="C518" s="208" t="s">
        <v>764</v>
      </c>
      <c r="D518" s="208" t="s">
        <v>764</v>
      </c>
    </row>
    <row r="519" spans="1:4" ht="25" x14ac:dyDescent="0.25">
      <c r="A519" s="209" t="s">
        <v>1893</v>
      </c>
      <c r="B519" s="207" t="s">
        <v>1825</v>
      </c>
      <c r="C519" s="208">
        <v>2.1023152808991243</v>
      </c>
      <c r="D519" s="208" t="s">
        <v>764</v>
      </c>
    </row>
    <row r="520" spans="1:4" ht="25" x14ac:dyDescent="0.25">
      <c r="A520" s="209" t="s">
        <v>1894</v>
      </c>
      <c r="B520" s="207" t="s">
        <v>1835</v>
      </c>
      <c r="C520" s="208" t="s">
        <v>764</v>
      </c>
      <c r="D520" s="208" t="s">
        <v>764</v>
      </c>
    </row>
    <row r="521" spans="1:4" ht="37.5" x14ac:dyDescent="0.25">
      <c r="A521" s="209" t="s">
        <v>1895</v>
      </c>
      <c r="B521" s="207" t="s">
        <v>1826</v>
      </c>
      <c r="C521" s="208" t="s">
        <v>764</v>
      </c>
      <c r="D521" s="208" t="s">
        <v>764</v>
      </c>
    </row>
    <row r="522" spans="1:4" ht="25" x14ac:dyDescent="0.25">
      <c r="A522" s="209" t="s">
        <v>1896</v>
      </c>
      <c r="B522" s="207" t="s">
        <v>1836</v>
      </c>
      <c r="C522" s="208" t="s">
        <v>764</v>
      </c>
      <c r="D522" s="208" t="s">
        <v>764</v>
      </c>
    </row>
    <row r="523" spans="1:4" ht="25" x14ac:dyDescent="0.25">
      <c r="A523" s="209" t="s">
        <v>1897</v>
      </c>
      <c r="B523" s="207" t="s">
        <v>1833</v>
      </c>
      <c r="C523" s="208" t="s">
        <v>764</v>
      </c>
      <c r="D523" s="208" t="s">
        <v>764</v>
      </c>
    </row>
    <row r="524" spans="1:4" ht="37.5" x14ac:dyDescent="0.25">
      <c r="A524" s="209" t="s">
        <v>1898</v>
      </c>
      <c r="B524" s="207" t="s">
        <v>1843</v>
      </c>
      <c r="C524" s="208" t="s">
        <v>764</v>
      </c>
      <c r="D524" s="208" t="s">
        <v>764</v>
      </c>
    </row>
    <row r="525" spans="1:4" ht="25" x14ac:dyDescent="0.25">
      <c r="A525" s="209" t="s">
        <v>1899</v>
      </c>
      <c r="B525" s="207" t="s">
        <v>1826</v>
      </c>
      <c r="C525" s="208" t="s">
        <v>764</v>
      </c>
      <c r="D525" s="208" t="s">
        <v>764</v>
      </c>
    </row>
    <row r="526" spans="1:4" ht="25" x14ac:dyDescent="0.25">
      <c r="A526" s="209" t="s">
        <v>1900</v>
      </c>
      <c r="B526" s="207" t="s">
        <v>1826</v>
      </c>
      <c r="C526" s="208" t="s">
        <v>764</v>
      </c>
      <c r="D526" s="208" t="s">
        <v>764</v>
      </c>
    </row>
    <row r="527" spans="1:4" ht="50" x14ac:dyDescent="0.25">
      <c r="A527" s="209" t="s">
        <v>1901</v>
      </c>
      <c r="B527" s="207" t="s">
        <v>1827</v>
      </c>
      <c r="C527" s="208">
        <v>1.7282002747168412</v>
      </c>
      <c r="D527" s="208" t="s">
        <v>764</v>
      </c>
    </row>
    <row r="528" spans="1:4" ht="37.5" x14ac:dyDescent="0.25">
      <c r="A528" s="209" t="s">
        <v>1902</v>
      </c>
      <c r="B528" s="207" t="s">
        <v>1829</v>
      </c>
      <c r="C528" s="208" t="s">
        <v>764</v>
      </c>
      <c r="D528" s="208" t="s">
        <v>764</v>
      </c>
    </row>
    <row r="529" spans="1:4" ht="25" x14ac:dyDescent="0.25">
      <c r="A529" s="209" t="s">
        <v>1903</v>
      </c>
      <c r="B529" s="207" t="s">
        <v>1825</v>
      </c>
      <c r="C529" s="208" t="s">
        <v>764</v>
      </c>
      <c r="D529" s="208" t="s">
        <v>764</v>
      </c>
    </row>
    <row r="530" spans="1:4" ht="25" x14ac:dyDescent="0.25">
      <c r="A530" s="209" t="s">
        <v>1904</v>
      </c>
      <c r="B530" s="207" t="s">
        <v>1826</v>
      </c>
      <c r="C530" s="208" t="s">
        <v>764</v>
      </c>
      <c r="D530" s="208" t="s">
        <v>764</v>
      </c>
    </row>
    <row r="531" spans="1:4" ht="25" x14ac:dyDescent="0.25">
      <c r="A531" s="209" t="s">
        <v>1905</v>
      </c>
      <c r="B531" s="207" t="s">
        <v>1831</v>
      </c>
      <c r="C531" s="208">
        <v>4.0721875634221973</v>
      </c>
      <c r="D531" s="208" t="s">
        <v>764</v>
      </c>
    </row>
    <row r="532" spans="1:4" ht="25" x14ac:dyDescent="0.25">
      <c r="A532" s="209" t="s">
        <v>1906</v>
      </c>
      <c r="B532" s="207" t="s">
        <v>1837</v>
      </c>
      <c r="C532" s="208" t="s">
        <v>764</v>
      </c>
      <c r="D532" s="208" t="s">
        <v>764</v>
      </c>
    </row>
    <row r="533" spans="1:4" ht="25" x14ac:dyDescent="0.25">
      <c r="A533" s="209" t="s">
        <v>1907</v>
      </c>
      <c r="B533" s="207" t="s">
        <v>1828</v>
      </c>
      <c r="C533" s="208" t="s">
        <v>764</v>
      </c>
      <c r="D533" s="208" t="s">
        <v>764</v>
      </c>
    </row>
    <row r="534" spans="1:4" ht="12.5" x14ac:dyDescent="0.25">
      <c r="A534" s="209" t="s">
        <v>1908</v>
      </c>
      <c r="B534" s="207" t="s">
        <v>1816</v>
      </c>
      <c r="C534" s="208">
        <v>8.5959676993446408</v>
      </c>
      <c r="D534" s="208" t="s">
        <v>764</v>
      </c>
    </row>
    <row r="535" spans="1:4" ht="25" x14ac:dyDescent="0.25">
      <c r="A535" s="209" t="s">
        <v>1909</v>
      </c>
      <c r="B535" s="207" t="s">
        <v>1828</v>
      </c>
      <c r="C535" s="208" t="s">
        <v>764</v>
      </c>
      <c r="D535" s="208" t="s">
        <v>764</v>
      </c>
    </row>
    <row r="536" spans="1:4" ht="25" x14ac:dyDescent="0.25">
      <c r="A536" s="209" t="s">
        <v>1910</v>
      </c>
      <c r="B536" s="207" t="s">
        <v>1850</v>
      </c>
      <c r="C536" s="208" t="s">
        <v>764</v>
      </c>
      <c r="D536" s="208" t="s">
        <v>764</v>
      </c>
    </row>
    <row r="537" spans="1:4" ht="25" x14ac:dyDescent="0.25">
      <c r="A537" s="209" t="s">
        <v>1911</v>
      </c>
      <c r="B537" s="207" t="s">
        <v>1827</v>
      </c>
      <c r="C537" s="208">
        <v>5.7833406874513162</v>
      </c>
      <c r="D537" s="208" t="s">
        <v>764</v>
      </c>
    </row>
    <row r="538" spans="1:4" ht="25" x14ac:dyDescent="0.25">
      <c r="A538" s="209" t="s">
        <v>1912</v>
      </c>
      <c r="B538" s="207" t="s">
        <v>1828</v>
      </c>
      <c r="C538" s="208" t="s">
        <v>764</v>
      </c>
      <c r="D538" s="208" t="s">
        <v>764</v>
      </c>
    </row>
    <row r="539" spans="1:4" ht="12.5" x14ac:dyDescent="0.25">
      <c r="A539" s="209" t="s">
        <v>1913</v>
      </c>
      <c r="B539" s="207" t="s">
        <v>1832</v>
      </c>
      <c r="C539" s="208" t="s">
        <v>764</v>
      </c>
      <c r="D539" s="208" t="s">
        <v>764</v>
      </c>
    </row>
    <row r="540" spans="1:4" ht="25" x14ac:dyDescent="0.25">
      <c r="A540" s="209" t="s">
        <v>1914</v>
      </c>
      <c r="B540" s="207" t="s">
        <v>1826</v>
      </c>
      <c r="C540" s="208">
        <v>4.4857448746002957</v>
      </c>
      <c r="D540" s="208" t="s">
        <v>764</v>
      </c>
    </row>
    <row r="541" spans="1:4" ht="12.5" x14ac:dyDescent="0.25">
      <c r="A541" s="209" t="s">
        <v>1915</v>
      </c>
      <c r="B541" s="207" t="s">
        <v>1838</v>
      </c>
      <c r="C541" s="208" t="s">
        <v>764</v>
      </c>
      <c r="D541" s="208" t="s">
        <v>764</v>
      </c>
    </row>
    <row r="542" spans="1:4" ht="25" x14ac:dyDescent="0.25">
      <c r="A542" s="209" t="s">
        <v>1916</v>
      </c>
      <c r="B542" s="207" t="s">
        <v>1832</v>
      </c>
      <c r="C542" s="208" t="s">
        <v>764</v>
      </c>
      <c r="D542" s="208" t="s">
        <v>764</v>
      </c>
    </row>
    <row r="543" spans="1:4" ht="25" x14ac:dyDescent="0.25">
      <c r="A543" s="209" t="s">
        <v>1917</v>
      </c>
      <c r="B543" s="207" t="s">
        <v>1837</v>
      </c>
      <c r="C543" s="208">
        <v>3.4288742272054895</v>
      </c>
      <c r="D543" s="208" t="s">
        <v>764</v>
      </c>
    </row>
    <row r="544" spans="1:4" ht="25" x14ac:dyDescent="0.25">
      <c r="A544" s="209" t="s">
        <v>1918</v>
      </c>
      <c r="B544" s="207" t="s">
        <v>1831</v>
      </c>
      <c r="C544" s="208">
        <v>3.4725167098875063</v>
      </c>
      <c r="D544" s="208" t="s">
        <v>764</v>
      </c>
    </row>
    <row r="545" spans="1:4" ht="25" x14ac:dyDescent="0.25">
      <c r="A545" s="209" t="s">
        <v>1919</v>
      </c>
      <c r="B545" s="207" t="s">
        <v>1831</v>
      </c>
      <c r="C545" s="208" t="s">
        <v>764</v>
      </c>
      <c r="D545" s="208" t="s">
        <v>764</v>
      </c>
    </row>
    <row r="546" spans="1:4" ht="25" x14ac:dyDescent="0.25">
      <c r="A546" s="209" t="s">
        <v>1920</v>
      </c>
      <c r="B546" s="207" t="s">
        <v>1828</v>
      </c>
      <c r="C546" s="208" t="s">
        <v>764</v>
      </c>
      <c r="D546" s="208" t="s">
        <v>764</v>
      </c>
    </row>
    <row r="547" spans="1:4" ht="12.5" x14ac:dyDescent="0.25">
      <c r="A547" s="209" t="s">
        <v>1921</v>
      </c>
      <c r="B547" s="207" t="s">
        <v>1833</v>
      </c>
      <c r="C547" s="208" t="s">
        <v>764</v>
      </c>
      <c r="D547" s="208" t="s">
        <v>764</v>
      </c>
    </row>
    <row r="548" spans="1:4" ht="25" x14ac:dyDescent="0.25">
      <c r="A548" s="209" t="s">
        <v>1922</v>
      </c>
      <c r="B548" s="207" t="s">
        <v>1824</v>
      </c>
      <c r="C548" s="208">
        <v>7.7235736510299207</v>
      </c>
      <c r="D548" s="208" t="s">
        <v>764</v>
      </c>
    </row>
    <row r="549" spans="1:4" ht="37.5" x14ac:dyDescent="0.25">
      <c r="A549" s="209" t="s">
        <v>1923</v>
      </c>
      <c r="B549" s="207" t="s">
        <v>1843</v>
      </c>
      <c r="C549" s="208" t="s">
        <v>764</v>
      </c>
      <c r="D549" s="208" t="s">
        <v>764</v>
      </c>
    </row>
    <row r="550" spans="1:4" ht="25" x14ac:dyDescent="0.25">
      <c r="A550" s="209" t="s">
        <v>1924</v>
      </c>
      <c r="B550" s="207" t="s">
        <v>1832</v>
      </c>
      <c r="C550" s="208" t="s">
        <v>764</v>
      </c>
      <c r="D550" s="208" t="s">
        <v>764</v>
      </c>
    </row>
    <row r="551" spans="1:4" ht="25" x14ac:dyDescent="0.25">
      <c r="A551" s="209" t="s">
        <v>1925</v>
      </c>
      <c r="B551" s="207" t="s">
        <v>1825</v>
      </c>
      <c r="C551" s="208" t="s">
        <v>764</v>
      </c>
      <c r="D551" s="208" t="s">
        <v>764</v>
      </c>
    </row>
    <row r="552" spans="1:4" ht="25" x14ac:dyDescent="0.25">
      <c r="A552" s="209" t="s">
        <v>1926</v>
      </c>
      <c r="B552" s="207" t="s">
        <v>1830</v>
      </c>
      <c r="C552" s="208">
        <v>2.6755537583013758</v>
      </c>
      <c r="D552" s="208" t="s">
        <v>764</v>
      </c>
    </row>
    <row r="553" spans="1:4" ht="25" x14ac:dyDescent="0.25">
      <c r="A553" s="209" t="s">
        <v>1927</v>
      </c>
      <c r="B553" s="207" t="s">
        <v>1826</v>
      </c>
      <c r="C553" s="208" t="s">
        <v>764</v>
      </c>
      <c r="D553" s="208" t="s">
        <v>764</v>
      </c>
    </row>
    <row r="554" spans="1:4" ht="25" x14ac:dyDescent="0.25">
      <c r="A554" s="209" t="s">
        <v>1928</v>
      </c>
      <c r="B554" s="207" t="s">
        <v>1818</v>
      </c>
      <c r="C554" s="208" t="s">
        <v>764</v>
      </c>
      <c r="D554" s="208" t="s">
        <v>764</v>
      </c>
    </row>
    <row r="555" spans="1:4" ht="50" x14ac:dyDescent="0.25">
      <c r="A555" s="209" t="s">
        <v>1929</v>
      </c>
      <c r="B555" s="207" t="s">
        <v>1825</v>
      </c>
      <c r="C555" s="208" t="s">
        <v>764</v>
      </c>
      <c r="D555" s="208" t="s">
        <v>764</v>
      </c>
    </row>
    <row r="556" spans="1:4" ht="25" x14ac:dyDescent="0.25">
      <c r="A556" s="209" t="s">
        <v>1930</v>
      </c>
      <c r="B556" s="207" t="s">
        <v>1833</v>
      </c>
      <c r="C556" s="208" t="s">
        <v>764</v>
      </c>
      <c r="D556" s="208" t="s">
        <v>764</v>
      </c>
    </row>
    <row r="557" spans="1:4" ht="25" x14ac:dyDescent="0.25">
      <c r="A557" s="209" t="s">
        <v>1931</v>
      </c>
      <c r="B557" s="207" t="s">
        <v>1845</v>
      </c>
      <c r="C557" s="208" t="s">
        <v>764</v>
      </c>
      <c r="D557" s="208" t="s">
        <v>764</v>
      </c>
    </row>
    <row r="558" spans="1:4" ht="25" x14ac:dyDescent="0.25">
      <c r="A558" s="209" t="s">
        <v>1932</v>
      </c>
      <c r="B558" s="207" t="s">
        <v>1826</v>
      </c>
      <c r="C558" s="208" t="s">
        <v>764</v>
      </c>
      <c r="D558" s="208" t="s">
        <v>764</v>
      </c>
    </row>
    <row r="559" spans="1:4" ht="25" x14ac:dyDescent="0.25">
      <c r="A559" s="209" t="s">
        <v>1933</v>
      </c>
      <c r="B559" s="207" t="s">
        <v>1826</v>
      </c>
      <c r="C559" s="208" t="s">
        <v>764</v>
      </c>
      <c r="D559" s="208" t="s">
        <v>764</v>
      </c>
    </row>
    <row r="560" spans="1:4" ht="37.5" x14ac:dyDescent="0.25">
      <c r="A560" s="209" t="s">
        <v>1934</v>
      </c>
      <c r="B560" s="207" t="s">
        <v>1827</v>
      </c>
      <c r="C560" s="208" t="s">
        <v>764</v>
      </c>
      <c r="D560" s="208" t="s">
        <v>764</v>
      </c>
    </row>
    <row r="561" spans="1:4" ht="25" x14ac:dyDescent="0.25">
      <c r="A561" s="209" t="s">
        <v>1935</v>
      </c>
      <c r="B561" s="207" t="s">
        <v>1825</v>
      </c>
      <c r="C561" s="208" t="s">
        <v>764</v>
      </c>
      <c r="D561" s="208" t="s">
        <v>764</v>
      </c>
    </row>
    <row r="562" spans="1:4" ht="37.5" x14ac:dyDescent="0.25">
      <c r="A562" s="209" t="s">
        <v>1936</v>
      </c>
      <c r="B562" s="207" t="s">
        <v>1843</v>
      </c>
      <c r="C562" s="208" t="s">
        <v>764</v>
      </c>
      <c r="D562" s="208" t="s">
        <v>764</v>
      </c>
    </row>
    <row r="563" spans="1:4" ht="25" x14ac:dyDescent="0.25">
      <c r="A563" s="209" t="s">
        <v>1937</v>
      </c>
      <c r="B563" s="207" t="s">
        <v>1827</v>
      </c>
      <c r="C563" s="208" t="s">
        <v>764</v>
      </c>
      <c r="D563" s="208" t="s">
        <v>764</v>
      </c>
    </row>
    <row r="564" spans="1:4" ht="37.5" x14ac:dyDescent="0.25">
      <c r="A564" s="209" t="s">
        <v>1938</v>
      </c>
      <c r="B564" s="207" t="s">
        <v>1826</v>
      </c>
      <c r="C564" s="208" t="s">
        <v>764</v>
      </c>
      <c r="D564" s="208" t="s">
        <v>764</v>
      </c>
    </row>
    <row r="565" spans="1:4" ht="25" x14ac:dyDescent="0.25">
      <c r="A565" s="209" t="s">
        <v>1939</v>
      </c>
      <c r="B565" s="207" t="s">
        <v>1833</v>
      </c>
      <c r="C565" s="208">
        <v>4.3443465542360391</v>
      </c>
      <c r="D565" s="208" t="s">
        <v>764</v>
      </c>
    </row>
    <row r="566" spans="1:4" ht="37.5" x14ac:dyDescent="0.25">
      <c r="A566" s="209" t="s">
        <v>1940</v>
      </c>
      <c r="B566" s="207" t="s">
        <v>1843</v>
      </c>
      <c r="C566" s="208" t="s">
        <v>764</v>
      </c>
      <c r="D566" s="208" t="s">
        <v>764</v>
      </c>
    </row>
    <row r="567" spans="1:4" ht="37.5" x14ac:dyDescent="0.25">
      <c r="A567" s="209" t="s">
        <v>1941</v>
      </c>
      <c r="B567" s="207" t="s">
        <v>1843</v>
      </c>
      <c r="C567" s="208" t="s">
        <v>764</v>
      </c>
      <c r="D567" s="208" t="s">
        <v>764</v>
      </c>
    </row>
    <row r="568" spans="1:4" ht="25" x14ac:dyDescent="0.25">
      <c r="A568" s="209" t="s">
        <v>1942</v>
      </c>
      <c r="B568" s="207" t="s">
        <v>1825</v>
      </c>
      <c r="C568" s="208" t="s">
        <v>764</v>
      </c>
      <c r="D568" s="208" t="s">
        <v>764</v>
      </c>
    </row>
    <row r="569" spans="1:4" ht="25" x14ac:dyDescent="0.25">
      <c r="A569" s="209" t="s">
        <v>1942</v>
      </c>
      <c r="B569" s="207" t="s">
        <v>1825</v>
      </c>
      <c r="C569" s="208" t="s">
        <v>764</v>
      </c>
      <c r="D569" s="208" t="s">
        <v>764</v>
      </c>
    </row>
    <row r="570" spans="1:4" ht="25" x14ac:dyDescent="0.25">
      <c r="A570" s="209" t="s">
        <v>1943</v>
      </c>
      <c r="B570" s="207" t="s">
        <v>1848</v>
      </c>
      <c r="C570" s="208">
        <v>4.9421512779436361</v>
      </c>
      <c r="D570" s="208" t="s">
        <v>764</v>
      </c>
    </row>
    <row r="571" spans="1:4" ht="12.5" x14ac:dyDescent="0.25">
      <c r="A571" s="209" t="s">
        <v>1944</v>
      </c>
      <c r="B571" s="207" t="s">
        <v>1839</v>
      </c>
      <c r="C571" s="208" t="s">
        <v>764</v>
      </c>
      <c r="D571" s="208" t="s">
        <v>764</v>
      </c>
    </row>
    <row r="572" spans="1:4" ht="25" x14ac:dyDescent="0.25">
      <c r="A572" s="209" t="s">
        <v>1945</v>
      </c>
      <c r="B572" s="207" t="s">
        <v>1826</v>
      </c>
      <c r="C572" s="208" t="s">
        <v>764</v>
      </c>
      <c r="D572" s="208" t="s">
        <v>764</v>
      </c>
    </row>
    <row r="573" spans="1:4" ht="25" x14ac:dyDescent="0.25">
      <c r="A573" s="209" t="s">
        <v>1946</v>
      </c>
      <c r="B573" s="207" t="s">
        <v>1825</v>
      </c>
      <c r="C573" s="208" t="s">
        <v>764</v>
      </c>
      <c r="D573" s="208" t="s">
        <v>764</v>
      </c>
    </row>
    <row r="574" spans="1:4" ht="25" x14ac:dyDescent="0.25">
      <c r="A574" s="209" t="s">
        <v>1947</v>
      </c>
      <c r="B574" s="207" t="s">
        <v>1843</v>
      </c>
      <c r="C574" s="208" t="s">
        <v>764</v>
      </c>
      <c r="D574" s="208" t="s">
        <v>764</v>
      </c>
    </row>
    <row r="575" spans="1:4" ht="25" x14ac:dyDescent="0.25">
      <c r="A575" s="209" t="s">
        <v>1948</v>
      </c>
      <c r="B575" s="207" t="s">
        <v>1840</v>
      </c>
      <c r="C575" s="208" t="s">
        <v>764</v>
      </c>
      <c r="D575" s="208" t="s">
        <v>764</v>
      </c>
    </row>
    <row r="576" spans="1:4" ht="25" x14ac:dyDescent="0.25">
      <c r="A576" s="209" t="s">
        <v>1949</v>
      </c>
      <c r="B576" s="207" t="s">
        <v>1837</v>
      </c>
      <c r="C576" s="208">
        <v>5.0902799592128902</v>
      </c>
      <c r="D576" s="208" t="s">
        <v>764</v>
      </c>
    </row>
    <row r="577" spans="1:4" ht="25" x14ac:dyDescent="0.25">
      <c r="A577" s="209" t="s">
        <v>1950</v>
      </c>
      <c r="B577" s="207" t="s">
        <v>1837</v>
      </c>
      <c r="C577" s="208">
        <v>3.1745192518392717</v>
      </c>
      <c r="D577" s="208" t="s">
        <v>764</v>
      </c>
    </row>
    <row r="578" spans="1:4" ht="12.5" x14ac:dyDescent="0.25">
      <c r="A578" s="209" t="s">
        <v>1951</v>
      </c>
      <c r="B578" s="207" t="s">
        <v>1833</v>
      </c>
      <c r="C578" s="208" t="s">
        <v>764</v>
      </c>
      <c r="D578" s="208" t="s">
        <v>764</v>
      </c>
    </row>
    <row r="579" spans="1:4" ht="25" x14ac:dyDescent="0.25">
      <c r="A579" s="209" t="s">
        <v>1952</v>
      </c>
      <c r="B579" s="207" t="s">
        <v>1828</v>
      </c>
      <c r="C579" s="208" t="s">
        <v>764</v>
      </c>
      <c r="D579" s="208" t="s">
        <v>764</v>
      </c>
    </row>
    <row r="580" spans="1:4" ht="25" x14ac:dyDescent="0.25">
      <c r="A580" s="209" t="s">
        <v>1953</v>
      </c>
      <c r="B580" s="207" t="s">
        <v>1843</v>
      </c>
      <c r="C580" s="208">
        <v>2.8124358836813381</v>
      </c>
      <c r="D580" s="208" t="s">
        <v>764</v>
      </c>
    </row>
    <row r="581" spans="1:4" ht="25" x14ac:dyDescent="0.25">
      <c r="A581" s="209" t="s">
        <v>1954</v>
      </c>
      <c r="B581" s="207" t="s">
        <v>1826</v>
      </c>
      <c r="C581" s="208" t="s">
        <v>764</v>
      </c>
      <c r="D581" s="208" t="s">
        <v>764</v>
      </c>
    </row>
    <row r="582" spans="1:4" ht="25" x14ac:dyDescent="0.25">
      <c r="A582" s="209" t="s">
        <v>1955</v>
      </c>
      <c r="B582" s="207" t="s">
        <v>1829</v>
      </c>
      <c r="C582" s="208">
        <v>1.7301051511457013</v>
      </c>
      <c r="D582" s="208" t="s">
        <v>764</v>
      </c>
    </row>
    <row r="583" spans="1:4" ht="25" x14ac:dyDescent="0.25">
      <c r="A583" s="209" t="s">
        <v>1956</v>
      </c>
      <c r="B583" s="207" t="s">
        <v>1826</v>
      </c>
      <c r="C583" s="208" t="s">
        <v>764</v>
      </c>
      <c r="D583" s="208" t="s">
        <v>764</v>
      </c>
    </row>
    <row r="584" spans="1:4" ht="12.5" x14ac:dyDescent="0.25">
      <c r="A584" s="209" t="s">
        <v>1957</v>
      </c>
      <c r="B584" s="207" t="s">
        <v>1841</v>
      </c>
      <c r="C584" s="208" t="s">
        <v>764</v>
      </c>
      <c r="D584" s="208" t="s">
        <v>764</v>
      </c>
    </row>
    <row r="585" spans="1:4" ht="37.5" x14ac:dyDescent="0.25">
      <c r="A585" s="209" t="s">
        <v>1958</v>
      </c>
      <c r="B585" s="207" t="s">
        <v>1826</v>
      </c>
      <c r="C585" s="208" t="s">
        <v>764</v>
      </c>
      <c r="D585" s="208" t="s">
        <v>764</v>
      </c>
    </row>
    <row r="586" spans="1:4" ht="25" x14ac:dyDescent="0.25">
      <c r="A586" s="209" t="s">
        <v>1959</v>
      </c>
      <c r="B586" s="207" t="s">
        <v>1842</v>
      </c>
      <c r="C586" s="208">
        <v>2.6810880686411682</v>
      </c>
      <c r="D586" s="208" t="s">
        <v>764</v>
      </c>
    </row>
    <row r="587" spans="1:4" ht="25" x14ac:dyDescent="0.25">
      <c r="A587" s="209" t="s">
        <v>1960</v>
      </c>
      <c r="B587" s="207" t="s">
        <v>1827</v>
      </c>
      <c r="C587" s="208" t="s">
        <v>764</v>
      </c>
      <c r="D587" s="208" t="s">
        <v>764</v>
      </c>
    </row>
    <row r="588" spans="1:4" ht="12.5" x14ac:dyDescent="0.25">
      <c r="A588" s="209" t="s">
        <v>1961</v>
      </c>
      <c r="B588" s="207" t="s">
        <v>764</v>
      </c>
      <c r="C588" s="208">
        <v>4.207770778867391</v>
      </c>
      <c r="D588" s="208" t="s">
        <v>764</v>
      </c>
    </row>
    <row r="589" spans="1:4" ht="25" x14ac:dyDescent="0.25">
      <c r="A589" s="209" t="s">
        <v>1962</v>
      </c>
      <c r="B589" s="207" t="s">
        <v>764</v>
      </c>
      <c r="C589" s="208" t="s">
        <v>764</v>
      </c>
      <c r="D589" s="208" t="s">
        <v>764</v>
      </c>
    </row>
    <row r="590" spans="1:4" ht="12.5" x14ac:dyDescent="0.25">
      <c r="A590" s="209" t="s">
        <v>1963</v>
      </c>
      <c r="B590" s="207" t="s">
        <v>1961</v>
      </c>
      <c r="C590" s="208" t="s">
        <v>764</v>
      </c>
      <c r="D590" s="208" t="s">
        <v>764</v>
      </c>
    </row>
    <row r="591" spans="1:4" ht="12.5" x14ac:dyDescent="0.25">
      <c r="A591" s="209" t="s">
        <v>1964</v>
      </c>
      <c r="B591" s="207" t="s">
        <v>1961</v>
      </c>
      <c r="C591" s="208" t="s">
        <v>764</v>
      </c>
      <c r="D591" s="208" t="s">
        <v>764</v>
      </c>
    </row>
    <row r="592" spans="1:4" ht="12.5" x14ac:dyDescent="0.25">
      <c r="A592" s="209" t="s">
        <v>1965</v>
      </c>
      <c r="B592" s="207" t="s">
        <v>1961</v>
      </c>
      <c r="C592" s="208">
        <v>1.1776011710467962</v>
      </c>
      <c r="D592" s="208" t="s">
        <v>764</v>
      </c>
    </row>
    <row r="593" spans="1:4" ht="12.5" x14ac:dyDescent="0.25">
      <c r="A593" s="209" t="s">
        <v>1966</v>
      </c>
      <c r="B593" s="207" t="s">
        <v>1961</v>
      </c>
      <c r="C593" s="208">
        <v>4.3276016197491494</v>
      </c>
      <c r="D593" s="208" t="s">
        <v>764</v>
      </c>
    </row>
    <row r="594" spans="1:4" ht="12.5" x14ac:dyDescent="0.25">
      <c r="A594" s="209" t="s">
        <v>1967</v>
      </c>
      <c r="B594" s="207" t="s">
        <v>1961</v>
      </c>
      <c r="C594" s="208">
        <v>5.4177082566091999</v>
      </c>
      <c r="D594" s="208" t="s">
        <v>764</v>
      </c>
    </row>
    <row r="595" spans="1:4" ht="12.5" x14ac:dyDescent="0.25">
      <c r="A595" s="209" t="s">
        <v>1968</v>
      </c>
      <c r="B595" s="207" t="s">
        <v>1961</v>
      </c>
      <c r="C595" s="208" t="s">
        <v>764</v>
      </c>
      <c r="D595" s="208" t="s">
        <v>764</v>
      </c>
    </row>
    <row r="596" spans="1:4" ht="12.5" x14ac:dyDescent="0.25">
      <c r="A596" s="209" t="s">
        <v>1969</v>
      </c>
      <c r="B596" s="207" t="s">
        <v>1961</v>
      </c>
      <c r="C596" s="208">
        <v>7.6723909953941032</v>
      </c>
      <c r="D596" s="208" t="s">
        <v>764</v>
      </c>
    </row>
    <row r="597" spans="1:4" ht="25" x14ac:dyDescent="0.25">
      <c r="A597" s="209" t="s">
        <v>1970</v>
      </c>
      <c r="B597" s="207" t="s">
        <v>1961</v>
      </c>
      <c r="C597" s="208">
        <v>9.5512801334317138E-2</v>
      </c>
      <c r="D597" s="208" t="s">
        <v>764</v>
      </c>
    </row>
    <row r="598" spans="1:4" ht="12.5" x14ac:dyDescent="0.25">
      <c r="A598" s="209" t="s">
        <v>1971</v>
      </c>
      <c r="B598" s="207" t="s">
        <v>1961</v>
      </c>
      <c r="C598" s="208">
        <v>1.271209312009187</v>
      </c>
      <c r="D598" s="208" t="s">
        <v>764</v>
      </c>
    </row>
    <row r="599" spans="1:4" ht="25" x14ac:dyDescent="0.25">
      <c r="A599" s="209" t="s">
        <v>1972</v>
      </c>
      <c r="B599" s="207" t="s">
        <v>1961</v>
      </c>
      <c r="C599" s="208">
        <v>2.3071992372698262</v>
      </c>
      <c r="D599" s="208" t="s">
        <v>764</v>
      </c>
    </row>
    <row r="600" spans="1:4" ht="12.5" x14ac:dyDescent="0.25">
      <c r="A600" s="209" t="s">
        <v>1973</v>
      </c>
      <c r="B600" s="207" t="s">
        <v>1961</v>
      </c>
      <c r="C600" s="208" t="s">
        <v>764</v>
      </c>
      <c r="D600" s="208" t="s">
        <v>764</v>
      </c>
    </row>
    <row r="601" spans="1:4" ht="12.5" x14ac:dyDescent="0.25">
      <c r="A601" s="209" t="s">
        <v>1974</v>
      </c>
      <c r="B601" s="207" t="s">
        <v>1961</v>
      </c>
      <c r="C601" s="208" t="s">
        <v>764</v>
      </c>
      <c r="D601" s="208" t="s">
        <v>764</v>
      </c>
    </row>
    <row r="602" spans="1:4" ht="12.5" x14ac:dyDescent="0.25">
      <c r="A602" s="209" t="s">
        <v>1975</v>
      </c>
      <c r="B602" s="207" t="s">
        <v>1961</v>
      </c>
      <c r="C602" s="208" t="s">
        <v>764</v>
      </c>
      <c r="D602" s="208" t="s">
        <v>764</v>
      </c>
    </row>
    <row r="603" spans="1:4" ht="25" x14ac:dyDescent="0.25">
      <c r="A603" s="209" t="s">
        <v>1976</v>
      </c>
      <c r="B603" s="207" t="s">
        <v>764</v>
      </c>
      <c r="C603" s="208" t="s">
        <v>764</v>
      </c>
      <c r="D603" s="208" t="s">
        <v>764</v>
      </c>
    </row>
    <row r="604" spans="1:4" ht="12.5" x14ac:dyDescent="0.25">
      <c r="A604" s="209" t="s">
        <v>1977</v>
      </c>
      <c r="B604" s="207" t="s">
        <v>1961</v>
      </c>
      <c r="C604" s="208" t="s">
        <v>764</v>
      </c>
      <c r="D604" s="208" t="s">
        <v>764</v>
      </c>
    </row>
    <row r="605" spans="1:4" ht="12.5" x14ac:dyDescent="0.25">
      <c r="A605" s="209" t="s">
        <v>1978</v>
      </c>
      <c r="B605" s="207" t="s">
        <v>1961</v>
      </c>
      <c r="C605" s="208" t="s">
        <v>764</v>
      </c>
      <c r="D605" s="208" t="s">
        <v>764</v>
      </c>
    </row>
    <row r="606" spans="1:4" ht="12.5" x14ac:dyDescent="0.25">
      <c r="A606" s="209" t="s">
        <v>1979</v>
      </c>
      <c r="B606" s="207" t="s">
        <v>1961</v>
      </c>
      <c r="C606" s="208" t="s">
        <v>764</v>
      </c>
      <c r="D606" s="208" t="s">
        <v>764</v>
      </c>
    </row>
    <row r="607" spans="1:4" ht="12.5" x14ac:dyDescent="0.25">
      <c r="A607" s="209" t="s">
        <v>1980</v>
      </c>
      <c r="B607" s="207" t="s">
        <v>1961</v>
      </c>
      <c r="C607" s="208" t="s">
        <v>764</v>
      </c>
      <c r="D607" s="208" t="s">
        <v>764</v>
      </c>
    </row>
    <row r="608" spans="1:4" ht="37.5" x14ac:dyDescent="0.25">
      <c r="A608" s="209" t="s">
        <v>1981</v>
      </c>
      <c r="B608" s="207" t="s">
        <v>1962</v>
      </c>
      <c r="C608" s="208" t="s">
        <v>764</v>
      </c>
      <c r="D608" s="208" t="s">
        <v>764</v>
      </c>
    </row>
    <row r="609" spans="1:4" ht="12.5" x14ac:dyDescent="0.25">
      <c r="A609" s="209" t="s">
        <v>1982</v>
      </c>
      <c r="B609" s="207" t="s">
        <v>1961</v>
      </c>
      <c r="C609" s="208" t="s">
        <v>764</v>
      </c>
      <c r="D609" s="208" t="s">
        <v>764</v>
      </c>
    </row>
    <row r="610" spans="1:4" ht="12.5" x14ac:dyDescent="0.25">
      <c r="A610" s="209" t="s">
        <v>1983</v>
      </c>
      <c r="B610" s="207" t="s">
        <v>1961</v>
      </c>
      <c r="C610" s="208" t="s">
        <v>764</v>
      </c>
      <c r="D610" s="208" t="s">
        <v>764</v>
      </c>
    </row>
    <row r="611" spans="1:4" ht="12.5" x14ac:dyDescent="0.25">
      <c r="A611" s="209" t="s">
        <v>1984</v>
      </c>
      <c r="B611" s="207" t="s">
        <v>1961</v>
      </c>
      <c r="C611" s="208" t="s">
        <v>764</v>
      </c>
      <c r="D611" s="208" t="s">
        <v>764</v>
      </c>
    </row>
    <row r="612" spans="1:4" ht="12.5" x14ac:dyDescent="0.25">
      <c r="A612" s="209" t="s">
        <v>1985</v>
      </c>
      <c r="B612" s="207" t="s">
        <v>1961</v>
      </c>
      <c r="C612" s="208" t="s">
        <v>764</v>
      </c>
      <c r="D612" s="208" t="s">
        <v>764</v>
      </c>
    </row>
    <row r="613" spans="1:4" ht="12.5" x14ac:dyDescent="0.25">
      <c r="A613" s="209" t="s">
        <v>1986</v>
      </c>
      <c r="B613" s="207" t="s">
        <v>1961</v>
      </c>
      <c r="C613" s="208" t="s">
        <v>764</v>
      </c>
      <c r="D613" s="208" t="s">
        <v>764</v>
      </c>
    </row>
    <row r="614" spans="1:4" ht="37.5" x14ac:dyDescent="0.25">
      <c r="A614" s="209" t="s">
        <v>1987</v>
      </c>
      <c r="B614" s="207" t="s">
        <v>1961</v>
      </c>
      <c r="C614" s="208">
        <v>2.3566949196183646</v>
      </c>
      <c r="D614" s="208" t="s">
        <v>764</v>
      </c>
    </row>
    <row r="615" spans="1:4" ht="62.5" x14ac:dyDescent="0.25">
      <c r="A615" s="209" t="s">
        <v>1988</v>
      </c>
      <c r="B615" s="207" t="s">
        <v>1961</v>
      </c>
      <c r="C615" s="208">
        <v>4.7669472430963431</v>
      </c>
      <c r="D615" s="208" t="s">
        <v>764</v>
      </c>
    </row>
    <row r="616" spans="1:4" ht="62.5" x14ac:dyDescent="0.25">
      <c r="A616" s="209" t="s">
        <v>1989</v>
      </c>
      <c r="B616" s="207" t="s">
        <v>1961</v>
      </c>
      <c r="C616" s="208">
        <v>2.9888364597481303</v>
      </c>
      <c r="D616" s="208" t="s">
        <v>764</v>
      </c>
    </row>
    <row r="617" spans="1:4" ht="62.5" x14ac:dyDescent="0.25">
      <c r="A617" s="209" t="s">
        <v>1990</v>
      </c>
      <c r="B617" s="207" t="s">
        <v>1961</v>
      </c>
      <c r="C617" s="208">
        <v>4.7568726596585753</v>
      </c>
      <c r="D617" s="208" t="s">
        <v>764</v>
      </c>
    </row>
    <row r="618" spans="1:4" ht="62.5" x14ac:dyDescent="0.25">
      <c r="A618" s="209" t="s">
        <v>1991</v>
      </c>
      <c r="B618" s="207" t="s">
        <v>1961</v>
      </c>
      <c r="C618" s="208">
        <v>0.58517108897966341</v>
      </c>
      <c r="D618" s="208" t="s">
        <v>764</v>
      </c>
    </row>
    <row r="619" spans="1:4" ht="62.5" x14ac:dyDescent="0.25">
      <c r="A619" s="209" t="s">
        <v>1992</v>
      </c>
      <c r="B619" s="207" t="s">
        <v>1961</v>
      </c>
      <c r="C619" s="208">
        <v>1.8022623441181331</v>
      </c>
      <c r="D619" s="208" t="s">
        <v>764</v>
      </c>
    </row>
    <row r="620" spans="1:4" ht="75" x14ac:dyDescent="0.25">
      <c r="A620" s="209" t="s">
        <v>1993</v>
      </c>
      <c r="B620" s="207" t="s">
        <v>1961</v>
      </c>
      <c r="C620" s="208">
        <v>1.8559448355433732</v>
      </c>
      <c r="D620" s="208" t="s">
        <v>764</v>
      </c>
    </row>
    <row r="621" spans="1:4" ht="75" x14ac:dyDescent="0.25">
      <c r="A621" s="209" t="s">
        <v>1994</v>
      </c>
      <c r="B621" s="207" t="s">
        <v>1961</v>
      </c>
      <c r="C621" s="208">
        <v>1.8395709194862904</v>
      </c>
      <c r="D621" s="208" t="s">
        <v>764</v>
      </c>
    </row>
    <row r="622" spans="1:4" ht="25" x14ac:dyDescent="0.25">
      <c r="A622" s="209" t="s">
        <v>1995</v>
      </c>
      <c r="B622" s="207" t="s">
        <v>1967</v>
      </c>
      <c r="C622" s="208">
        <v>4.231189361737183</v>
      </c>
      <c r="D622" s="208" t="s">
        <v>764</v>
      </c>
    </row>
    <row r="623" spans="1:4" ht="37.5" x14ac:dyDescent="0.25">
      <c r="A623" s="209" t="s">
        <v>1996</v>
      </c>
      <c r="B623" s="207" t="s">
        <v>1969</v>
      </c>
      <c r="C623" s="208" t="s">
        <v>764</v>
      </c>
      <c r="D623" s="208" t="s">
        <v>764</v>
      </c>
    </row>
    <row r="624" spans="1:4" ht="37.5" x14ac:dyDescent="0.25">
      <c r="A624" s="209" t="s">
        <v>1997</v>
      </c>
      <c r="B624" s="207" t="s">
        <v>1994</v>
      </c>
      <c r="C624" s="208" t="s">
        <v>764</v>
      </c>
      <c r="D624" s="208" t="s">
        <v>764</v>
      </c>
    </row>
    <row r="625" spans="1:4" ht="37.5" x14ac:dyDescent="0.25">
      <c r="A625" s="209" t="s">
        <v>1998</v>
      </c>
      <c r="B625" s="207" t="s">
        <v>1969</v>
      </c>
      <c r="C625" s="208" t="s">
        <v>764</v>
      </c>
      <c r="D625" s="208" t="s">
        <v>764</v>
      </c>
    </row>
    <row r="626" spans="1:4" ht="25" x14ac:dyDescent="0.25">
      <c r="A626" s="209" t="s">
        <v>1999</v>
      </c>
      <c r="B626" s="207" t="s">
        <v>1988</v>
      </c>
      <c r="C626" s="208" t="s">
        <v>764</v>
      </c>
      <c r="D626" s="208" t="s">
        <v>764</v>
      </c>
    </row>
    <row r="627" spans="1:4" ht="25" x14ac:dyDescent="0.25">
      <c r="A627" s="209" t="s">
        <v>2000</v>
      </c>
      <c r="B627" s="207" t="s">
        <v>1972</v>
      </c>
      <c r="C627" s="208" t="s">
        <v>764</v>
      </c>
      <c r="D627" s="208" t="s">
        <v>764</v>
      </c>
    </row>
    <row r="628" spans="1:4" ht="37.5" x14ac:dyDescent="0.25">
      <c r="A628" s="209" t="s">
        <v>2001</v>
      </c>
      <c r="B628" s="207" t="s">
        <v>1969</v>
      </c>
      <c r="C628" s="208">
        <v>2.4898106502818282</v>
      </c>
      <c r="D628" s="208" t="s">
        <v>764</v>
      </c>
    </row>
    <row r="629" spans="1:4" ht="25" x14ac:dyDescent="0.25">
      <c r="A629" s="209" t="s">
        <v>2002</v>
      </c>
      <c r="B629" s="207" t="s">
        <v>1992</v>
      </c>
      <c r="C629" s="208">
        <v>3.2442406501322796</v>
      </c>
      <c r="D629" s="208" t="s">
        <v>764</v>
      </c>
    </row>
    <row r="630" spans="1:4" ht="25" x14ac:dyDescent="0.25">
      <c r="A630" s="209" t="s">
        <v>2003</v>
      </c>
      <c r="B630" s="207" t="s">
        <v>1970</v>
      </c>
      <c r="C630" s="208" t="s">
        <v>764</v>
      </c>
      <c r="D630" s="208" t="s">
        <v>764</v>
      </c>
    </row>
    <row r="631" spans="1:4" ht="25" x14ac:dyDescent="0.25">
      <c r="A631" s="209" t="s">
        <v>2004</v>
      </c>
      <c r="B631" s="207" t="s">
        <v>1971</v>
      </c>
      <c r="C631" s="208" t="s">
        <v>764</v>
      </c>
      <c r="D631" s="208" t="s">
        <v>764</v>
      </c>
    </row>
    <row r="632" spans="1:4" ht="25" x14ac:dyDescent="0.25">
      <c r="A632" s="209" t="s">
        <v>2005</v>
      </c>
      <c r="B632" s="207" t="s">
        <v>1970</v>
      </c>
      <c r="C632" s="208" t="s">
        <v>764</v>
      </c>
      <c r="D632" s="208" t="s">
        <v>764</v>
      </c>
    </row>
    <row r="633" spans="1:4" ht="37.5" x14ac:dyDescent="0.25">
      <c r="A633" s="209" t="s">
        <v>2006</v>
      </c>
      <c r="B633" s="207" t="s">
        <v>1970</v>
      </c>
      <c r="C633" s="208" t="s">
        <v>764</v>
      </c>
      <c r="D633" s="208" t="s">
        <v>764</v>
      </c>
    </row>
    <row r="634" spans="1:4" ht="12.5" x14ac:dyDescent="0.25">
      <c r="A634" s="209" t="s">
        <v>2007</v>
      </c>
      <c r="B634" s="207" t="s">
        <v>1973</v>
      </c>
      <c r="C634" s="208" t="s">
        <v>764</v>
      </c>
      <c r="D634" s="208" t="s">
        <v>764</v>
      </c>
    </row>
    <row r="635" spans="1:4" ht="37.5" x14ac:dyDescent="0.25">
      <c r="A635" s="209" t="s">
        <v>2008</v>
      </c>
      <c r="B635" s="207" t="s">
        <v>1991</v>
      </c>
      <c r="C635" s="208">
        <v>7.5259350678245767</v>
      </c>
      <c r="D635" s="208" t="s">
        <v>764</v>
      </c>
    </row>
    <row r="636" spans="1:4" ht="25" x14ac:dyDescent="0.25">
      <c r="A636" s="209" t="s">
        <v>2009</v>
      </c>
      <c r="B636" s="207" t="s">
        <v>1968</v>
      </c>
      <c r="C636" s="208">
        <v>6.5727152201991901</v>
      </c>
      <c r="D636" s="208" t="s">
        <v>764</v>
      </c>
    </row>
    <row r="637" spans="1:4" ht="25" x14ac:dyDescent="0.25">
      <c r="A637" s="209" t="s">
        <v>2010</v>
      </c>
      <c r="B637" s="207" t="s">
        <v>1972</v>
      </c>
      <c r="C637" s="208" t="s">
        <v>764</v>
      </c>
      <c r="D637" s="208" t="s">
        <v>764</v>
      </c>
    </row>
    <row r="638" spans="1:4" ht="50" x14ac:dyDescent="0.25">
      <c r="A638" s="209" t="s">
        <v>2011</v>
      </c>
      <c r="B638" s="207" t="s">
        <v>1967</v>
      </c>
      <c r="C638" s="208" t="s">
        <v>764</v>
      </c>
      <c r="D638" s="208" t="s">
        <v>764</v>
      </c>
    </row>
    <row r="639" spans="1:4" ht="37.5" x14ac:dyDescent="0.25">
      <c r="A639" s="209" t="s">
        <v>2012</v>
      </c>
      <c r="B639" s="207" t="s">
        <v>1967</v>
      </c>
      <c r="C639" s="208" t="s">
        <v>764</v>
      </c>
      <c r="D639" s="208" t="s">
        <v>764</v>
      </c>
    </row>
    <row r="640" spans="1:4" ht="37.5" x14ac:dyDescent="0.25">
      <c r="A640" s="209" t="s">
        <v>2013</v>
      </c>
      <c r="B640" s="207" t="s">
        <v>1967</v>
      </c>
      <c r="C640" s="208" t="s">
        <v>764</v>
      </c>
      <c r="D640" s="208" t="s">
        <v>764</v>
      </c>
    </row>
    <row r="641" spans="1:4" ht="37.5" x14ac:dyDescent="0.25">
      <c r="A641" s="209" t="s">
        <v>2014</v>
      </c>
      <c r="B641" s="207" t="s">
        <v>1971</v>
      </c>
      <c r="C641" s="208" t="s">
        <v>764</v>
      </c>
      <c r="D641" s="208" t="s">
        <v>764</v>
      </c>
    </row>
    <row r="642" spans="1:4" ht="25" x14ac:dyDescent="0.25">
      <c r="A642" s="209" t="s">
        <v>2015</v>
      </c>
      <c r="B642" s="207" t="s">
        <v>1989</v>
      </c>
      <c r="C642" s="208" t="s">
        <v>764</v>
      </c>
      <c r="D642" s="208" t="s">
        <v>764</v>
      </c>
    </row>
    <row r="643" spans="1:4" ht="12.5" x14ac:dyDescent="0.25">
      <c r="A643" s="209" t="s">
        <v>2016</v>
      </c>
      <c r="B643" s="207" t="s">
        <v>1974</v>
      </c>
      <c r="C643" s="208" t="s">
        <v>764</v>
      </c>
      <c r="D643" s="208" t="s">
        <v>764</v>
      </c>
    </row>
    <row r="644" spans="1:4" ht="25" x14ac:dyDescent="0.25">
      <c r="A644" s="209" t="s">
        <v>2017</v>
      </c>
      <c r="B644" s="207" t="s">
        <v>1965</v>
      </c>
      <c r="C644" s="208" t="s">
        <v>764</v>
      </c>
      <c r="D644" s="208" t="s">
        <v>764</v>
      </c>
    </row>
    <row r="645" spans="1:4" ht="25" x14ac:dyDescent="0.25">
      <c r="A645" s="209" t="s">
        <v>2018</v>
      </c>
      <c r="B645" s="207" t="s">
        <v>1965</v>
      </c>
      <c r="C645" s="208">
        <v>5.1049586568497407</v>
      </c>
      <c r="D645" s="208" t="s">
        <v>764</v>
      </c>
    </row>
    <row r="646" spans="1:4" ht="12.5" x14ac:dyDescent="0.25">
      <c r="A646" s="209" t="s">
        <v>2019</v>
      </c>
      <c r="B646" s="207" t="s">
        <v>764</v>
      </c>
      <c r="C646" s="208" t="s">
        <v>764</v>
      </c>
      <c r="D646" s="208" t="s">
        <v>764</v>
      </c>
    </row>
    <row r="647" spans="1:4" ht="25" x14ac:dyDescent="0.25">
      <c r="A647" s="209" t="s">
        <v>2020</v>
      </c>
      <c r="B647" s="207" t="s">
        <v>1965</v>
      </c>
      <c r="C647" s="208" t="s">
        <v>764</v>
      </c>
      <c r="D647" s="208" t="s">
        <v>764</v>
      </c>
    </row>
    <row r="648" spans="1:4" ht="12.5" x14ac:dyDescent="0.25">
      <c r="A648" s="209" t="s">
        <v>2019</v>
      </c>
      <c r="B648" s="207" t="s">
        <v>764</v>
      </c>
      <c r="C648" s="208" t="s">
        <v>764</v>
      </c>
      <c r="D648" s="208" t="s">
        <v>764</v>
      </c>
    </row>
    <row r="649" spans="1:4" ht="25" x14ac:dyDescent="0.25">
      <c r="A649" s="209" t="s">
        <v>2021</v>
      </c>
      <c r="B649" s="207" t="s">
        <v>1965</v>
      </c>
      <c r="C649" s="208" t="s">
        <v>764</v>
      </c>
      <c r="D649" s="208" t="s">
        <v>764</v>
      </c>
    </row>
    <row r="650" spans="1:4" ht="12.5" x14ac:dyDescent="0.25">
      <c r="A650" s="209" t="s">
        <v>2022</v>
      </c>
      <c r="B650" s="207" t="s">
        <v>1963</v>
      </c>
      <c r="C650" s="208" t="s">
        <v>764</v>
      </c>
      <c r="D650" s="208" t="s">
        <v>764</v>
      </c>
    </row>
    <row r="651" spans="1:4" ht="37.5" x14ac:dyDescent="0.25">
      <c r="A651" s="209" t="s">
        <v>2023</v>
      </c>
      <c r="B651" s="207" t="s">
        <v>1967</v>
      </c>
      <c r="C651" s="208" t="s">
        <v>764</v>
      </c>
      <c r="D651" s="208" t="s">
        <v>764</v>
      </c>
    </row>
    <row r="652" spans="1:4" ht="37.5" x14ac:dyDescent="0.25">
      <c r="A652" s="209" t="s">
        <v>2024</v>
      </c>
      <c r="B652" s="207" t="s">
        <v>1967</v>
      </c>
      <c r="C652" s="208" t="s">
        <v>764</v>
      </c>
      <c r="D652" s="208" t="s">
        <v>764</v>
      </c>
    </row>
    <row r="653" spans="1:4" ht="25" x14ac:dyDescent="0.25">
      <c r="A653" s="209" t="s">
        <v>2025</v>
      </c>
      <c r="B653" s="207" t="s">
        <v>1970</v>
      </c>
      <c r="C653" s="208" t="s">
        <v>764</v>
      </c>
      <c r="D653" s="208" t="s">
        <v>764</v>
      </c>
    </row>
    <row r="654" spans="1:4" ht="25" x14ac:dyDescent="0.25">
      <c r="A654" s="209" t="s">
        <v>2026</v>
      </c>
      <c r="B654" s="207" t="s">
        <v>1966</v>
      </c>
      <c r="C654" s="208">
        <v>4.3639080460681745</v>
      </c>
      <c r="D654" s="208" t="s">
        <v>764</v>
      </c>
    </row>
    <row r="655" spans="1:4" ht="37.5" x14ac:dyDescent="0.25">
      <c r="A655" s="209" t="s">
        <v>2027</v>
      </c>
      <c r="B655" s="207" t="s">
        <v>1970</v>
      </c>
      <c r="C655" s="208" t="s">
        <v>764</v>
      </c>
      <c r="D655" s="208" t="s">
        <v>764</v>
      </c>
    </row>
    <row r="656" spans="1:4" ht="37.5" x14ac:dyDescent="0.25">
      <c r="A656" s="209" t="s">
        <v>2028</v>
      </c>
      <c r="B656" s="207" t="s">
        <v>1970</v>
      </c>
      <c r="C656" s="208" t="s">
        <v>764</v>
      </c>
      <c r="D656" s="208" t="s">
        <v>764</v>
      </c>
    </row>
    <row r="657" spans="1:4" ht="25" x14ac:dyDescent="0.25">
      <c r="A657" s="209" t="s">
        <v>2029</v>
      </c>
      <c r="B657" s="207" t="s">
        <v>1970</v>
      </c>
      <c r="C657" s="208" t="s">
        <v>764</v>
      </c>
      <c r="D657" s="208" t="s">
        <v>764</v>
      </c>
    </row>
    <row r="658" spans="1:4" ht="25" x14ac:dyDescent="0.25">
      <c r="A658" s="209" t="s">
        <v>2030</v>
      </c>
      <c r="B658" s="207" t="s">
        <v>1972</v>
      </c>
      <c r="C658" s="208">
        <v>4.8919345206921951</v>
      </c>
      <c r="D658" s="208" t="s">
        <v>764</v>
      </c>
    </row>
    <row r="659" spans="1:4" ht="12.5" x14ac:dyDescent="0.25">
      <c r="A659" s="209" t="s">
        <v>2031</v>
      </c>
      <c r="B659" s="207" t="s">
        <v>1965</v>
      </c>
      <c r="C659" s="208">
        <v>6.5718598624691795</v>
      </c>
      <c r="D659" s="208" t="s">
        <v>764</v>
      </c>
    </row>
    <row r="660" spans="1:4" ht="25" x14ac:dyDescent="0.25">
      <c r="A660" s="209" t="s">
        <v>2032</v>
      </c>
      <c r="B660" s="207" t="s">
        <v>1970</v>
      </c>
      <c r="C660" s="208" t="s">
        <v>764</v>
      </c>
      <c r="D660" s="208" t="s">
        <v>764</v>
      </c>
    </row>
    <row r="661" spans="1:4" ht="25" x14ac:dyDescent="0.25">
      <c r="A661" s="209" t="s">
        <v>2033</v>
      </c>
      <c r="B661" s="207" t="s">
        <v>1975</v>
      </c>
      <c r="C661" s="208" t="s">
        <v>764</v>
      </c>
      <c r="D661" s="208" t="s">
        <v>764</v>
      </c>
    </row>
    <row r="662" spans="1:4" ht="25" x14ac:dyDescent="0.25">
      <c r="A662" s="209" t="s">
        <v>2034</v>
      </c>
      <c r="B662" s="207" t="s">
        <v>1977</v>
      </c>
      <c r="C662" s="208" t="s">
        <v>764</v>
      </c>
      <c r="D662" s="208" t="s">
        <v>764</v>
      </c>
    </row>
    <row r="663" spans="1:4" ht="12.5" x14ac:dyDescent="0.25">
      <c r="A663" s="209" t="s">
        <v>2035</v>
      </c>
      <c r="B663" s="207" t="s">
        <v>1975</v>
      </c>
      <c r="C663" s="208" t="s">
        <v>764</v>
      </c>
      <c r="D663" s="208" t="s">
        <v>764</v>
      </c>
    </row>
    <row r="664" spans="1:4" ht="25" x14ac:dyDescent="0.25">
      <c r="A664" s="209" t="s">
        <v>2036</v>
      </c>
      <c r="B664" s="207" t="s">
        <v>1968</v>
      </c>
      <c r="C664" s="208">
        <v>4.3606123649432709</v>
      </c>
      <c r="D664" s="208" t="s">
        <v>764</v>
      </c>
    </row>
    <row r="665" spans="1:4" ht="25" x14ac:dyDescent="0.25">
      <c r="A665" s="209" t="s">
        <v>2037</v>
      </c>
      <c r="B665" s="207" t="s">
        <v>1966</v>
      </c>
      <c r="C665" s="208">
        <v>1.9617634407517852</v>
      </c>
      <c r="D665" s="208" t="s">
        <v>764</v>
      </c>
    </row>
    <row r="666" spans="1:4" ht="37.5" x14ac:dyDescent="0.25">
      <c r="A666" s="209" t="s">
        <v>2038</v>
      </c>
      <c r="B666" s="207" t="s">
        <v>1969</v>
      </c>
      <c r="C666" s="208" t="s">
        <v>764</v>
      </c>
      <c r="D666" s="208" t="s">
        <v>764</v>
      </c>
    </row>
    <row r="667" spans="1:4" ht="25" x14ac:dyDescent="0.25">
      <c r="A667" s="209" t="s">
        <v>2039</v>
      </c>
      <c r="B667" s="207" t="s">
        <v>1978</v>
      </c>
      <c r="C667" s="208" t="s">
        <v>764</v>
      </c>
      <c r="D667" s="208" t="s">
        <v>764</v>
      </c>
    </row>
    <row r="668" spans="1:4" ht="12.5" x14ac:dyDescent="0.25">
      <c r="A668" s="209" t="s">
        <v>2040</v>
      </c>
      <c r="B668" s="207" t="s">
        <v>1979</v>
      </c>
      <c r="C668" s="208" t="s">
        <v>764</v>
      </c>
      <c r="D668" s="208" t="s">
        <v>764</v>
      </c>
    </row>
    <row r="669" spans="1:4" ht="12.5" x14ac:dyDescent="0.25">
      <c r="A669" s="209" t="s">
        <v>2041</v>
      </c>
      <c r="B669" s="207" t="s">
        <v>1980</v>
      </c>
      <c r="C669" s="208" t="s">
        <v>764</v>
      </c>
      <c r="D669" s="208" t="s">
        <v>764</v>
      </c>
    </row>
    <row r="670" spans="1:4" ht="25" x14ac:dyDescent="0.25">
      <c r="A670" s="209" t="s">
        <v>2042</v>
      </c>
      <c r="B670" s="207" t="s">
        <v>1961</v>
      </c>
      <c r="C670" s="208" t="s">
        <v>764</v>
      </c>
      <c r="D670" s="208" t="s">
        <v>764</v>
      </c>
    </row>
    <row r="671" spans="1:4" ht="37.5" x14ac:dyDescent="0.25">
      <c r="A671" s="209" t="s">
        <v>2043</v>
      </c>
      <c r="B671" s="207" t="s">
        <v>1966</v>
      </c>
      <c r="C671" s="208" t="s">
        <v>764</v>
      </c>
      <c r="D671" s="208" t="s">
        <v>764</v>
      </c>
    </row>
    <row r="672" spans="1:4" ht="37.5" x14ac:dyDescent="0.25">
      <c r="A672" s="209" t="s">
        <v>2044</v>
      </c>
      <c r="B672" s="207" t="s">
        <v>1971</v>
      </c>
      <c r="C672" s="208" t="s">
        <v>764</v>
      </c>
      <c r="D672" s="208" t="s">
        <v>764</v>
      </c>
    </row>
    <row r="673" spans="1:4" ht="12.5" x14ac:dyDescent="0.25">
      <c r="A673" s="209" t="s">
        <v>2045</v>
      </c>
      <c r="B673" s="207" t="s">
        <v>1966</v>
      </c>
      <c r="C673" s="208" t="s">
        <v>764</v>
      </c>
      <c r="D673" s="208" t="s">
        <v>764</v>
      </c>
    </row>
    <row r="674" spans="1:4" ht="12.5" x14ac:dyDescent="0.25">
      <c r="A674" s="209" t="s">
        <v>2046</v>
      </c>
      <c r="B674" s="207" t="s">
        <v>1965</v>
      </c>
      <c r="C674" s="208">
        <v>3.0849730531177468</v>
      </c>
      <c r="D674" s="208" t="s">
        <v>764</v>
      </c>
    </row>
    <row r="675" spans="1:4" ht="25" x14ac:dyDescent="0.25">
      <c r="A675" s="209" t="s">
        <v>2047</v>
      </c>
      <c r="B675" s="207" t="s">
        <v>1969</v>
      </c>
      <c r="C675" s="208">
        <v>4.8026983229954494</v>
      </c>
      <c r="D675" s="208" t="s">
        <v>764</v>
      </c>
    </row>
    <row r="676" spans="1:4" ht="25" x14ac:dyDescent="0.25">
      <c r="A676" s="209" t="s">
        <v>2048</v>
      </c>
      <c r="B676" s="207" t="s">
        <v>1964</v>
      </c>
      <c r="C676" s="208" t="s">
        <v>764</v>
      </c>
      <c r="D676" s="208" t="s">
        <v>764</v>
      </c>
    </row>
    <row r="677" spans="1:4" ht="25" x14ac:dyDescent="0.25">
      <c r="A677" s="209" t="s">
        <v>2049</v>
      </c>
      <c r="B677" s="207" t="s">
        <v>1969</v>
      </c>
      <c r="C677" s="208">
        <v>3.6834910112845707</v>
      </c>
      <c r="D677" s="208" t="s">
        <v>764</v>
      </c>
    </row>
    <row r="678" spans="1:4" ht="37.5" x14ac:dyDescent="0.25">
      <c r="A678" s="209" t="s">
        <v>2050</v>
      </c>
      <c r="B678" s="207" t="s">
        <v>1967</v>
      </c>
      <c r="C678" s="208">
        <v>4.2191626770289332</v>
      </c>
      <c r="D678" s="208" t="s">
        <v>764</v>
      </c>
    </row>
    <row r="679" spans="1:4" ht="37.5" x14ac:dyDescent="0.25">
      <c r="A679" s="209" t="s">
        <v>2051</v>
      </c>
      <c r="B679" s="207" t="s">
        <v>1968</v>
      </c>
      <c r="C679" s="208" t="s">
        <v>764</v>
      </c>
      <c r="D679" s="208" t="s">
        <v>764</v>
      </c>
    </row>
    <row r="680" spans="1:4" ht="25" x14ac:dyDescent="0.25">
      <c r="A680" s="209" t="s">
        <v>2052</v>
      </c>
      <c r="B680" s="207" t="s">
        <v>1966</v>
      </c>
      <c r="C680" s="208">
        <v>5.1592609572103303</v>
      </c>
      <c r="D680" s="208" t="s">
        <v>764</v>
      </c>
    </row>
    <row r="681" spans="1:4" ht="25" x14ac:dyDescent="0.25">
      <c r="A681" s="209" t="s">
        <v>2053</v>
      </c>
      <c r="B681" s="207" t="s">
        <v>1968</v>
      </c>
      <c r="C681" s="208" t="s">
        <v>764</v>
      </c>
      <c r="D681" s="208" t="s">
        <v>764</v>
      </c>
    </row>
    <row r="682" spans="1:4" ht="25" x14ac:dyDescent="0.25">
      <c r="A682" s="209" t="s">
        <v>2054</v>
      </c>
      <c r="B682" s="207" t="s">
        <v>1972</v>
      </c>
      <c r="C682" s="208" t="s">
        <v>764</v>
      </c>
      <c r="D682" s="208" t="s">
        <v>764</v>
      </c>
    </row>
    <row r="683" spans="1:4" ht="25" x14ac:dyDescent="0.25">
      <c r="A683" s="209" t="s">
        <v>2055</v>
      </c>
      <c r="B683" s="207" t="s">
        <v>1968</v>
      </c>
      <c r="C683" s="208" t="s">
        <v>764</v>
      </c>
      <c r="D683" s="208" t="s">
        <v>764</v>
      </c>
    </row>
    <row r="684" spans="1:4" ht="25" x14ac:dyDescent="0.25">
      <c r="A684" s="209" t="s">
        <v>2056</v>
      </c>
      <c r="B684" s="207" t="s">
        <v>1964</v>
      </c>
      <c r="C684" s="208">
        <v>4.230685575878411</v>
      </c>
      <c r="D684" s="208" t="s">
        <v>764</v>
      </c>
    </row>
    <row r="685" spans="1:4" ht="25" x14ac:dyDescent="0.25">
      <c r="A685" s="209" t="s">
        <v>2057</v>
      </c>
      <c r="B685" s="207" t="s">
        <v>1968</v>
      </c>
      <c r="C685" s="208">
        <v>5.476198350149355</v>
      </c>
      <c r="D685" s="208" t="s">
        <v>764</v>
      </c>
    </row>
    <row r="686" spans="1:4" ht="25" x14ac:dyDescent="0.25">
      <c r="A686" s="209" t="s">
        <v>2058</v>
      </c>
      <c r="B686" s="207" t="s">
        <v>1975</v>
      </c>
      <c r="C686" s="208" t="s">
        <v>764</v>
      </c>
      <c r="D686" s="208" t="s">
        <v>764</v>
      </c>
    </row>
    <row r="687" spans="1:4" ht="25" x14ac:dyDescent="0.25">
      <c r="A687" s="209" t="s">
        <v>2059</v>
      </c>
      <c r="B687" s="207" t="s">
        <v>1970</v>
      </c>
      <c r="C687" s="208" t="s">
        <v>764</v>
      </c>
      <c r="D687" s="208" t="s">
        <v>764</v>
      </c>
    </row>
    <row r="688" spans="1:4" ht="25" x14ac:dyDescent="0.25">
      <c r="A688" s="209" t="s">
        <v>2060</v>
      </c>
      <c r="B688" s="207" t="s">
        <v>1966</v>
      </c>
      <c r="C688" s="208" t="s">
        <v>764</v>
      </c>
      <c r="D688" s="208" t="s">
        <v>764</v>
      </c>
    </row>
    <row r="689" spans="1:4" ht="37.5" x14ac:dyDescent="0.25">
      <c r="A689" s="209" t="s">
        <v>2061</v>
      </c>
      <c r="B689" s="207" t="s">
        <v>1971</v>
      </c>
      <c r="C689" s="208" t="s">
        <v>764</v>
      </c>
      <c r="D689" s="208" t="s">
        <v>764</v>
      </c>
    </row>
    <row r="690" spans="1:4" ht="25" x14ac:dyDescent="0.25">
      <c r="A690" s="209" t="s">
        <v>2062</v>
      </c>
      <c r="B690" s="207" t="s">
        <v>1972</v>
      </c>
      <c r="C690" s="208">
        <v>2.581040723432404</v>
      </c>
      <c r="D690" s="208" t="s">
        <v>764</v>
      </c>
    </row>
    <row r="691" spans="1:4" ht="12.5" x14ac:dyDescent="0.25">
      <c r="A691" s="209" t="s">
        <v>2063</v>
      </c>
      <c r="B691" s="207" t="s">
        <v>1970</v>
      </c>
      <c r="C691" s="208" t="s">
        <v>764</v>
      </c>
      <c r="D691" s="208" t="s">
        <v>764</v>
      </c>
    </row>
    <row r="692" spans="1:4" ht="50" x14ac:dyDescent="0.25">
      <c r="A692" s="209" t="s">
        <v>2064</v>
      </c>
      <c r="B692" s="207" t="s">
        <v>1967</v>
      </c>
      <c r="C692" s="208" t="s">
        <v>764</v>
      </c>
      <c r="D692" s="208" t="s">
        <v>764</v>
      </c>
    </row>
    <row r="693" spans="1:4" ht="25" x14ac:dyDescent="0.25">
      <c r="A693" s="209" t="s">
        <v>2065</v>
      </c>
      <c r="B693" s="207" t="s">
        <v>1975</v>
      </c>
      <c r="C693" s="208">
        <v>4.2182231368126057</v>
      </c>
      <c r="D693" s="208" t="s">
        <v>764</v>
      </c>
    </row>
    <row r="694" spans="1:4" ht="12.5" x14ac:dyDescent="0.25">
      <c r="A694" s="209" t="s">
        <v>2066</v>
      </c>
      <c r="B694" s="207" t="s">
        <v>1965</v>
      </c>
      <c r="C694" s="208" t="s">
        <v>764</v>
      </c>
      <c r="D694" s="208" t="s">
        <v>764</v>
      </c>
    </row>
    <row r="695" spans="1:4" ht="25" x14ac:dyDescent="0.25">
      <c r="A695" s="209" t="s">
        <v>2067</v>
      </c>
      <c r="B695" s="207" t="s">
        <v>1976</v>
      </c>
      <c r="C695" s="208" t="s">
        <v>764</v>
      </c>
      <c r="D695" s="208" t="s">
        <v>764</v>
      </c>
    </row>
    <row r="696" spans="1:4" ht="25" x14ac:dyDescent="0.25">
      <c r="A696" s="209" t="s">
        <v>2068</v>
      </c>
      <c r="B696" s="207" t="s">
        <v>1982</v>
      </c>
      <c r="C696" s="208" t="s">
        <v>764</v>
      </c>
      <c r="D696" s="208" t="s">
        <v>764</v>
      </c>
    </row>
    <row r="697" spans="1:4" ht="25" x14ac:dyDescent="0.25">
      <c r="A697" s="209" t="s">
        <v>2069</v>
      </c>
      <c r="B697" s="207" t="s">
        <v>1970</v>
      </c>
      <c r="C697" s="208" t="s">
        <v>764</v>
      </c>
      <c r="D697" s="208" t="s">
        <v>764</v>
      </c>
    </row>
    <row r="698" spans="1:4" ht="25" x14ac:dyDescent="0.25">
      <c r="A698" s="209" t="s">
        <v>2070</v>
      </c>
      <c r="B698" s="207" t="s">
        <v>1970</v>
      </c>
      <c r="C698" s="208">
        <v>11.957082706690448</v>
      </c>
      <c r="D698" s="208" t="s">
        <v>764</v>
      </c>
    </row>
    <row r="699" spans="1:4" ht="12.5" x14ac:dyDescent="0.25">
      <c r="A699" s="209" t="s">
        <v>2071</v>
      </c>
      <c r="B699" s="207" t="s">
        <v>1987</v>
      </c>
      <c r="C699" s="208" t="s">
        <v>764</v>
      </c>
      <c r="D699" s="208" t="s">
        <v>764</v>
      </c>
    </row>
    <row r="700" spans="1:4" ht="25" x14ac:dyDescent="0.25">
      <c r="A700" s="209" t="s">
        <v>2072</v>
      </c>
      <c r="B700" s="207" t="s">
        <v>1969</v>
      </c>
      <c r="C700" s="208" t="s">
        <v>764</v>
      </c>
      <c r="D700" s="208" t="s">
        <v>764</v>
      </c>
    </row>
    <row r="701" spans="1:4" ht="25" x14ac:dyDescent="0.25">
      <c r="A701" s="209" t="s">
        <v>2073</v>
      </c>
      <c r="B701" s="207" t="s">
        <v>1968</v>
      </c>
      <c r="C701" s="208" t="s">
        <v>764</v>
      </c>
      <c r="D701" s="208" t="s">
        <v>764</v>
      </c>
    </row>
    <row r="702" spans="1:4" ht="25" x14ac:dyDescent="0.25">
      <c r="A702" s="209" t="s">
        <v>2074</v>
      </c>
      <c r="B702" s="207" t="s">
        <v>1972</v>
      </c>
      <c r="C702" s="208" t="s">
        <v>764</v>
      </c>
      <c r="D702" s="208" t="s">
        <v>764</v>
      </c>
    </row>
    <row r="703" spans="1:4" ht="37.5" x14ac:dyDescent="0.25">
      <c r="A703" s="209" t="s">
        <v>2075</v>
      </c>
      <c r="B703" s="207" t="s">
        <v>1993</v>
      </c>
      <c r="C703" s="208" t="s">
        <v>764</v>
      </c>
      <c r="D703" s="208" t="s">
        <v>764</v>
      </c>
    </row>
    <row r="704" spans="1:4" ht="37.5" x14ac:dyDescent="0.25">
      <c r="A704" s="209" t="s">
        <v>2076</v>
      </c>
      <c r="B704" s="207" t="s">
        <v>1966</v>
      </c>
      <c r="C704" s="208" t="s">
        <v>764</v>
      </c>
      <c r="D704" s="208" t="s">
        <v>764</v>
      </c>
    </row>
    <row r="705" spans="1:4" ht="37.5" x14ac:dyDescent="0.25">
      <c r="A705" s="209" t="s">
        <v>2077</v>
      </c>
      <c r="B705" s="207" t="s">
        <v>1990</v>
      </c>
      <c r="C705" s="208">
        <v>3.6661420030225895</v>
      </c>
      <c r="D705" s="208" t="s">
        <v>764</v>
      </c>
    </row>
    <row r="706" spans="1:4" ht="37.5" x14ac:dyDescent="0.25">
      <c r="A706" s="209" t="s">
        <v>2078</v>
      </c>
      <c r="B706" s="207" t="s">
        <v>1975</v>
      </c>
      <c r="C706" s="208" t="s">
        <v>764</v>
      </c>
      <c r="D706" s="208" t="s">
        <v>764</v>
      </c>
    </row>
    <row r="707" spans="1:4" ht="25" x14ac:dyDescent="0.25">
      <c r="A707" s="209" t="s">
        <v>2079</v>
      </c>
      <c r="B707" s="207" t="s">
        <v>1967</v>
      </c>
      <c r="C707" s="208" t="s">
        <v>764</v>
      </c>
      <c r="D707" s="208" t="s">
        <v>764</v>
      </c>
    </row>
    <row r="708" spans="1:4" ht="25" x14ac:dyDescent="0.25">
      <c r="A708" s="209" t="s">
        <v>2080</v>
      </c>
      <c r="B708" s="207" t="s">
        <v>1964</v>
      </c>
      <c r="C708" s="208" t="s">
        <v>764</v>
      </c>
      <c r="D708" s="208" t="s">
        <v>764</v>
      </c>
    </row>
    <row r="709" spans="1:4" ht="37.5" x14ac:dyDescent="0.25">
      <c r="A709" s="209" t="s">
        <v>2081</v>
      </c>
      <c r="B709" s="207" t="s">
        <v>1969</v>
      </c>
      <c r="C709" s="208" t="s">
        <v>764</v>
      </c>
      <c r="D709" s="208" t="s">
        <v>764</v>
      </c>
    </row>
    <row r="710" spans="1:4" ht="25" x14ac:dyDescent="0.25">
      <c r="A710" s="209" t="s">
        <v>2082</v>
      </c>
      <c r="B710" s="207" t="s">
        <v>1965</v>
      </c>
      <c r="C710" s="208" t="s">
        <v>764</v>
      </c>
      <c r="D710" s="208" t="s">
        <v>764</v>
      </c>
    </row>
    <row r="711" spans="1:4" ht="25" x14ac:dyDescent="0.25">
      <c r="A711" s="209" t="s">
        <v>2083</v>
      </c>
      <c r="B711" s="207" t="s">
        <v>1971</v>
      </c>
      <c r="C711" s="208" t="s">
        <v>764</v>
      </c>
      <c r="D711" s="208" t="s">
        <v>764</v>
      </c>
    </row>
    <row r="712" spans="1:4" ht="37.5" x14ac:dyDescent="0.25">
      <c r="A712" s="209" t="s">
        <v>2084</v>
      </c>
      <c r="B712" s="207" t="s">
        <v>1971</v>
      </c>
      <c r="C712" s="208" t="s">
        <v>764</v>
      </c>
      <c r="D712" s="208" t="s">
        <v>764</v>
      </c>
    </row>
    <row r="713" spans="1:4" ht="25" x14ac:dyDescent="0.25">
      <c r="A713" s="209" t="s">
        <v>2085</v>
      </c>
      <c r="B713" s="207" t="s">
        <v>1967</v>
      </c>
      <c r="C713" s="208" t="s">
        <v>764</v>
      </c>
      <c r="D713" s="208" t="s">
        <v>764</v>
      </c>
    </row>
    <row r="714" spans="1:4" ht="25" x14ac:dyDescent="0.25">
      <c r="A714" s="209" t="s">
        <v>2086</v>
      </c>
      <c r="B714" s="207" t="s">
        <v>1975</v>
      </c>
      <c r="C714" s="208">
        <v>7.7420341091226579</v>
      </c>
      <c r="D714" s="208" t="s">
        <v>764</v>
      </c>
    </row>
    <row r="715" spans="1:4" ht="25" x14ac:dyDescent="0.25">
      <c r="A715" s="209" t="s">
        <v>2087</v>
      </c>
      <c r="B715" s="207" t="s">
        <v>1969</v>
      </c>
      <c r="C715" s="208" t="s">
        <v>764</v>
      </c>
      <c r="D715" s="208" t="s">
        <v>764</v>
      </c>
    </row>
    <row r="716" spans="1:4" ht="37.5" x14ac:dyDescent="0.25">
      <c r="A716" s="209" t="s">
        <v>2088</v>
      </c>
      <c r="B716" s="207" t="s">
        <v>1969</v>
      </c>
      <c r="C716" s="208" t="s">
        <v>764</v>
      </c>
      <c r="D716" s="208" t="s">
        <v>764</v>
      </c>
    </row>
    <row r="717" spans="1:4" ht="25" x14ac:dyDescent="0.25">
      <c r="A717" s="209" t="s">
        <v>2089</v>
      </c>
      <c r="B717" s="207" t="s">
        <v>1965</v>
      </c>
      <c r="C717" s="208" t="s">
        <v>764</v>
      </c>
      <c r="D717" s="208" t="s">
        <v>764</v>
      </c>
    </row>
    <row r="718" spans="1:4" ht="50" x14ac:dyDescent="0.25">
      <c r="A718" s="209" t="s">
        <v>2090</v>
      </c>
      <c r="B718" s="207" t="s">
        <v>1967</v>
      </c>
      <c r="C718" s="208" t="s">
        <v>764</v>
      </c>
      <c r="D718" s="208" t="s">
        <v>764</v>
      </c>
    </row>
    <row r="719" spans="1:4" ht="12.5" x14ac:dyDescent="0.25">
      <c r="A719" s="209" t="s">
        <v>2091</v>
      </c>
      <c r="B719" s="207" t="s">
        <v>1983</v>
      </c>
      <c r="C719" s="208" t="s">
        <v>764</v>
      </c>
      <c r="D719" s="208" t="s">
        <v>764</v>
      </c>
    </row>
    <row r="720" spans="1:4" ht="25" x14ac:dyDescent="0.25">
      <c r="A720" s="209" t="s">
        <v>2092</v>
      </c>
      <c r="B720" s="207" t="s">
        <v>1984</v>
      </c>
      <c r="C720" s="208" t="s">
        <v>764</v>
      </c>
      <c r="D720" s="208" t="s">
        <v>764</v>
      </c>
    </row>
    <row r="721" spans="1:4" ht="25" x14ac:dyDescent="0.25">
      <c r="A721" s="209" t="s">
        <v>2093</v>
      </c>
      <c r="B721" s="207" t="s">
        <v>1985</v>
      </c>
      <c r="C721" s="208" t="s">
        <v>764</v>
      </c>
      <c r="D721" s="208" t="s">
        <v>764</v>
      </c>
    </row>
    <row r="722" spans="1:4" ht="25" x14ac:dyDescent="0.25">
      <c r="A722" s="209" t="s">
        <v>2094</v>
      </c>
      <c r="B722" s="207" t="s">
        <v>1970</v>
      </c>
      <c r="C722" s="208" t="s">
        <v>764</v>
      </c>
      <c r="D722" s="208" t="s">
        <v>764</v>
      </c>
    </row>
    <row r="723" spans="1:4" ht="25" x14ac:dyDescent="0.25">
      <c r="A723" s="209" t="s">
        <v>2095</v>
      </c>
      <c r="B723" s="207" t="s">
        <v>1965</v>
      </c>
      <c r="C723" s="208" t="s">
        <v>764</v>
      </c>
      <c r="D723" s="208" t="s">
        <v>764</v>
      </c>
    </row>
    <row r="724" spans="1:4" ht="37.5" x14ac:dyDescent="0.25">
      <c r="A724" s="209" t="s">
        <v>2096</v>
      </c>
      <c r="B724" s="207" t="s">
        <v>1965</v>
      </c>
      <c r="C724" s="208" t="s">
        <v>764</v>
      </c>
      <c r="D724" s="208" t="s">
        <v>764</v>
      </c>
    </row>
    <row r="725" spans="1:4" ht="37.5" x14ac:dyDescent="0.25">
      <c r="A725" s="209" t="s">
        <v>2097</v>
      </c>
      <c r="B725" s="207" t="s">
        <v>1971</v>
      </c>
      <c r="C725" s="208" t="s">
        <v>764</v>
      </c>
      <c r="D725" s="208" t="s">
        <v>764</v>
      </c>
    </row>
    <row r="726" spans="1:4" ht="25" x14ac:dyDescent="0.25">
      <c r="A726" s="209" t="s">
        <v>2098</v>
      </c>
      <c r="B726" s="207" t="s">
        <v>1975</v>
      </c>
      <c r="C726" s="208" t="s">
        <v>764</v>
      </c>
      <c r="D726" s="208" t="s">
        <v>764</v>
      </c>
    </row>
    <row r="727" spans="1:4" ht="25" x14ac:dyDescent="0.25">
      <c r="A727" s="209" t="s">
        <v>2099</v>
      </c>
      <c r="B727" s="207" t="s">
        <v>1986</v>
      </c>
      <c r="C727" s="208" t="s">
        <v>764</v>
      </c>
      <c r="D727" s="208" t="s">
        <v>764</v>
      </c>
    </row>
    <row r="728" spans="1:4" ht="25" x14ac:dyDescent="0.25">
      <c r="A728" s="209" t="s">
        <v>2100</v>
      </c>
      <c r="B728" s="207" t="s">
        <v>1971</v>
      </c>
      <c r="C728" s="208" t="s">
        <v>764</v>
      </c>
      <c r="D728" s="208" t="s">
        <v>764</v>
      </c>
    </row>
    <row r="729" spans="1:4" ht="37.5" x14ac:dyDescent="0.25">
      <c r="A729" s="209" t="s">
        <v>2101</v>
      </c>
      <c r="B729" s="207" t="s">
        <v>1969</v>
      </c>
      <c r="C729" s="208" t="s">
        <v>764</v>
      </c>
      <c r="D729" s="208" t="s">
        <v>764</v>
      </c>
    </row>
    <row r="730" spans="1:4" ht="12.5" x14ac:dyDescent="0.25">
      <c r="A730" s="209" t="s">
        <v>2102</v>
      </c>
      <c r="B730" s="207" t="s">
        <v>764</v>
      </c>
      <c r="C730" s="208" t="s">
        <v>764</v>
      </c>
      <c r="D730" s="208" t="s">
        <v>764</v>
      </c>
    </row>
    <row r="731" spans="1:4" ht="12.5" x14ac:dyDescent="0.25">
      <c r="A731" s="209" t="s">
        <v>2103</v>
      </c>
      <c r="B731" s="207" t="s">
        <v>764</v>
      </c>
      <c r="C731" s="208" t="s">
        <v>764</v>
      </c>
      <c r="D731" s="208" t="s">
        <v>764</v>
      </c>
    </row>
    <row r="732" spans="1:4" ht="25" x14ac:dyDescent="0.25">
      <c r="A732" s="209" t="s">
        <v>2104</v>
      </c>
      <c r="B732" s="207" t="s">
        <v>764</v>
      </c>
      <c r="C732" s="208" t="s">
        <v>764</v>
      </c>
      <c r="D732" s="208" t="s">
        <v>764</v>
      </c>
    </row>
    <row r="733" spans="1:4" ht="12.5" x14ac:dyDescent="0.25">
      <c r="A733" s="209" t="s">
        <v>2105</v>
      </c>
      <c r="B733" s="207" t="s">
        <v>764</v>
      </c>
      <c r="C733" s="208">
        <v>17.422861442638663</v>
      </c>
      <c r="D733" s="208" t="s">
        <v>764</v>
      </c>
    </row>
    <row r="734" spans="1:4" ht="12.5" x14ac:dyDescent="0.25">
      <c r="A734" s="209" t="s">
        <v>2106</v>
      </c>
      <c r="B734" s="207" t="s">
        <v>2102</v>
      </c>
      <c r="C734" s="208" t="s">
        <v>764</v>
      </c>
      <c r="D734" s="208" t="s">
        <v>764</v>
      </c>
    </row>
    <row r="735" spans="1:4" ht="12.5" x14ac:dyDescent="0.25">
      <c r="A735" s="209" t="s">
        <v>2107</v>
      </c>
      <c r="B735" s="207" t="s">
        <v>2102</v>
      </c>
      <c r="C735" s="208">
        <v>1.1150252028497407</v>
      </c>
      <c r="D735" s="208" t="s">
        <v>764</v>
      </c>
    </row>
    <row r="736" spans="1:4" ht="12.5" x14ac:dyDescent="0.25">
      <c r="A736" s="209" t="s">
        <v>2108</v>
      </c>
      <c r="B736" s="207" t="s">
        <v>2103</v>
      </c>
      <c r="C736" s="208" t="s">
        <v>764</v>
      </c>
      <c r="D736" s="208" t="s">
        <v>764</v>
      </c>
    </row>
    <row r="737" spans="1:4" ht="12.5" x14ac:dyDescent="0.25">
      <c r="A737" s="209" t="s">
        <v>2109</v>
      </c>
      <c r="B737" s="207" t="s">
        <v>2105</v>
      </c>
      <c r="C737" s="208" t="s">
        <v>764</v>
      </c>
      <c r="D737" s="208" t="s">
        <v>764</v>
      </c>
    </row>
    <row r="738" spans="1:4" ht="12.5" x14ac:dyDescent="0.25">
      <c r="A738" s="209" t="s">
        <v>2110</v>
      </c>
      <c r="B738" s="207" t="s">
        <v>2103</v>
      </c>
      <c r="C738" s="208" t="s">
        <v>764</v>
      </c>
      <c r="D738" s="208" t="s">
        <v>764</v>
      </c>
    </row>
    <row r="739" spans="1:4" ht="12.5" x14ac:dyDescent="0.25">
      <c r="A739" s="209" t="s">
        <v>2111</v>
      </c>
      <c r="B739" s="207" t="s">
        <v>2103</v>
      </c>
      <c r="C739" s="208" t="s">
        <v>764</v>
      </c>
      <c r="D739" s="208" t="s">
        <v>764</v>
      </c>
    </row>
    <row r="740" spans="1:4" ht="12.5" x14ac:dyDescent="0.25">
      <c r="A740" s="209" t="s">
        <v>2112</v>
      </c>
      <c r="B740" s="207" t="s">
        <v>2105</v>
      </c>
      <c r="C740" s="208" t="s">
        <v>764</v>
      </c>
      <c r="D740" s="208" t="s">
        <v>764</v>
      </c>
    </row>
    <row r="741" spans="1:4" ht="25" x14ac:dyDescent="0.25">
      <c r="A741" s="209" t="s">
        <v>2113</v>
      </c>
      <c r="B741" s="207" t="s">
        <v>2105</v>
      </c>
      <c r="C741" s="208">
        <v>6.4592457525594593</v>
      </c>
      <c r="D741" s="208" t="s">
        <v>764</v>
      </c>
    </row>
    <row r="742" spans="1:4" ht="12.5" x14ac:dyDescent="0.25">
      <c r="A742" s="209" t="s">
        <v>2114</v>
      </c>
      <c r="B742" s="207" t="s">
        <v>2105</v>
      </c>
      <c r="C742" s="208">
        <v>1.6396729742092284</v>
      </c>
      <c r="D742" s="208" t="s">
        <v>764</v>
      </c>
    </row>
    <row r="743" spans="1:4" ht="12.5" x14ac:dyDescent="0.25">
      <c r="A743" s="209" t="s">
        <v>2115</v>
      </c>
      <c r="B743" s="207" t="s">
        <v>2104</v>
      </c>
      <c r="C743" s="208" t="s">
        <v>764</v>
      </c>
      <c r="D743" s="208" t="s">
        <v>764</v>
      </c>
    </row>
    <row r="744" spans="1:4" ht="12.5" x14ac:dyDescent="0.25">
      <c r="A744" s="209" t="s">
        <v>2116</v>
      </c>
      <c r="B744" s="207" t="s">
        <v>2102</v>
      </c>
      <c r="C744" s="208" t="s">
        <v>764</v>
      </c>
      <c r="D744" s="208" t="s">
        <v>764</v>
      </c>
    </row>
    <row r="745" spans="1:4" ht="12.5" x14ac:dyDescent="0.25">
      <c r="A745" s="209" t="s">
        <v>2117</v>
      </c>
      <c r="B745" s="207" t="s">
        <v>2102</v>
      </c>
      <c r="C745" s="208" t="s">
        <v>764</v>
      </c>
      <c r="D745" s="208" t="s">
        <v>764</v>
      </c>
    </row>
    <row r="746" spans="1:4" ht="12.5" x14ac:dyDescent="0.25">
      <c r="A746" s="209" t="s">
        <v>2118</v>
      </c>
      <c r="B746" s="207" t="s">
        <v>2104</v>
      </c>
      <c r="C746" s="208" t="s">
        <v>764</v>
      </c>
      <c r="D746" s="208" t="s">
        <v>764</v>
      </c>
    </row>
    <row r="747" spans="1:4" ht="12.5" x14ac:dyDescent="0.25">
      <c r="A747" s="209" t="s">
        <v>2119</v>
      </c>
      <c r="B747" s="207" t="s">
        <v>2105</v>
      </c>
      <c r="C747" s="208" t="s">
        <v>764</v>
      </c>
      <c r="D747" s="208" t="s">
        <v>764</v>
      </c>
    </row>
    <row r="748" spans="1:4" ht="25" x14ac:dyDescent="0.25">
      <c r="A748" s="209" t="s">
        <v>2120</v>
      </c>
      <c r="B748" s="207" t="s">
        <v>2105</v>
      </c>
      <c r="C748" s="208" t="s">
        <v>764</v>
      </c>
      <c r="D748" s="208" t="s">
        <v>764</v>
      </c>
    </row>
    <row r="749" spans="1:4" ht="25" x14ac:dyDescent="0.25">
      <c r="A749" s="209" t="s">
        <v>2121</v>
      </c>
      <c r="B749" s="207" t="s">
        <v>2105</v>
      </c>
      <c r="C749" s="208" t="s">
        <v>764</v>
      </c>
      <c r="D749" s="208" t="s">
        <v>764</v>
      </c>
    </row>
    <row r="750" spans="1:4" ht="12.5" x14ac:dyDescent="0.25">
      <c r="A750" s="209" t="s">
        <v>2122</v>
      </c>
      <c r="B750" s="207" t="s">
        <v>2105</v>
      </c>
      <c r="C750" s="208" t="s">
        <v>764</v>
      </c>
      <c r="D750" s="208" t="s">
        <v>764</v>
      </c>
    </row>
    <row r="751" spans="1:4" ht="12.5" x14ac:dyDescent="0.25">
      <c r="A751" s="209" t="s">
        <v>2123</v>
      </c>
      <c r="B751" s="207" t="s">
        <v>2102</v>
      </c>
      <c r="C751" s="208" t="s">
        <v>764</v>
      </c>
      <c r="D751" s="208" t="s">
        <v>764</v>
      </c>
    </row>
    <row r="752" spans="1:4" ht="12.5" x14ac:dyDescent="0.25">
      <c r="A752" s="209" t="s">
        <v>2124</v>
      </c>
      <c r="B752" s="207" t="s">
        <v>2104</v>
      </c>
      <c r="C752" s="208" t="s">
        <v>764</v>
      </c>
      <c r="D752" s="208" t="s">
        <v>764</v>
      </c>
    </row>
    <row r="753" spans="1:4" ht="12.5" x14ac:dyDescent="0.25">
      <c r="A753" s="209" t="s">
        <v>2125</v>
      </c>
      <c r="B753" s="207" t="s">
        <v>2102</v>
      </c>
      <c r="C753" s="208" t="s">
        <v>764</v>
      </c>
      <c r="D753" s="208" t="s">
        <v>764</v>
      </c>
    </row>
    <row r="754" spans="1:4" ht="25" x14ac:dyDescent="0.25">
      <c r="A754" s="209" t="s">
        <v>2126</v>
      </c>
      <c r="B754" s="207" t="s">
        <v>2103</v>
      </c>
      <c r="C754" s="208" t="s">
        <v>764</v>
      </c>
      <c r="D754" s="208" t="s">
        <v>764</v>
      </c>
    </row>
    <row r="755" spans="1:4" ht="12.5" x14ac:dyDescent="0.25">
      <c r="A755" s="209" t="s">
        <v>2127</v>
      </c>
      <c r="B755" s="207" t="s">
        <v>2102</v>
      </c>
      <c r="C755" s="208" t="s">
        <v>764</v>
      </c>
      <c r="D755" s="208" t="s">
        <v>764</v>
      </c>
    </row>
    <row r="756" spans="1:4" ht="12.5" x14ac:dyDescent="0.25">
      <c r="A756" s="209" t="s">
        <v>2128</v>
      </c>
      <c r="B756" s="207" t="s">
        <v>2104</v>
      </c>
      <c r="C756" s="208">
        <v>1.7222568669635847</v>
      </c>
      <c r="D756" s="208" t="s">
        <v>764</v>
      </c>
    </row>
    <row r="757" spans="1:4" ht="25" x14ac:dyDescent="0.25">
      <c r="A757" s="209" t="s">
        <v>2129</v>
      </c>
      <c r="B757" s="207" t="s">
        <v>2103</v>
      </c>
      <c r="C757" s="208" t="s">
        <v>764</v>
      </c>
      <c r="D757" s="208" t="s">
        <v>764</v>
      </c>
    </row>
    <row r="758" spans="1:4" ht="12.5" x14ac:dyDescent="0.25">
      <c r="A758" s="209" t="s">
        <v>2130</v>
      </c>
      <c r="B758" s="207" t="s">
        <v>2102</v>
      </c>
      <c r="C758" s="208" t="s">
        <v>764</v>
      </c>
      <c r="D758" s="208" t="s">
        <v>764</v>
      </c>
    </row>
    <row r="759" spans="1:4" ht="12.5" x14ac:dyDescent="0.25">
      <c r="A759" s="209" t="s">
        <v>2131</v>
      </c>
      <c r="B759" s="207" t="s">
        <v>2103</v>
      </c>
      <c r="C759" s="208" t="s">
        <v>764</v>
      </c>
      <c r="D759" s="208" t="s">
        <v>764</v>
      </c>
    </row>
    <row r="760" spans="1:4" ht="25" x14ac:dyDescent="0.25">
      <c r="A760" s="209" t="s">
        <v>2132</v>
      </c>
      <c r="B760" s="207" t="s">
        <v>2103</v>
      </c>
      <c r="C760" s="208" t="s">
        <v>764</v>
      </c>
      <c r="D760" s="208" t="s">
        <v>764</v>
      </c>
    </row>
    <row r="761" spans="1:4" ht="25" x14ac:dyDescent="0.25">
      <c r="A761" s="209" t="s">
        <v>2133</v>
      </c>
      <c r="B761" s="207" t="s">
        <v>2102</v>
      </c>
      <c r="C761" s="208" t="s">
        <v>764</v>
      </c>
      <c r="D761" s="208" t="s">
        <v>764</v>
      </c>
    </row>
    <row r="762" spans="1:4" ht="25" x14ac:dyDescent="0.25">
      <c r="A762" s="209" t="s">
        <v>2134</v>
      </c>
      <c r="B762" s="207" t="s">
        <v>2104</v>
      </c>
      <c r="C762" s="208" t="s">
        <v>764</v>
      </c>
      <c r="D762" s="208" t="s">
        <v>764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xr:uid="{00000000-0004-0000-0A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H764"/>
  <sheetViews>
    <sheetView zoomScale="90" zoomScaleNormal="90" zoomScaleSheetLayoutView="100" workbookViewId="0"/>
  </sheetViews>
  <sheetFormatPr defaultColWidth="11.54296875" defaultRowHeight="12.5" x14ac:dyDescent="0.25"/>
  <cols>
    <col min="1" max="1" width="13.81640625" style="146" customWidth="1"/>
    <col min="2" max="2" width="37.453125" style="146" bestFit="1" customWidth="1"/>
    <col min="3" max="3" width="19" style="147" customWidth="1"/>
    <col min="4" max="4" width="5.453125" style="146" bestFit="1" customWidth="1"/>
    <col min="5" max="5" width="4.54296875" style="146" customWidth="1"/>
    <col min="6" max="6" width="29.1796875" style="146" bestFit="1" customWidth="1"/>
    <col min="7" max="7" width="11.54296875" style="146"/>
    <col min="8" max="8" width="64.54296875" style="146" bestFit="1" customWidth="1"/>
    <col min="9" max="16384" width="11.54296875" style="146"/>
  </cols>
  <sheetData>
    <row r="1" spans="1:8" ht="26.25" customHeight="1" x14ac:dyDescent="0.5">
      <c r="A1" s="149" t="s">
        <v>30</v>
      </c>
      <c r="H1" s="148"/>
    </row>
    <row r="2" spans="1:8" ht="12.75" customHeight="1" x14ac:dyDescent="0.25">
      <c r="A2" s="149"/>
    </row>
    <row r="3" spans="1:8" ht="12.75" customHeight="1" x14ac:dyDescent="0.25">
      <c r="A3" s="149"/>
    </row>
    <row r="4" spans="1:8" ht="12.75" customHeight="1" x14ac:dyDescent="0.25">
      <c r="A4" s="149"/>
    </row>
    <row r="5" spans="1:8" ht="12.75" customHeight="1" x14ac:dyDescent="0.25">
      <c r="A5" s="149"/>
    </row>
    <row r="6" spans="1:8" ht="12.75" customHeight="1" x14ac:dyDescent="0.25">
      <c r="A6" s="149"/>
    </row>
    <row r="7" spans="1:8" ht="12.75" customHeight="1" x14ac:dyDescent="0.25">
      <c r="A7" s="149"/>
    </row>
    <row r="8" spans="1:8" ht="12.75" customHeight="1" x14ac:dyDescent="0.25">
      <c r="A8" s="149"/>
    </row>
    <row r="9" spans="1:8" ht="12.75" customHeight="1" x14ac:dyDescent="0.25">
      <c r="A9" s="149"/>
    </row>
    <row r="10" spans="1:8" ht="12.75" customHeight="1" x14ac:dyDescent="0.25">
      <c r="A10" s="149"/>
    </row>
    <row r="11" spans="1:8" ht="12.75" customHeight="1" x14ac:dyDescent="0.25">
      <c r="A11" s="149"/>
    </row>
    <row r="12" spans="1:8" ht="12.75" customHeight="1" x14ac:dyDescent="0.25">
      <c r="A12" s="149"/>
    </row>
    <row r="13" spans="1:8" ht="12.75" customHeight="1" x14ac:dyDescent="0.25">
      <c r="A13" s="149"/>
    </row>
    <row r="14" spans="1:8" ht="12.75" customHeight="1" x14ac:dyDescent="0.25">
      <c r="A14" s="149"/>
    </row>
    <row r="15" spans="1:8" ht="12.75" customHeight="1" x14ac:dyDescent="0.25">
      <c r="A15" s="149"/>
    </row>
    <row r="16" spans="1:8" ht="12.75" customHeight="1" x14ac:dyDescent="0.25">
      <c r="A16" s="149"/>
    </row>
    <row r="17" spans="1:8" ht="12.75" customHeight="1" x14ac:dyDescent="0.25">
      <c r="A17" s="149"/>
    </row>
    <row r="18" spans="1:8" ht="12.75" customHeight="1" x14ac:dyDescent="0.25">
      <c r="A18" s="149"/>
    </row>
    <row r="19" spans="1:8" ht="12.75" customHeight="1" x14ac:dyDescent="0.25">
      <c r="A19" s="149"/>
    </row>
    <row r="20" spans="1:8" ht="12.75" customHeight="1" x14ac:dyDescent="0.25">
      <c r="A20" s="149"/>
    </row>
    <row r="21" spans="1:8" ht="12.75" customHeight="1" x14ac:dyDescent="0.25">
      <c r="A21" s="149"/>
    </row>
    <row r="22" spans="1:8" ht="12.75" customHeight="1" x14ac:dyDescent="0.25">
      <c r="A22" s="149"/>
    </row>
    <row r="23" spans="1:8" ht="12.75" customHeight="1" x14ac:dyDescent="0.25">
      <c r="A23" s="149"/>
    </row>
    <row r="24" spans="1:8" ht="12.75" customHeight="1" x14ac:dyDescent="0.25">
      <c r="A24" s="149"/>
    </row>
    <row r="25" spans="1:8" ht="12.75" customHeight="1" x14ac:dyDescent="0.25">
      <c r="A25" s="149"/>
    </row>
    <row r="26" spans="1:8" ht="12.75" customHeight="1" x14ac:dyDescent="0.25">
      <c r="A26" s="149"/>
    </row>
    <row r="27" spans="1:8" ht="12.75" customHeight="1" x14ac:dyDescent="0.25">
      <c r="A27" s="149"/>
    </row>
    <row r="28" spans="1:8" s="151" customFormat="1" ht="52" x14ac:dyDescent="0.25">
      <c r="A28" s="54" t="s">
        <v>223</v>
      </c>
      <c r="B28" s="54" t="s">
        <v>224</v>
      </c>
      <c r="C28" s="54" t="s">
        <v>451</v>
      </c>
      <c r="D28" s="150"/>
      <c r="E28" s="150"/>
      <c r="F28" s="54" t="s">
        <v>452</v>
      </c>
      <c r="G28" s="54" t="s">
        <v>453</v>
      </c>
      <c r="H28" s="54" t="s">
        <v>454</v>
      </c>
    </row>
    <row r="29" spans="1:8" x14ac:dyDescent="0.25">
      <c r="A29" s="156">
        <v>3</v>
      </c>
      <c r="B29" s="152" t="s">
        <v>225</v>
      </c>
      <c r="C29" s="155" t="s">
        <v>460</v>
      </c>
      <c r="F29" s="146" t="s">
        <v>457</v>
      </c>
      <c r="G29" s="153">
        <v>43626</v>
      </c>
      <c r="H29" s="146" t="s">
        <v>458</v>
      </c>
    </row>
    <row r="30" spans="1:8" x14ac:dyDescent="0.25">
      <c r="A30" s="156">
        <v>4</v>
      </c>
      <c r="B30" s="152" t="s">
        <v>225</v>
      </c>
      <c r="C30" s="155" t="s">
        <v>460</v>
      </c>
      <c r="F30" s="146" t="s">
        <v>462</v>
      </c>
      <c r="G30" s="153">
        <v>43626</v>
      </c>
      <c r="H30" s="146" t="s">
        <v>458</v>
      </c>
    </row>
    <row r="31" spans="1:8" x14ac:dyDescent="0.25">
      <c r="A31" s="156">
        <v>5</v>
      </c>
      <c r="B31" s="152" t="s">
        <v>226</v>
      </c>
      <c r="C31" s="155" t="s">
        <v>460</v>
      </c>
      <c r="F31" s="146" t="s">
        <v>461</v>
      </c>
      <c r="G31" s="153">
        <v>43626</v>
      </c>
      <c r="H31" s="146" t="s">
        <v>458</v>
      </c>
    </row>
    <row r="32" spans="1:8" x14ac:dyDescent="0.25">
      <c r="A32" s="156">
        <v>6</v>
      </c>
      <c r="B32" s="152" t="s">
        <v>227</v>
      </c>
      <c r="C32" s="155" t="s">
        <v>460</v>
      </c>
      <c r="F32" s="146" t="s">
        <v>463</v>
      </c>
      <c r="G32" s="153">
        <v>43626</v>
      </c>
      <c r="H32" s="146" t="s">
        <v>464</v>
      </c>
    </row>
    <row r="33" spans="1:8" x14ac:dyDescent="0.25">
      <c r="A33" s="156">
        <v>7</v>
      </c>
      <c r="B33" s="152" t="s">
        <v>227</v>
      </c>
      <c r="C33" s="155" t="s">
        <v>460</v>
      </c>
      <c r="G33" s="153"/>
      <c r="H33" s="154"/>
    </row>
    <row r="34" spans="1:8" x14ac:dyDescent="0.25">
      <c r="A34" s="156">
        <v>8</v>
      </c>
      <c r="B34" s="152" t="s">
        <v>227</v>
      </c>
      <c r="C34" s="155" t="s">
        <v>460</v>
      </c>
      <c r="F34" s="154"/>
      <c r="G34" s="153"/>
    </row>
    <row r="35" spans="1:8" x14ac:dyDescent="0.25">
      <c r="A35" s="156">
        <v>9</v>
      </c>
      <c r="B35" s="152" t="s">
        <v>227</v>
      </c>
      <c r="C35" s="155" t="s">
        <v>460</v>
      </c>
      <c r="G35" s="153"/>
      <c r="H35" s="154"/>
    </row>
    <row r="36" spans="1:8" x14ac:dyDescent="0.25">
      <c r="A36" s="156">
        <v>10</v>
      </c>
      <c r="B36" s="152" t="s">
        <v>227</v>
      </c>
      <c r="C36" s="155" t="s">
        <v>460</v>
      </c>
      <c r="G36" s="153"/>
      <c r="H36" s="154"/>
    </row>
    <row r="37" spans="1:8" x14ac:dyDescent="0.25">
      <c r="A37" s="156">
        <v>11</v>
      </c>
      <c r="B37" s="152" t="s">
        <v>227</v>
      </c>
      <c r="C37" s="155" t="s">
        <v>460</v>
      </c>
      <c r="G37" s="153"/>
    </row>
    <row r="38" spans="1:8" x14ac:dyDescent="0.25">
      <c r="A38" s="156">
        <v>12</v>
      </c>
      <c r="B38" s="152" t="s">
        <v>227</v>
      </c>
      <c r="C38" s="155" t="s">
        <v>460</v>
      </c>
      <c r="G38" s="153"/>
    </row>
    <row r="39" spans="1:8" x14ac:dyDescent="0.25">
      <c r="A39" s="156">
        <v>13</v>
      </c>
      <c r="B39" s="152" t="s">
        <v>228</v>
      </c>
      <c r="C39" s="155" t="s">
        <v>460</v>
      </c>
      <c r="G39" s="153"/>
    </row>
    <row r="40" spans="1:8" x14ac:dyDescent="0.25">
      <c r="A40" s="156">
        <v>15</v>
      </c>
      <c r="B40" s="152" t="s">
        <v>228</v>
      </c>
      <c r="C40" s="155" t="s">
        <v>460</v>
      </c>
      <c r="F40" s="154"/>
      <c r="G40" s="153"/>
      <c r="H40" s="154"/>
    </row>
    <row r="41" spans="1:8" x14ac:dyDescent="0.25">
      <c r="A41" s="156">
        <v>16</v>
      </c>
      <c r="B41" s="152" t="s">
        <v>229</v>
      </c>
      <c r="C41" s="155" t="s">
        <v>460</v>
      </c>
      <c r="G41" s="153"/>
      <c r="H41" s="154"/>
    </row>
    <row r="42" spans="1:8" x14ac:dyDescent="0.25">
      <c r="A42" s="156">
        <v>17</v>
      </c>
      <c r="B42" s="152" t="s">
        <v>229</v>
      </c>
      <c r="C42" s="155" t="s">
        <v>460</v>
      </c>
      <c r="G42" s="153"/>
    </row>
    <row r="43" spans="1:8" x14ac:dyDescent="0.25">
      <c r="A43" s="156">
        <v>18</v>
      </c>
      <c r="B43" s="152" t="s">
        <v>229</v>
      </c>
      <c r="C43" s="155" t="s">
        <v>460</v>
      </c>
      <c r="G43" s="153"/>
    </row>
    <row r="44" spans="1:8" x14ac:dyDescent="0.25">
      <c r="A44" s="156">
        <v>19</v>
      </c>
      <c r="B44" s="152" t="s">
        <v>229</v>
      </c>
      <c r="C44" s="155" t="s">
        <v>460</v>
      </c>
      <c r="G44" s="153"/>
    </row>
    <row r="45" spans="1:8" x14ac:dyDescent="0.25">
      <c r="A45" s="156">
        <v>20</v>
      </c>
      <c r="B45" s="152" t="s">
        <v>229</v>
      </c>
      <c r="C45" s="155" t="s">
        <v>460</v>
      </c>
      <c r="G45" s="153"/>
    </row>
    <row r="46" spans="1:8" x14ac:dyDescent="0.25">
      <c r="A46" s="156">
        <v>21</v>
      </c>
      <c r="B46" s="152" t="s">
        <v>229</v>
      </c>
      <c r="C46" s="155" t="s">
        <v>460</v>
      </c>
      <c r="G46" s="153"/>
    </row>
    <row r="47" spans="1:8" x14ac:dyDescent="0.25">
      <c r="A47" s="156">
        <v>22</v>
      </c>
      <c r="B47" s="152" t="s">
        <v>229</v>
      </c>
      <c r="C47" s="155" t="s">
        <v>460</v>
      </c>
      <c r="G47" s="153"/>
    </row>
    <row r="48" spans="1:8" x14ac:dyDescent="0.25">
      <c r="A48" s="156">
        <v>23</v>
      </c>
      <c r="B48" s="152" t="s">
        <v>230</v>
      </c>
      <c r="C48" s="155" t="s">
        <v>460</v>
      </c>
      <c r="G48" s="153"/>
    </row>
    <row r="49" spans="1:8" x14ac:dyDescent="0.25">
      <c r="A49" s="156">
        <v>24</v>
      </c>
      <c r="B49" s="152" t="s">
        <v>230</v>
      </c>
      <c r="C49" s="155" t="s">
        <v>460</v>
      </c>
      <c r="G49" s="153"/>
    </row>
    <row r="50" spans="1:8" x14ac:dyDescent="0.25">
      <c r="A50" s="156">
        <v>25</v>
      </c>
      <c r="B50" s="152" t="s">
        <v>230</v>
      </c>
      <c r="C50" s="155" t="s">
        <v>460</v>
      </c>
      <c r="G50" s="153"/>
    </row>
    <row r="51" spans="1:8" x14ac:dyDescent="0.25">
      <c r="A51" s="156">
        <v>26</v>
      </c>
      <c r="B51" s="152" t="s">
        <v>230</v>
      </c>
      <c r="C51" s="155" t="s">
        <v>460</v>
      </c>
      <c r="G51" s="153"/>
    </row>
    <row r="52" spans="1:8" x14ac:dyDescent="0.25">
      <c r="A52" s="156">
        <v>28</v>
      </c>
      <c r="B52" s="152" t="s">
        <v>230</v>
      </c>
      <c r="C52" s="155" t="s">
        <v>460</v>
      </c>
      <c r="G52" s="153"/>
    </row>
    <row r="53" spans="1:8" x14ac:dyDescent="0.25">
      <c r="A53" s="156">
        <v>29</v>
      </c>
      <c r="B53" s="152" t="s">
        <v>230</v>
      </c>
      <c r="C53" s="155" t="s">
        <v>460</v>
      </c>
      <c r="G53" s="153"/>
    </row>
    <row r="54" spans="1:8" x14ac:dyDescent="0.25">
      <c r="A54" s="156">
        <v>30</v>
      </c>
      <c r="B54" s="152" t="s">
        <v>230</v>
      </c>
      <c r="C54" s="155" t="s">
        <v>460</v>
      </c>
      <c r="G54" s="153"/>
    </row>
    <row r="55" spans="1:8" x14ac:dyDescent="0.25">
      <c r="A55" s="156">
        <v>31</v>
      </c>
      <c r="B55" s="152" t="s">
        <v>230</v>
      </c>
      <c r="C55" s="155" t="s">
        <v>460</v>
      </c>
      <c r="G55" s="153"/>
    </row>
    <row r="56" spans="1:8" x14ac:dyDescent="0.25">
      <c r="A56" s="156">
        <v>32</v>
      </c>
      <c r="B56" s="152" t="s">
        <v>230</v>
      </c>
      <c r="C56" s="155" t="s">
        <v>460</v>
      </c>
      <c r="F56" s="154"/>
      <c r="G56" s="153"/>
      <c r="H56" s="154"/>
    </row>
    <row r="57" spans="1:8" x14ac:dyDescent="0.25">
      <c r="A57" s="156">
        <v>33</v>
      </c>
      <c r="B57" s="152" t="s">
        <v>230</v>
      </c>
      <c r="C57" s="155" t="s">
        <v>460</v>
      </c>
      <c r="F57" s="154"/>
      <c r="G57" s="153"/>
      <c r="H57" s="154"/>
    </row>
    <row r="58" spans="1:8" x14ac:dyDescent="0.25">
      <c r="A58" s="156">
        <v>34</v>
      </c>
      <c r="B58" s="152" t="s">
        <v>230</v>
      </c>
      <c r="C58" s="155" t="s">
        <v>460</v>
      </c>
      <c r="F58" s="154"/>
      <c r="G58" s="153"/>
      <c r="H58" s="154"/>
    </row>
    <row r="59" spans="1:8" x14ac:dyDescent="0.25">
      <c r="A59" s="156">
        <v>35</v>
      </c>
      <c r="B59" s="152" t="s">
        <v>230</v>
      </c>
      <c r="C59" s="155" t="s">
        <v>460</v>
      </c>
      <c r="F59" s="154"/>
      <c r="G59" s="153"/>
      <c r="H59" s="154"/>
    </row>
    <row r="60" spans="1:8" x14ac:dyDescent="0.25">
      <c r="A60" s="156">
        <v>36</v>
      </c>
      <c r="B60" s="152" t="s">
        <v>230</v>
      </c>
      <c r="C60" s="155" t="s">
        <v>460</v>
      </c>
      <c r="F60" s="154"/>
      <c r="G60" s="153"/>
      <c r="H60" s="154"/>
    </row>
    <row r="61" spans="1:8" x14ac:dyDescent="0.25">
      <c r="A61" s="156">
        <v>37</v>
      </c>
      <c r="B61" s="152" t="s">
        <v>230</v>
      </c>
      <c r="C61" s="155" t="s">
        <v>460</v>
      </c>
      <c r="F61" s="154"/>
      <c r="G61" s="153"/>
      <c r="H61" s="154"/>
    </row>
    <row r="62" spans="1:8" x14ac:dyDescent="0.25">
      <c r="A62" s="156">
        <v>38</v>
      </c>
      <c r="B62" s="152" t="s">
        <v>230</v>
      </c>
      <c r="C62" s="155" t="s">
        <v>460</v>
      </c>
      <c r="F62" s="154"/>
      <c r="G62" s="153"/>
      <c r="H62" s="154"/>
    </row>
    <row r="63" spans="1:8" x14ac:dyDescent="0.25">
      <c r="A63" s="156">
        <v>39</v>
      </c>
      <c r="B63" s="152" t="s">
        <v>230</v>
      </c>
      <c r="C63" s="155" t="s">
        <v>460</v>
      </c>
      <c r="F63" s="154"/>
      <c r="G63" s="153"/>
      <c r="H63" s="154"/>
    </row>
    <row r="64" spans="1:8" x14ac:dyDescent="0.25">
      <c r="A64" s="156">
        <v>40</v>
      </c>
      <c r="B64" s="152" t="s">
        <v>229</v>
      </c>
      <c r="C64" s="155" t="s">
        <v>460</v>
      </c>
      <c r="F64" s="154"/>
      <c r="G64" s="153"/>
      <c r="H64" s="154"/>
    </row>
    <row r="65" spans="1:8" x14ac:dyDescent="0.25">
      <c r="A65" s="156">
        <v>41</v>
      </c>
      <c r="B65" s="152" t="s">
        <v>231</v>
      </c>
      <c r="C65" s="155" t="s">
        <v>460</v>
      </c>
      <c r="F65" s="154"/>
      <c r="G65" s="153"/>
      <c r="H65" s="154"/>
    </row>
    <row r="66" spans="1:8" x14ac:dyDescent="0.25">
      <c r="A66" s="156">
        <v>42</v>
      </c>
      <c r="B66" s="152" t="s">
        <v>232</v>
      </c>
      <c r="C66" s="155" t="s">
        <v>460</v>
      </c>
      <c r="F66" s="154"/>
      <c r="G66" s="153"/>
      <c r="H66" s="154"/>
    </row>
    <row r="67" spans="1:8" x14ac:dyDescent="0.25">
      <c r="A67" s="156">
        <v>43</v>
      </c>
      <c r="B67" s="152" t="s">
        <v>232</v>
      </c>
      <c r="C67" s="155" t="s">
        <v>460</v>
      </c>
      <c r="F67" s="154"/>
      <c r="G67" s="153"/>
      <c r="H67" s="154"/>
    </row>
    <row r="68" spans="1:8" x14ac:dyDescent="0.25">
      <c r="A68" s="156">
        <v>44</v>
      </c>
      <c r="B68" s="152" t="s">
        <v>231</v>
      </c>
      <c r="C68" s="155" t="s">
        <v>460</v>
      </c>
      <c r="F68" s="154"/>
      <c r="G68" s="153"/>
      <c r="H68" s="154"/>
    </row>
    <row r="69" spans="1:8" x14ac:dyDescent="0.25">
      <c r="A69" s="156">
        <v>45</v>
      </c>
      <c r="B69" s="152" t="s">
        <v>233</v>
      </c>
      <c r="C69" s="155" t="s">
        <v>460</v>
      </c>
      <c r="F69" s="154"/>
      <c r="G69" s="153"/>
      <c r="H69" s="154"/>
    </row>
    <row r="70" spans="1:8" x14ac:dyDescent="0.25">
      <c r="A70" s="156">
        <v>46</v>
      </c>
      <c r="B70" s="152" t="s">
        <v>234</v>
      </c>
      <c r="C70" s="155" t="s">
        <v>460</v>
      </c>
      <c r="F70" s="154"/>
      <c r="G70" s="153"/>
      <c r="H70" s="154"/>
    </row>
    <row r="71" spans="1:8" x14ac:dyDescent="0.25">
      <c r="A71" s="156">
        <v>47</v>
      </c>
      <c r="B71" s="152" t="s">
        <v>235</v>
      </c>
      <c r="C71" s="155" t="s">
        <v>460</v>
      </c>
      <c r="F71" s="154"/>
      <c r="G71" s="153"/>
      <c r="H71" s="154"/>
    </row>
    <row r="72" spans="1:8" x14ac:dyDescent="0.25">
      <c r="A72" s="156">
        <v>48</v>
      </c>
      <c r="B72" s="152" t="s">
        <v>236</v>
      </c>
      <c r="C72" s="155" t="s">
        <v>460</v>
      </c>
      <c r="F72" s="154"/>
      <c r="G72" s="153"/>
      <c r="H72" s="154"/>
    </row>
    <row r="73" spans="1:8" x14ac:dyDescent="0.25">
      <c r="A73" s="156">
        <v>49</v>
      </c>
      <c r="B73" s="152" t="s">
        <v>229</v>
      </c>
      <c r="C73" s="155" t="s">
        <v>460</v>
      </c>
      <c r="F73" s="154"/>
      <c r="G73" s="153"/>
      <c r="H73" s="154"/>
    </row>
    <row r="74" spans="1:8" x14ac:dyDescent="0.25">
      <c r="A74" s="156">
        <v>50</v>
      </c>
      <c r="B74" s="152" t="s">
        <v>237</v>
      </c>
      <c r="C74" s="155" t="s">
        <v>460</v>
      </c>
      <c r="F74" s="154"/>
      <c r="G74" s="153"/>
      <c r="H74" s="154"/>
    </row>
    <row r="75" spans="1:8" x14ac:dyDescent="0.25">
      <c r="A75" s="156">
        <v>51</v>
      </c>
      <c r="B75" s="152" t="s">
        <v>238</v>
      </c>
      <c r="C75" s="155" t="s">
        <v>459</v>
      </c>
      <c r="F75" s="154"/>
      <c r="G75" s="153"/>
      <c r="H75" s="154"/>
    </row>
    <row r="76" spans="1:8" x14ac:dyDescent="0.25">
      <c r="A76" s="156">
        <v>52</v>
      </c>
      <c r="B76" s="152" t="s">
        <v>239</v>
      </c>
      <c r="C76" s="155" t="s">
        <v>460</v>
      </c>
      <c r="F76" s="154"/>
      <c r="G76" s="153"/>
      <c r="H76" s="154"/>
    </row>
    <row r="77" spans="1:8" x14ac:dyDescent="0.25">
      <c r="A77" s="156">
        <v>53</v>
      </c>
      <c r="B77" s="152" t="s">
        <v>239</v>
      </c>
      <c r="C77" s="155" t="s">
        <v>460</v>
      </c>
      <c r="F77" s="154"/>
      <c r="G77" s="153"/>
      <c r="H77" s="154"/>
    </row>
    <row r="78" spans="1:8" x14ac:dyDescent="0.25">
      <c r="A78" s="156">
        <v>55</v>
      </c>
      <c r="B78" s="152" t="s">
        <v>239</v>
      </c>
      <c r="C78" s="155" t="s">
        <v>460</v>
      </c>
      <c r="F78" s="154"/>
      <c r="G78" s="153"/>
      <c r="H78" s="154"/>
    </row>
    <row r="79" spans="1:8" x14ac:dyDescent="0.25">
      <c r="A79" s="156">
        <v>56</v>
      </c>
      <c r="B79" s="152" t="s">
        <v>239</v>
      </c>
      <c r="C79" s="155" t="s">
        <v>460</v>
      </c>
      <c r="F79" s="154"/>
      <c r="G79" s="153"/>
      <c r="H79" s="154"/>
    </row>
    <row r="80" spans="1:8" x14ac:dyDescent="0.25">
      <c r="A80" s="156">
        <v>57</v>
      </c>
      <c r="B80" s="152" t="s">
        <v>239</v>
      </c>
      <c r="C80" s="155" t="s">
        <v>460</v>
      </c>
      <c r="F80" s="154"/>
      <c r="G80" s="153"/>
      <c r="H80" s="154"/>
    </row>
    <row r="81" spans="1:8" x14ac:dyDescent="0.25">
      <c r="A81" s="156">
        <v>58</v>
      </c>
      <c r="B81" s="152" t="s">
        <v>240</v>
      </c>
      <c r="C81" s="155" t="s">
        <v>459</v>
      </c>
      <c r="F81" s="154"/>
      <c r="G81" s="153"/>
      <c r="H81" s="154"/>
    </row>
    <row r="82" spans="1:8" x14ac:dyDescent="0.25">
      <c r="A82" s="156">
        <v>59</v>
      </c>
      <c r="B82" s="152" t="s">
        <v>239</v>
      </c>
      <c r="C82" s="155" t="s">
        <v>460</v>
      </c>
      <c r="F82" s="154"/>
      <c r="G82" s="153"/>
      <c r="H82" s="154"/>
    </row>
    <row r="83" spans="1:8" x14ac:dyDescent="0.25">
      <c r="A83" s="156">
        <v>60</v>
      </c>
      <c r="B83" s="152" t="s">
        <v>239</v>
      </c>
      <c r="C83" s="155" t="s">
        <v>460</v>
      </c>
      <c r="F83" s="154"/>
      <c r="G83" s="153"/>
      <c r="H83" s="154"/>
    </row>
    <row r="84" spans="1:8" x14ac:dyDescent="0.25">
      <c r="A84" s="156">
        <v>62</v>
      </c>
      <c r="B84" s="152" t="s">
        <v>241</v>
      </c>
      <c r="C84" s="155" t="s">
        <v>459</v>
      </c>
    </row>
    <row r="85" spans="1:8" x14ac:dyDescent="0.25">
      <c r="A85" s="156">
        <v>63</v>
      </c>
      <c r="B85" s="152" t="s">
        <v>232</v>
      </c>
      <c r="C85" s="155" t="s">
        <v>460</v>
      </c>
    </row>
    <row r="86" spans="1:8" x14ac:dyDescent="0.25">
      <c r="A86" s="156">
        <v>64</v>
      </c>
      <c r="B86" s="152" t="s">
        <v>239</v>
      </c>
      <c r="C86" s="155" t="s">
        <v>460</v>
      </c>
    </row>
    <row r="87" spans="1:8" x14ac:dyDescent="0.25">
      <c r="A87" s="156">
        <v>65</v>
      </c>
      <c r="B87" s="152" t="s">
        <v>242</v>
      </c>
      <c r="C87" s="155" t="s">
        <v>460</v>
      </c>
    </row>
    <row r="88" spans="1:8" x14ac:dyDescent="0.25">
      <c r="A88" s="156">
        <v>66</v>
      </c>
      <c r="B88" s="152" t="s">
        <v>242</v>
      </c>
      <c r="C88" s="155" t="s">
        <v>460</v>
      </c>
    </row>
    <row r="89" spans="1:8" x14ac:dyDescent="0.25">
      <c r="A89" s="156">
        <v>67</v>
      </c>
      <c r="B89" s="152" t="s">
        <v>243</v>
      </c>
      <c r="C89" s="155" t="s">
        <v>460</v>
      </c>
    </row>
    <row r="90" spans="1:8" x14ac:dyDescent="0.25">
      <c r="A90" s="156">
        <v>71</v>
      </c>
      <c r="B90" s="152" t="s">
        <v>243</v>
      </c>
      <c r="C90" s="155" t="s">
        <v>460</v>
      </c>
    </row>
    <row r="91" spans="1:8" x14ac:dyDescent="0.25">
      <c r="A91" s="156">
        <v>72</v>
      </c>
      <c r="B91" s="152" t="s">
        <v>243</v>
      </c>
      <c r="C91" s="155" t="s">
        <v>460</v>
      </c>
    </row>
    <row r="92" spans="1:8" x14ac:dyDescent="0.25">
      <c r="A92" s="156">
        <v>73</v>
      </c>
      <c r="B92" s="152" t="s">
        <v>243</v>
      </c>
      <c r="C92" s="155" t="s">
        <v>460</v>
      </c>
    </row>
    <row r="93" spans="1:8" x14ac:dyDescent="0.25">
      <c r="A93" s="156">
        <v>74</v>
      </c>
      <c r="B93" s="152" t="s">
        <v>244</v>
      </c>
      <c r="C93" s="155" t="s">
        <v>460</v>
      </c>
    </row>
    <row r="94" spans="1:8" x14ac:dyDescent="0.25">
      <c r="A94" s="156">
        <v>75</v>
      </c>
      <c r="B94" s="152" t="s">
        <v>245</v>
      </c>
      <c r="C94" s="155" t="s">
        <v>460</v>
      </c>
    </row>
    <row r="95" spans="1:8" x14ac:dyDescent="0.25">
      <c r="A95" s="156">
        <v>76</v>
      </c>
      <c r="B95" s="152" t="s">
        <v>245</v>
      </c>
      <c r="C95" s="155" t="s">
        <v>460</v>
      </c>
    </row>
    <row r="96" spans="1:8" x14ac:dyDescent="0.25">
      <c r="A96" s="156">
        <v>77</v>
      </c>
      <c r="B96" s="152" t="s">
        <v>245</v>
      </c>
      <c r="C96" s="155" t="s">
        <v>460</v>
      </c>
    </row>
    <row r="97" spans="1:3" x14ac:dyDescent="0.25">
      <c r="A97" s="156">
        <v>78</v>
      </c>
      <c r="B97" s="152" t="s">
        <v>246</v>
      </c>
      <c r="C97" s="155" t="s">
        <v>460</v>
      </c>
    </row>
    <row r="98" spans="1:3" x14ac:dyDescent="0.25">
      <c r="A98" s="156">
        <v>79</v>
      </c>
      <c r="B98" s="152" t="s">
        <v>247</v>
      </c>
      <c r="C98" s="155" t="s">
        <v>459</v>
      </c>
    </row>
    <row r="99" spans="1:3" x14ac:dyDescent="0.25">
      <c r="A99" s="156">
        <v>80</v>
      </c>
      <c r="B99" s="152" t="s">
        <v>248</v>
      </c>
      <c r="C99" s="155" t="s">
        <v>460</v>
      </c>
    </row>
    <row r="100" spans="1:3" x14ac:dyDescent="0.25">
      <c r="A100" s="156">
        <v>81</v>
      </c>
      <c r="B100" s="152" t="s">
        <v>249</v>
      </c>
      <c r="C100" s="155" t="s">
        <v>460</v>
      </c>
    </row>
    <row r="101" spans="1:3" x14ac:dyDescent="0.25">
      <c r="A101" s="156">
        <v>82</v>
      </c>
      <c r="B101" s="152" t="s">
        <v>250</v>
      </c>
      <c r="C101" s="155" t="s">
        <v>460</v>
      </c>
    </row>
    <row r="102" spans="1:3" x14ac:dyDescent="0.25">
      <c r="A102" s="156">
        <v>83</v>
      </c>
      <c r="B102" s="152" t="s">
        <v>250</v>
      </c>
      <c r="C102" s="155" t="s">
        <v>460</v>
      </c>
    </row>
    <row r="103" spans="1:3" x14ac:dyDescent="0.25">
      <c r="A103" s="156">
        <v>84</v>
      </c>
      <c r="B103" s="152" t="s">
        <v>250</v>
      </c>
      <c r="C103" s="155" t="s">
        <v>460</v>
      </c>
    </row>
    <row r="104" spans="1:3" x14ac:dyDescent="0.25">
      <c r="A104" s="156">
        <v>85</v>
      </c>
      <c r="B104" s="152" t="s">
        <v>250</v>
      </c>
      <c r="C104" s="155" t="s">
        <v>460</v>
      </c>
    </row>
    <row r="105" spans="1:3" x14ac:dyDescent="0.25">
      <c r="A105" s="156">
        <v>86</v>
      </c>
      <c r="B105" s="152" t="s">
        <v>250</v>
      </c>
      <c r="C105" s="155" t="s">
        <v>460</v>
      </c>
    </row>
    <row r="106" spans="1:3" x14ac:dyDescent="0.25">
      <c r="A106" s="156">
        <v>87</v>
      </c>
      <c r="B106" s="152" t="s">
        <v>250</v>
      </c>
      <c r="C106" s="155" t="s">
        <v>460</v>
      </c>
    </row>
    <row r="107" spans="1:3" x14ac:dyDescent="0.25">
      <c r="A107" s="156">
        <v>88</v>
      </c>
      <c r="B107" s="152" t="s">
        <v>250</v>
      </c>
      <c r="C107" s="155" t="s">
        <v>460</v>
      </c>
    </row>
    <row r="108" spans="1:3" x14ac:dyDescent="0.25">
      <c r="A108" s="156">
        <v>91</v>
      </c>
      <c r="B108" s="152" t="s">
        <v>251</v>
      </c>
      <c r="C108" s="155" t="s">
        <v>460</v>
      </c>
    </row>
    <row r="109" spans="1:3" x14ac:dyDescent="0.25">
      <c r="A109" s="156">
        <v>92</v>
      </c>
      <c r="B109" s="152" t="s">
        <v>251</v>
      </c>
      <c r="C109" s="155" t="s">
        <v>460</v>
      </c>
    </row>
    <row r="110" spans="1:3" x14ac:dyDescent="0.25">
      <c r="A110" s="156">
        <v>93</v>
      </c>
      <c r="B110" s="152" t="s">
        <v>252</v>
      </c>
      <c r="C110" s="155" t="s">
        <v>459</v>
      </c>
    </row>
    <row r="111" spans="1:3" x14ac:dyDescent="0.25">
      <c r="A111" s="156">
        <v>94</v>
      </c>
      <c r="B111" s="152" t="s">
        <v>251</v>
      </c>
      <c r="C111" s="155" t="s">
        <v>460</v>
      </c>
    </row>
    <row r="112" spans="1:3" x14ac:dyDescent="0.25">
      <c r="A112" s="156">
        <v>95</v>
      </c>
      <c r="B112" s="152" t="s">
        <v>251</v>
      </c>
      <c r="C112" s="155" t="s">
        <v>460</v>
      </c>
    </row>
    <row r="113" spans="1:3" x14ac:dyDescent="0.25">
      <c r="A113" s="156">
        <v>96</v>
      </c>
      <c r="B113" s="152" t="s">
        <v>251</v>
      </c>
      <c r="C113" s="155" t="s">
        <v>460</v>
      </c>
    </row>
    <row r="114" spans="1:3" x14ac:dyDescent="0.25">
      <c r="A114" s="156">
        <v>97</v>
      </c>
      <c r="B114" s="152" t="s">
        <v>253</v>
      </c>
      <c r="C114" s="155" t="s">
        <v>460</v>
      </c>
    </row>
    <row r="115" spans="1:3" x14ac:dyDescent="0.25">
      <c r="A115" s="156">
        <v>98</v>
      </c>
      <c r="B115" s="152" t="s">
        <v>254</v>
      </c>
      <c r="C115" s="155" t="s">
        <v>460</v>
      </c>
    </row>
    <row r="116" spans="1:3" x14ac:dyDescent="0.25">
      <c r="A116" s="156">
        <v>99</v>
      </c>
      <c r="B116" s="152" t="s">
        <v>255</v>
      </c>
      <c r="C116" s="155" t="s">
        <v>460</v>
      </c>
    </row>
    <row r="117" spans="1:3" x14ac:dyDescent="0.25">
      <c r="A117" s="156">
        <v>100</v>
      </c>
      <c r="B117" s="152" t="s">
        <v>255</v>
      </c>
      <c r="C117" s="155" t="s">
        <v>460</v>
      </c>
    </row>
    <row r="118" spans="1:3" x14ac:dyDescent="0.25">
      <c r="A118" s="156">
        <v>101</v>
      </c>
      <c r="B118" s="152" t="s">
        <v>256</v>
      </c>
      <c r="C118" s="155" t="s">
        <v>460</v>
      </c>
    </row>
    <row r="119" spans="1:3" x14ac:dyDescent="0.25">
      <c r="A119" s="156">
        <v>102</v>
      </c>
      <c r="B119" s="152" t="s">
        <v>256</v>
      </c>
      <c r="C119" s="155" t="s">
        <v>460</v>
      </c>
    </row>
    <row r="120" spans="1:3" x14ac:dyDescent="0.25">
      <c r="A120" s="156">
        <v>103</v>
      </c>
      <c r="B120" s="152" t="s">
        <v>256</v>
      </c>
      <c r="C120" s="155" t="s">
        <v>460</v>
      </c>
    </row>
    <row r="121" spans="1:3" x14ac:dyDescent="0.25">
      <c r="A121" s="156">
        <v>104</v>
      </c>
      <c r="B121" s="152" t="s">
        <v>257</v>
      </c>
      <c r="C121" s="155" t="s">
        <v>460</v>
      </c>
    </row>
    <row r="122" spans="1:3" x14ac:dyDescent="0.25">
      <c r="A122" s="156">
        <v>105</v>
      </c>
      <c r="B122" s="152" t="s">
        <v>257</v>
      </c>
      <c r="C122" s="155" t="s">
        <v>460</v>
      </c>
    </row>
    <row r="123" spans="1:3" x14ac:dyDescent="0.25">
      <c r="A123" s="156">
        <v>106</v>
      </c>
      <c r="B123" s="152" t="s">
        <v>257</v>
      </c>
      <c r="C123" s="155" t="s">
        <v>460</v>
      </c>
    </row>
    <row r="124" spans="1:3" x14ac:dyDescent="0.25">
      <c r="A124" s="156">
        <v>107</v>
      </c>
      <c r="B124" s="152" t="s">
        <v>257</v>
      </c>
      <c r="C124" s="155" t="s">
        <v>460</v>
      </c>
    </row>
    <row r="125" spans="1:3" x14ac:dyDescent="0.25">
      <c r="A125" s="156">
        <v>108</v>
      </c>
      <c r="B125" s="152" t="s">
        <v>257</v>
      </c>
      <c r="C125" s="155" t="s">
        <v>460</v>
      </c>
    </row>
    <row r="126" spans="1:3" x14ac:dyDescent="0.25">
      <c r="A126" s="156">
        <v>109</v>
      </c>
      <c r="B126" s="152" t="s">
        <v>257</v>
      </c>
      <c r="C126" s="155" t="s">
        <v>460</v>
      </c>
    </row>
    <row r="127" spans="1:3" x14ac:dyDescent="0.25">
      <c r="A127" s="156">
        <v>110</v>
      </c>
      <c r="B127" s="152" t="s">
        <v>257</v>
      </c>
      <c r="C127" s="155" t="s">
        <v>460</v>
      </c>
    </row>
    <row r="128" spans="1:3" x14ac:dyDescent="0.25">
      <c r="A128" s="156">
        <v>111</v>
      </c>
      <c r="B128" s="152" t="s">
        <v>258</v>
      </c>
      <c r="C128" s="155" t="s">
        <v>460</v>
      </c>
    </row>
    <row r="129" spans="1:3" x14ac:dyDescent="0.25">
      <c r="A129" s="156">
        <v>112</v>
      </c>
      <c r="B129" s="152" t="s">
        <v>259</v>
      </c>
      <c r="C129" s="155" t="s">
        <v>460</v>
      </c>
    </row>
    <row r="130" spans="1:3" x14ac:dyDescent="0.25">
      <c r="A130" s="156">
        <v>113</v>
      </c>
      <c r="B130" s="152" t="s">
        <v>259</v>
      </c>
      <c r="C130" s="155" t="s">
        <v>460</v>
      </c>
    </row>
    <row r="131" spans="1:3" x14ac:dyDescent="0.25">
      <c r="A131" s="156">
        <v>115</v>
      </c>
      <c r="B131" s="152" t="s">
        <v>259</v>
      </c>
      <c r="C131" s="155" t="s">
        <v>460</v>
      </c>
    </row>
    <row r="132" spans="1:3" x14ac:dyDescent="0.25">
      <c r="A132" s="156">
        <v>116</v>
      </c>
      <c r="B132" s="152" t="s">
        <v>259</v>
      </c>
      <c r="C132" s="155" t="s">
        <v>460</v>
      </c>
    </row>
    <row r="133" spans="1:3" x14ac:dyDescent="0.25">
      <c r="A133" s="156">
        <v>117</v>
      </c>
      <c r="B133" s="152" t="s">
        <v>259</v>
      </c>
      <c r="C133" s="155" t="s">
        <v>460</v>
      </c>
    </row>
    <row r="134" spans="1:3" x14ac:dyDescent="0.25">
      <c r="A134" s="156">
        <v>118</v>
      </c>
      <c r="B134" s="152" t="s">
        <v>260</v>
      </c>
      <c r="C134" s="155" t="s">
        <v>460</v>
      </c>
    </row>
    <row r="135" spans="1:3" x14ac:dyDescent="0.25">
      <c r="A135" s="156">
        <v>119</v>
      </c>
      <c r="B135" s="152" t="s">
        <v>260</v>
      </c>
      <c r="C135" s="155" t="s">
        <v>460</v>
      </c>
    </row>
    <row r="136" spans="1:3" x14ac:dyDescent="0.25">
      <c r="A136" s="156">
        <v>120</v>
      </c>
      <c r="B136" s="152" t="s">
        <v>232</v>
      </c>
      <c r="C136" s="155" t="s">
        <v>460</v>
      </c>
    </row>
    <row r="137" spans="1:3" x14ac:dyDescent="0.25">
      <c r="A137" s="156">
        <v>121</v>
      </c>
      <c r="B137" s="152" t="s">
        <v>261</v>
      </c>
      <c r="C137" s="155" t="s">
        <v>459</v>
      </c>
    </row>
    <row r="138" spans="1:3" x14ac:dyDescent="0.25">
      <c r="A138" s="156">
        <v>122</v>
      </c>
      <c r="B138" s="152" t="s">
        <v>262</v>
      </c>
      <c r="C138" s="155" t="s">
        <v>459</v>
      </c>
    </row>
    <row r="139" spans="1:3" x14ac:dyDescent="0.25">
      <c r="A139" s="156">
        <v>123</v>
      </c>
      <c r="B139" s="152" t="s">
        <v>263</v>
      </c>
      <c r="C139" s="155" t="s">
        <v>459</v>
      </c>
    </row>
    <row r="140" spans="1:3" x14ac:dyDescent="0.25">
      <c r="A140" s="156">
        <v>124</v>
      </c>
      <c r="B140" s="152" t="s">
        <v>263</v>
      </c>
      <c r="C140" s="155" t="s">
        <v>459</v>
      </c>
    </row>
    <row r="141" spans="1:3" x14ac:dyDescent="0.25">
      <c r="A141" s="156">
        <v>125</v>
      </c>
      <c r="B141" s="152" t="s">
        <v>263</v>
      </c>
      <c r="C141" s="155" t="s">
        <v>459</v>
      </c>
    </row>
    <row r="142" spans="1:3" x14ac:dyDescent="0.25">
      <c r="A142" s="156">
        <v>126</v>
      </c>
      <c r="B142" s="152" t="s">
        <v>264</v>
      </c>
      <c r="C142" s="155" t="s">
        <v>459</v>
      </c>
    </row>
    <row r="143" spans="1:3" x14ac:dyDescent="0.25">
      <c r="A143" s="156">
        <v>127</v>
      </c>
      <c r="B143" s="152" t="s">
        <v>265</v>
      </c>
      <c r="C143" s="155" t="s">
        <v>459</v>
      </c>
    </row>
    <row r="144" spans="1:3" x14ac:dyDescent="0.25">
      <c r="A144" s="156">
        <v>128</v>
      </c>
      <c r="B144" s="152" t="s">
        <v>266</v>
      </c>
      <c r="C144" s="155" t="s">
        <v>459</v>
      </c>
    </row>
    <row r="145" spans="1:3" x14ac:dyDescent="0.25">
      <c r="A145" s="156">
        <v>129</v>
      </c>
      <c r="B145" s="152" t="s">
        <v>265</v>
      </c>
      <c r="C145" s="155" t="s">
        <v>459</v>
      </c>
    </row>
    <row r="146" spans="1:3" x14ac:dyDescent="0.25">
      <c r="A146" s="156">
        <v>130</v>
      </c>
      <c r="B146" s="152" t="s">
        <v>267</v>
      </c>
      <c r="C146" s="155" t="s">
        <v>459</v>
      </c>
    </row>
    <row r="147" spans="1:3" x14ac:dyDescent="0.25">
      <c r="A147" s="156">
        <v>131</v>
      </c>
      <c r="B147" s="152" t="s">
        <v>267</v>
      </c>
      <c r="C147" s="155" t="s">
        <v>459</v>
      </c>
    </row>
    <row r="148" spans="1:3" x14ac:dyDescent="0.25">
      <c r="A148" s="156">
        <v>132</v>
      </c>
      <c r="B148" s="152" t="s">
        <v>268</v>
      </c>
      <c r="C148" s="155" t="s">
        <v>459</v>
      </c>
    </row>
    <row r="149" spans="1:3" x14ac:dyDescent="0.25">
      <c r="A149" s="156">
        <v>133</v>
      </c>
      <c r="B149" s="152" t="s">
        <v>268</v>
      </c>
      <c r="C149" s="155" t="s">
        <v>459</v>
      </c>
    </row>
    <row r="150" spans="1:3" x14ac:dyDescent="0.25">
      <c r="A150" s="156">
        <v>134</v>
      </c>
      <c r="B150" s="152" t="s">
        <v>268</v>
      </c>
      <c r="C150" s="155" t="s">
        <v>459</v>
      </c>
    </row>
    <row r="151" spans="1:3" x14ac:dyDescent="0.25">
      <c r="A151" s="156">
        <v>135</v>
      </c>
      <c r="B151" s="152" t="s">
        <v>268</v>
      </c>
      <c r="C151" s="155" t="s">
        <v>459</v>
      </c>
    </row>
    <row r="152" spans="1:3" x14ac:dyDescent="0.25">
      <c r="A152" s="156">
        <v>136</v>
      </c>
      <c r="B152" s="152" t="s">
        <v>268</v>
      </c>
      <c r="C152" s="155" t="s">
        <v>459</v>
      </c>
    </row>
    <row r="153" spans="1:3" x14ac:dyDescent="0.25">
      <c r="A153" s="156">
        <v>137</v>
      </c>
      <c r="B153" s="152" t="s">
        <v>268</v>
      </c>
      <c r="C153" s="155" t="s">
        <v>459</v>
      </c>
    </row>
    <row r="154" spans="1:3" x14ac:dyDescent="0.25">
      <c r="A154" s="156">
        <v>138</v>
      </c>
      <c r="B154" s="152" t="s">
        <v>268</v>
      </c>
      <c r="C154" s="155" t="s">
        <v>459</v>
      </c>
    </row>
    <row r="155" spans="1:3" x14ac:dyDescent="0.25">
      <c r="A155" s="156">
        <v>140</v>
      </c>
      <c r="B155" s="152" t="s">
        <v>252</v>
      </c>
      <c r="C155" s="155" t="s">
        <v>459</v>
      </c>
    </row>
    <row r="156" spans="1:3" x14ac:dyDescent="0.25">
      <c r="A156" s="156">
        <v>141</v>
      </c>
      <c r="B156" s="152" t="s">
        <v>269</v>
      </c>
      <c r="C156" s="155" t="s">
        <v>459</v>
      </c>
    </row>
    <row r="157" spans="1:3" x14ac:dyDescent="0.25">
      <c r="A157" s="156">
        <v>142</v>
      </c>
      <c r="B157" s="152" t="s">
        <v>269</v>
      </c>
      <c r="C157" s="155" t="s">
        <v>459</v>
      </c>
    </row>
    <row r="158" spans="1:3" x14ac:dyDescent="0.25">
      <c r="A158" s="156">
        <v>143</v>
      </c>
      <c r="B158" s="152" t="s">
        <v>255</v>
      </c>
      <c r="C158" s="155" t="s">
        <v>460</v>
      </c>
    </row>
    <row r="159" spans="1:3" x14ac:dyDescent="0.25">
      <c r="A159" s="156">
        <v>144</v>
      </c>
      <c r="B159" s="152" t="s">
        <v>270</v>
      </c>
      <c r="C159" s="155" t="s">
        <v>459</v>
      </c>
    </row>
    <row r="160" spans="1:3" x14ac:dyDescent="0.25">
      <c r="A160" s="156">
        <v>145</v>
      </c>
      <c r="B160" s="152" t="s">
        <v>270</v>
      </c>
      <c r="C160" s="155" t="s">
        <v>459</v>
      </c>
    </row>
    <row r="161" spans="1:3" x14ac:dyDescent="0.25">
      <c r="A161" s="156">
        <v>146</v>
      </c>
      <c r="B161" s="152" t="s">
        <v>270</v>
      </c>
      <c r="C161" s="155" t="s">
        <v>459</v>
      </c>
    </row>
    <row r="162" spans="1:3" x14ac:dyDescent="0.25">
      <c r="A162" s="156">
        <v>147</v>
      </c>
      <c r="B162" s="152" t="s">
        <v>270</v>
      </c>
      <c r="C162" s="155" t="s">
        <v>459</v>
      </c>
    </row>
    <row r="163" spans="1:3" x14ac:dyDescent="0.25">
      <c r="A163" s="156">
        <v>148</v>
      </c>
      <c r="B163" s="152" t="s">
        <v>271</v>
      </c>
      <c r="C163" s="155" t="s">
        <v>459</v>
      </c>
    </row>
    <row r="164" spans="1:3" x14ac:dyDescent="0.25">
      <c r="A164" s="156">
        <v>149</v>
      </c>
      <c r="B164" s="152" t="s">
        <v>272</v>
      </c>
      <c r="C164" s="155" t="s">
        <v>459</v>
      </c>
    </row>
    <row r="165" spans="1:3" x14ac:dyDescent="0.25">
      <c r="A165" s="156">
        <v>150</v>
      </c>
      <c r="B165" s="152" t="s">
        <v>264</v>
      </c>
      <c r="C165" s="155" t="s">
        <v>459</v>
      </c>
    </row>
    <row r="166" spans="1:3" x14ac:dyDescent="0.25">
      <c r="A166" s="156">
        <v>151</v>
      </c>
      <c r="B166" s="152" t="s">
        <v>264</v>
      </c>
      <c r="C166" s="155" t="s">
        <v>459</v>
      </c>
    </row>
    <row r="167" spans="1:3" x14ac:dyDescent="0.25">
      <c r="A167" s="156">
        <v>152</v>
      </c>
      <c r="B167" s="152" t="s">
        <v>264</v>
      </c>
      <c r="C167" s="155" t="s">
        <v>459</v>
      </c>
    </row>
    <row r="168" spans="1:3" x14ac:dyDescent="0.25">
      <c r="A168" s="156">
        <v>153</v>
      </c>
      <c r="B168" s="152" t="s">
        <v>264</v>
      </c>
      <c r="C168" s="155" t="s">
        <v>459</v>
      </c>
    </row>
    <row r="169" spans="1:3" x14ac:dyDescent="0.25">
      <c r="A169" s="156">
        <v>154</v>
      </c>
      <c r="B169" s="152" t="s">
        <v>264</v>
      </c>
      <c r="C169" s="155" t="s">
        <v>459</v>
      </c>
    </row>
    <row r="170" spans="1:3" x14ac:dyDescent="0.25">
      <c r="A170" s="156">
        <v>155</v>
      </c>
      <c r="B170" s="152" t="s">
        <v>252</v>
      </c>
      <c r="C170" s="155" t="s">
        <v>460</v>
      </c>
    </row>
    <row r="171" spans="1:3" x14ac:dyDescent="0.25">
      <c r="A171" s="156">
        <v>156</v>
      </c>
      <c r="B171" s="152" t="s">
        <v>264</v>
      </c>
      <c r="C171" s="155" t="s">
        <v>459</v>
      </c>
    </row>
    <row r="172" spans="1:3" x14ac:dyDescent="0.25">
      <c r="A172" s="156">
        <v>157</v>
      </c>
      <c r="B172" s="152" t="s">
        <v>264</v>
      </c>
      <c r="C172" s="155" t="s">
        <v>459</v>
      </c>
    </row>
    <row r="173" spans="1:3" x14ac:dyDescent="0.25">
      <c r="A173" s="156">
        <v>158</v>
      </c>
      <c r="B173" s="152" t="s">
        <v>264</v>
      </c>
      <c r="C173" s="155" t="s">
        <v>459</v>
      </c>
    </row>
    <row r="174" spans="1:3" x14ac:dyDescent="0.25">
      <c r="A174" s="156">
        <v>159</v>
      </c>
      <c r="B174" s="152" t="s">
        <v>239</v>
      </c>
      <c r="C174" s="155" t="s">
        <v>460</v>
      </c>
    </row>
    <row r="175" spans="1:3" x14ac:dyDescent="0.25">
      <c r="A175" s="156">
        <v>160</v>
      </c>
      <c r="B175" s="152" t="s">
        <v>264</v>
      </c>
      <c r="C175" s="155" t="s">
        <v>459</v>
      </c>
    </row>
    <row r="176" spans="1:3" x14ac:dyDescent="0.25">
      <c r="A176" s="156">
        <v>161</v>
      </c>
      <c r="B176" s="152" t="s">
        <v>264</v>
      </c>
      <c r="C176" s="155" t="s">
        <v>459</v>
      </c>
    </row>
    <row r="177" spans="1:3" x14ac:dyDescent="0.25">
      <c r="A177" s="156">
        <v>162</v>
      </c>
      <c r="B177" s="152" t="s">
        <v>264</v>
      </c>
      <c r="C177" s="155" t="s">
        <v>459</v>
      </c>
    </row>
    <row r="178" spans="1:3" x14ac:dyDescent="0.25">
      <c r="A178" s="156">
        <v>163</v>
      </c>
      <c r="B178" s="152" t="s">
        <v>264</v>
      </c>
      <c r="C178" s="155" t="s">
        <v>459</v>
      </c>
    </row>
    <row r="179" spans="1:3" x14ac:dyDescent="0.25">
      <c r="A179" s="156">
        <v>164</v>
      </c>
      <c r="B179" s="152" t="s">
        <v>264</v>
      </c>
      <c r="C179" s="155" t="s">
        <v>459</v>
      </c>
    </row>
    <row r="180" spans="1:3" x14ac:dyDescent="0.25">
      <c r="A180" s="156">
        <v>165</v>
      </c>
      <c r="B180" s="152" t="s">
        <v>264</v>
      </c>
      <c r="C180" s="155" t="s">
        <v>459</v>
      </c>
    </row>
    <row r="181" spans="1:3" x14ac:dyDescent="0.25">
      <c r="A181" s="156">
        <v>166</v>
      </c>
      <c r="B181" s="152" t="s">
        <v>264</v>
      </c>
      <c r="C181" s="155" t="s">
        <v>459</v>
      </c>
    </row>
    <row r="182" spans="1:3" x14ac:dyDescent="0.25">
      <c r="A182" s="156">
        <v>167</v>
      </c>
      <c r="B182" s="152" t="s">
        <v>264</v>
      </c>
      <c r="C182" s="155" t="s">
        <v>459</v>
      </c>
    </row>
    <row r="183" spans="1:3" x14ac:dyDescent="0.25">
      <c r="A183" s="156">
        <v>168</v>
      </c>
      <c r="B183" s="152" t="s">
        <v>264</v>
      </c>
      <c r="C183" s="155" t="s">
        <v>459</v>
      </c>
    </row>
    <row r="184" spans="1:3" x14ac:dyDescent="0.25">
      <c r="A184" s="156">
        <v>169</v>
      </c>
      <c r="B184" s="152" t="s">
        <v>264</v>
      </c>
      <c r="C184" s="155" t="s">
        <v>459</v>
      </c>
    </row>
    <row r="185" spans="1:3" x14ac:dyDescent="0.25">
      <c r="A185" s="156">
        <v>170</v>
      </c>
      <c r="B185" s="152" t="s">
        <v>264</v>
      </c>
      <c r="C185" s="155" t="s">
        <v>459</v>
      </c>
    </row>
    <row r="186" spans="1:3" x14ac:dyDescent="0.25">
      <c r="A186" s="156">
        <v>171</v>
      </c>
      <c r="B186" s="152" t="s">
        <v>264</v>
      </c>
      <c r="C186" s="155" t="s">
        <v>459</v>
      </c>
    </row>
    <row r="187" spans="1:3" x14ac:dyDescent="0.25">
      <c r="A187" s="156">
        <v>172</v>
      </c>
      <c r="B187" s="152" t="s">
        <v>264</v>
      </c>
      <c r="C187" s="155" t="s">
        <v>459</v>
      </c>
    </row>
    <row r="188" spans="1:3" x14ac:dyDescent="0.25">
      <c r="A188" s="156">
        <v>173</v>
      </c>
      <c r="B188" s="152" t="s">
        <v>264</v>
      </c>
      <c r="C188" s="155" t="s">
        <v>459</v>
      </c>
    </row>
    <row r="189" spans="1:3" x14ac:dyDescent="0.25">
      <c r="A189" s="156">
        <v>174</v>
      </c>
      <c r="B189" s="152" t="s">
        <v>264</v>
      </c>
      <c r="C189" s="155" t="s">
        <v>459</v>
      </c>
    </row>
    <row r="190" spans="1:3" x14ac:dyDescent="0.25">
      <c r="A190" s="156">
        <v>175</v>
      </c>
      <c r="B190" s="152" t="s">
        <v>264</v>
      </c>
      <c r="C190" s="155" t="s">
        <v>459</v>
      </c>
    </row>
    <row r="191" spans="1:3" x14ac:dyDescent="0.25">
      <c r="A191" s="156">
        <v>176</v>
      </c>
      <c r="B191" s="152" t="s">
        <v>264</v>
      </c>
      <c r="C191" s="155" t="s">
        <v>459</v>
      </c>
    </row>
    <row r="192" spans="1:3" x14ac:dyDescent="0.25">
      <c r="A192" s="156">
        <v>177</v>
      </c>
      <c r="B192" s="152" t="s">
        <v>264</v>
      </c>
      <c r="C192" s="155" t="s">
        <v>459</v>
      </c>
    </row>
    <row r="193" spans="1:3" x14ac:dyDescent="0.25">
      <c r="A193" s="156">
        <v>178</v>
      </c>
      <c r="B193" s="152" t="s">
        <v>273</v>
      </c>
      <c r="C193" s="155" t="s">
        <v>459</v>
      </c>
    </row>
    <row r="194" spans="1:3" x14ac:dyDescent="0.25">
      <c r="A194" s="156">
        <v>179</v>
      </c>
      <c r="B194" s="152" t="s">
        <v>264</v>
      </c>
      <c r="C194" s="155" t="s">
        <v>459</v>
      </c>
    </row>
    <row r="195" spans="1:3" x14ac:dyDescent="0.25">
      <c r="A195" s="156">
        <v>180</v>
      </c>
      <c r="B195" s="152" t="s">
        <v>264</v>
      </c>
      <c r="C195" s="155" t="s">
        <v>459</v>
      </c>
    </row>
    <row r="196" spans="1:3" x14ac:dyDescent="0.25">
      <c r="A196" s="156">
        <v>181</v>
      </c>
      <c r="B196" s="152" t="s">
        <v>264</v>
      </c>
      <c r="C196" s="155" t="s">
        <v>459</v>
      </c>
    </row>
    <row r="197" spans="1:3" x14ac:dyDescent="0.25">
      <c r="A197" s="156">
        <v>182</v>
      </c>
      <c r="B197" s="152" t="s">
        <v>264</v>
      </c>
      <c r="C197" s="155" t="s">
        <v>459</v>
      </c>
    </row>
    <row r="198" spans="1:3" x14ac:dyDescent="0.25">
      <c r="A198" s="156">
        <v>183</v>
      </c>
      <c r="B198" s="152" t="s">
        <v>264</v>
      </c>
      <c r="C198" s="155" t="s">
        <v>459</v>
      </c>
    </row>
    <row r="199" spans="1:3" x14ac:dyDescent="0.25">
      <c r="A199" s="156">
        <v>184</v>
      </c>
      <c r="B199" s="152" t="s">
        <v>264</v>
      </c>
      <c r="C199" s="155" t="s">
        <v>459</v>
      </c>
    </row>
    <row r="200" spans="1:3" x14ac:dyDescent="0.25">
      <c r="A200" s="156">
        <v>185</v>
      </c>
      <c r="B200" s="152" t="s">
        <v>264</v>
      </c>
      <c r="C200" s="155" t="s">
        <v>459</v>
      </c>
    </row>
    <row r="201" spans="1:3" x14ac:dyDescent="0.25">
      <c r="A201" s="156">
        <v>186</v>
      </c>
      <c r="B201" s="152" t="s">
        <v>264</v>
      </c>
      <c r="C201" s="155" t="s">
        <v>459</v>
      </c>
    </row>
    <row r="202" spans="1:3" x14ac:dyDescent="0.25">
      <c r="A202" s="156">
        <v>187</v>
      </c>
      <c r="B202" s="152" t="s">
        <v>264</v>
      </c>
      <c r="C202" s="155" t="s">
        <v>459</v>
      </c>
    </row>
    <row r="203" spans="1:3" x14ac:dyDescent="0.25">
      <c r="A203" s="156">
        <v>188</v>
      </c>
      <c r="B203" s="152" t="s">
        <v>264</v>
      </c>
      <c r="C203" s="155" t="s">
        <v>459</v>
      </c>
    </row>
    <row r="204" spans="1:3" x14ac:dyDescent="0.25">
      <c r="A204" s="156">
        <v>189</v>
      </c>
      <c r="B204" s="152" t="s">
        <v>264</v>
      </c>
      <c r="C204" s="155" t="s">
        <v>460</v>
      </c>
    </row>
    <row r="205" spans="1:3" x14ac:dyDescent="0.25">
      <c r="A205" s="156">
        <v>190</v>
      </c>
      <c r="B205" s="152" t="s">
        <v>264</v>
      </c>
      <c r="C205" s="155" t="s">
        <v>460</v>
      </c>
    </row>
    <row r="206" spans="1:3" x14ac:dyDescent="0.25">
      <c r="A206" s="156">
        <v>191</v>
      </c>
      <c r="B206" s="152" t="s">
        <v>264</v>
      </c>
      <c r="C206" s="155" t="s">
        <v>460</v>
      </c>
    </row>
    <row r="207" spans="1:3" x14ac:dyDescent="0.25">
      <c r="A207" s="156">
        <v>192</v>
      </c>
      <c r="B207" s="152" t="s">
        <v>264</v>
      </c>
      <c r="C207" s="155" t="s">
        <v>460</v>
      </c>
    </row>
    <row r="208" spans="1:3" x14ac:dyDescent="0.25">
      <c r="A208" s="156">
        <v>193</v>
      </c>
      <c r="B208" s="152" t="s">
        <v>264</v>
      </c>
      <c r="C208" s="155" t="s">
        <v>460</v>
      </c>
    </row>
    <row r="209" spans="1:3" x14ac:dyDescent="0.25">
      <c r="A209" s="156">
        <v>194</v>
      </c>
      <c r="B209" s="152" t="s">
        <v>264</v>
      </c>
      <c r="C209" s="155" t="s">
        <v>460</v>
      </c>
    </row>
    <row r="210" spans="1:3" x14ac:dyDescent="0.25">
      <c r="A210" s="156">
        <v>195</v>
      </c>
      <c r="B210" s="152" t="s">
        <v>264</v>
      </c>
      <c r="C210" s="155" t="s">
        <v>460</v>
      </c>
    </row>
    <row r="211" spans="1:3" x14ac:dyDescent="0.25">
      <c r="A211" s="156">
        <v>196</v>
      </c>
      <c r="B211" s="152" t="s">
        <v>264</v>
      </c>
      <c r="C211" s="155" t="s">
        <v>460</v>
      </c>
    </row>
    <row r="212" spans="1:3" x14ac:dyDescent="0.25">
      <c r="A212" s="156">
        <v>197</v>
      </c>
      <c r="B212" s="152" t="s">
        <v>264</v>
      </c>
      <c r="C212" s="155" t="s">
        <v>460</v>
      </c>
    </row>
    <row r="213" spans="1:3" x14ac:dyDescent="0.25">
      <c r="A213" s="156">
        <v>198</v>
      </c>
      <c r="B213" s="152" t="s">
        <v>264</v>
      </c>
      <c r="C213" s="155" t="s">
        <v>460</v>
      </c>
    </row>
    <row r="214" spans="1:3" x14ac:dyDescent="0.25">
      <c r="A214" s="156">
        <v>199</v>
      </c>
      <c r="B214" s="152" t="s">
        <v>264</v>
      </c>
      <c r="C214" s="155" t="s">
        <v>460</v>
      </c>
    </row>
    <row r="215" spans="1:3" x14ac:dyDescent="0.25">
      <c r="A215" s="156">
        <v>201</v>
      </c>
      <c r="B215" s="152" t="s">
        <v>264</v>
      </c>
      <c r="C215" s="155" t="s">
        <v>460</v>
      </c>
    </row>
    <row r="216" spans="1:3" x14ac:dyDescent="0.25">
      <c r="A216" s="156">
        <v>202</v>
      </c>
      <c r="B216" s="152" t="s">
        <v>264</v>
      </c>
      <c r="C216" s="155" t="s">
        <v>460</v>
      </c>
    </row>
    <row r="217" spans="1:3" x14ac:dyDescent="0.25">
      <c r="A217" s="156">
        <v>203</v>
      </c>
      <c r="B217" s="152" t="s">
        <v>264</v>
      </c>
      <c r="C217" s="155" t="s">
        <v>460</v>
      </c>
    </row>
    <row r="218" spans="1:3" x14ac:dyDescent="0.25">
      <c r="A218" s="156">
        <v>204</v>
      </c>
      <c r="B218" s="152" t="s">
        <v>264</v>
      </c>
      <c r="C218" s="155" t="s">
        <v>460</v>
      </c>
    </row>
    <row r="219" spans="1:3" x14ac:dyDescent="0.25">
      <c r="A219" s="156">
        <v>205</v>
      </c>
      <c r="B219" s="152" t="s">
        <v>264</v>
      </c>
      <c r="C219" s="155" t="s">
        <v>460</v>
      </c>
    </row>
    <row r="220" spans="1:3" x14ac:dyDescent="0.25">
      <c r="A220" s="156">
        <v>206</v>
      </c>
      <c r="B220" s="152" t="s">
        <v>264</v>
      </c>
      <c r="C220" s="155" t="s">
        <v>460</v>
      </c>
    </row>
    <row r="221" spans="1:3" x14ac:dyDescent="0.25">
      <c r="A221" s="156">
        <v>207</v>
      </c>
      <c r="B221" s="152" t="s">
        <v>264</v>
      </c>
      <c r="C221" s="155" t="s">
        <v>460</v>
      </c>
    </row>
    <row r="222" spans="1:3" x14ac:dyDescent="0.25">
      <c r="A222" s="156">
        <v>208</v>
      </c>
      <c r="B222" s="152" t="s">
        <v>264</v>
      </c>
      <c r="C222" s="155" t="s">
        <v>460</v>
      </c>
    </row>
    <row r="223" spans="1:3" x14ac:dyDescent="0.25">
      <c r="A223" s="156">
        <v>209</v>
      </c>
      <c r="B223" s="152" t="s">
        <v>264</v>
      </c>
      <c r="C223" s="155" t="s">
        <v>459</v>
      </c>
    </row>
    <row r="224" spans="1:3" x14ac:dyDescent="0.25">
      <c r="A224" s="156">
        <v>210</v>
      </c>
      <c r="B224" s="152" t="s">
        <v>264</v>
      </c>
      <c r="C224" s="155" t="s">
        <v>459</v>
      </c>
    </row>
    <row r="225" spans="1:3" x14ac:dyDescent="0.25">
      <c r="A225" s="156">
        <v>211</v>
      </c>
      <c r="B225" s="152" t="s">
        <v>264</v>
      </c>
      <c r="C225" s="155" t="s">
        <v>459</v>
      </c>
    </row>
    <row r="226" spans="1:3" x14ac:dyDescent="0.25">
      <c r="A226" s="156">
        <v>212</v>
      </c>
      <c r="B226" s="152" t="s">
        <v>264</v>
      </c>
      <c r="C226" s="155" t="s">
        <v>459</v>
      </c>
    </row>
    <row r="227" spans="1:3" x14ac:dyDescent="0.25">
      <c r="A227" s="156">
        <v>213</v>
      </c>
      <c r="B227" s="152" t="s">
        <v>264</v>
      </c>
      <c r="C227" s="155" t="s">
        <v>459</v>
      </c>
    </row>
    <row r="228" spans="1:3" x14ac:dyDescent="0.25">
      <c r="A228" s="156">
        <v>214</v>
      </c>
      <c r="B228" s="152" t="s">
        <v>264</v>
      </c>
      <c r="C228" s="155" t="s">
        <v>459</v>
      </c>
    </row>
    <row r="229" spans="1:3" x14ac:dyDescent="0.25">
      <c r="A229" s="156">
        <v>215</v>
      </c>
      <c r="B229" s="152" t="s">
        <v>264</v>
      </c>
      <c r="C229" s="155" t="s">
        <v>459</v>
      </c>
    </row>
    <row r="230" spans="1:3" x14ac:dyDescent="0.25">
      <c r="A230" s="156">
        <v>216</v>
      </c>
      <c r="B230" s="152" t="s">
        <v>264</v>
      </c>
      <c r="C230" s="155" t="s">
        <v>459</v>
      </c>
    </row>
    <row r="231" spans="1:3" x14ac:dyDescent="0.25">
      <c r="A231" s="156">
        <v>217</v>
      </c>
      <c r="B231" s="152" t="s">
        <v>264</v>
      </c>
      <c r="C231" s="155" t="s">
        <v>459</v>
      </c>
    </row>
    <row r="232" spans="1:3" x14ac:dyDescent="0.25">
      <c r="A232" s="156">
        <v>218</v>
      </c>
      <c r="B232" s="152" t="s">
        <v>264</v>
      </c>
      <c r="C232" s="155" t="s">
        <v>459</v>
      </c>
    </row>
    <row r="233" spans="1:3" x14ac:dyDescent="0.25">
      <c r="A233" s="156">
        <v>219</v>
      </c>
      <c r="B233" s="152" t="s">
        <v>264</v>
      </c>
      <c r="C233" s="155" t="s">
        <v>459</v>
      </c>
    </row>
    <row r="234" spans="1:3" x14ac:dyDescent="0.25">
      <c r="A234" s="156">
        <v>220</v>
      </c>
      <c r="B234" s="152" t="s">
        <v>264</v>
      </c>
      <c r="C234" s="155" t="s">
        <v>459</v>
      </c>
    </row>
    <row r="235" spans="1:3" x14ac:dyDescent="0.25">
      <c r="A235" s="156">
        <v>221</v>
      </c>
      <c r="B235" s="152" t="s">
        <v>264</v>
      </c>
      <c r="C235" s="155" t="s">
        <v>459</v>
      </c>
    </row>
    <row r="236" spans="1:3" x14ac:dyDescent="0.25">
      <c r="A236" s="156">
        <v>222</v>
      </c>
      <c r="B236" s="152" t="s">
        <v>264</v>
      </c>
      <c r="C236" s="155" t="s">
        <v>459</v>
      </c>
    </row>
    <row r="237" spans="1:3" x14ac:dyDescent="0.25">
      <c r="A237" s="156">
        <v>223</v>
      </c>
      <c r="B237" s="152" t="s">
        <v>264</v>
      </c>
      <c r="C237" s="155" t="s">
        <v>459</v>
      </c>
    </row>
    <row r="238" spans="1:3" x14ac:dyDescent="0.25">
      <c r="A238" s="156">
        <v>224</v>
      </c>
      <c r="B238" s="152" t="s">
        <v>264</v>
      </c>
      <c r="C238" s="155" t="s">
        <v>459</v>
      </c>
    </row>
    <row r="239" spans="1:3" x14ac:dyDescent="0.25">
      <c r="A239" s="156">
        <v>225</v>
      </c>
      <c r="B239" s="152" t="s">
        <v>264</v>
      </c>
      <c r="C239" s="155" t="s">
        <v>459</v>
      </c>
    </row>
    <row r="240" spans="1:3" x14ac:dyDescent="0.25">
      <c r="A240" s="156">
        <v>226</v>
      </c>
      <c r="B240" s="152" t="s">
        <v>264</v>
      </c>
      <c r="C240" s="155" t="s">
        <v>459</v>
      </c>
    </row>
    <row r="241" spans="1:3" x14ac:dyDescent="0.25">
      <c r="A241" s="156">
        <v>227</v>
      </c>
      <c r="B241" s="152" t="s">
        <v>264</v>
      </c>
      <c r="C241" s="155" t="s">
        <v>459</v>
      </c>
    </row>
    <row r="242" spans="1:3" x14ac:dyDescent="0.25">
      <c r="A242" s="156">
        <v>228</v>
      </c>
      <c r="B242" s="152" t="s">
        <v>274</v>
      </c>
      <c r="C242" s="155" t="s">
        <v>460</v>
      </c>
    </row>
    <row r="243" spans="1:3" x14ac:dyDescent="0.25">
      <c r="A243" s="156">
        <v>229</v>
      </c>
      <c r="B243" s="152" t="s">
        <v>274</v>
      </c>
      <c r="C243" s="155" t="s">
        <v>460</v>
      </c>
    </row>
    <row r="244" spans="1:3" x14ac:dyDescent="0.25">
      <c r="A244" s="156">
        <v>230</v>
      </c>
      <c r="B244" s="152" t="s">
        <v>264</v>
      </c>
      <c r="C244" s="155" t="s">
        <v>460</v>
      </c>
    </row>
    <row r="245" spans="1:3" x14ac:dyDescent="0.25">
      <c r="A245" s="156">
        <v>231</v>
      </c>
      <c r="B245" s="152" t="s">
        <v>252</v>
      </c>
      <c r="C245" s="155" t="s">
        <v>459</v>
      </c>
    </row>
    <row r="246" spans="1:3" x14ac:dyDescent="0.25">
      <c r="A246" s="156">
        <v>233</v>
      </c>
      <c r="B246" s="152" t="s">
        <v>252</v>
      </c>
      <c r="C246" s="155" t="s">
        <v>459</v>
      </c>
    </row>
    <row r="247" spans="1:3" x14ac:dyDescent="0.25">
      <c r="A247" s="156">
        <v>234</v>
      </c>
      <c r="B247" s="152" t="s">
        <v>252</v>
      </c>
      <c r="C247" s="155" t="s">
        <v>459</v>
      </c>
    </row>
    <row r="248" spans="1:3" x14ac:dyDescent="0.25">
      <c r="A248" s="156">
        <v>235</v>
      </c>
      <c r="B248" s="152" t="s">
        <v>252</v>
      </c>
      <c r="C248" s="155" t="s">
        <v>459</v>
      </c>
    </row>
    <row r="249" spans="1:3" x14ac:dyDescent="0.25">
      <c r="A249" s="156">
        <v>236</v>
      </c>
      <c r="B249" s="152" t="s">
        <v>252</v>
      </c>
      <c r="C249" s="155" t="s">
        <v>459</v>
      </c>
    </row>
    <row r="250" spans="1:3" x14ac:dyDescent="0.25">
      <c r="A250" s="156">
        <v>237</v>
      </c>
      <c r="B250" s="152" t="s">
        <v>252</v>
      </c>
      <c r="C250" s="155" t="s">
        <v>459</v>
      </c>
    </row>
    <row r="251" spans="1:3" x14ac:dyDescent="0.25">
      <c r="A251" s="156">
        <v>238</v>
      </c>
      <c r="B251" s="152" t="s">
        <v>264</v>
      </c>
      <c r="C251" s="155" t="s">
        <v>459</v>
      </c>
    </row>
    <row r="252" spans="1:3" x14ac:dyDescent="0.25">
      <c r="A252" s="156">
        <v>241</v>
      </c>
      <c r="B252" s="152" t="s">
        <v>275</v>
      </c>
      <c r="C252" s="155" t="s">
        <v>459</v>
      </c>
    </row>
    <row r="253" spans="1:3" x14ac:dyDescent="0.25">
      <c r="A253" s="156">
        <v>242</v>
      </c>
      <c r="B253" s="152" t="s">
        <v>276</v>
      </c>
      <c r="C253" s="155" t="s">
        <v>459</v>
      </c>
    </row>
    <row r="254" spans="1:3" x14ac:dyDescent="0.25">
      <c r="A254" s="156">
        <v>243</v>
      </c>
      <c r="B254" s="152" t="s">
        <v>240</v>
      </c>
      <c r="C254" s="155" t="s">
        <v>459</v>
      </c>
    </row>
    <row r="255" spans="1:3" x14ac:dyDescent="0.25">
      <c r="A255" s="156">
        <v>244</v>
      </c>
      <c r="B255" s="152" t="s">
        <v>264</v>
      </c>
      <c r="C255" s="155" t="s">
        <v>459</v>
      </c>
    </row>
    <row r="256" spans="1:3" x14ac:dyDescent="0.25">
      <c r="A256" s="156">
        <v>245</v>
      </c>
      <c r="B256" s="152" t="s">
        <v>276</v>
      </c>
      <c r="C256" s="155" t="s">
        <v>459</v>
      </c>
    </row>
    <row r="257" spans="1:3" x14ac:dyDescent="0.25">
      <c r="A257" s="156">
        <v>246</v>
      </c>
      <c r="B257" s="152" t="s">
        <v>277</v>
      </c>
      <c r="C257" s="155" t="s">
        <v>459</v>
      </c>
    </row>
    <row r="258" spans="1:3" x14ac:dyDescent="0.25">
      <c r="A258" s="156">
        <v>247</v>
      </c>
      <c r="B258" s="152" t="s">
        <v>276</v>
      </c>
      <c r="C258" s="155" t="s">
        <v>459</v>
      </c>
    </row>
    <row r="259" spans="1:3" x14ac:dyDescent="0.25">
      <c r="A259" s="156">
        <v>248</v>
      </c>
      <c r="B259" s="152" t="s">
        <v>264</v>
      </c>
      <c r="C259" s="155" t="s">
        <v>459</v>
      </c>
    </row>
    <row r="260" spans="1:3" x14ac:dyDescent="0.25">
      <c r="A260" s="156">
        <v>249</v>
      </c>
      <c r="B260" s="152" t="s">
        <v>276</v>
      </c>
      <c r="C260" s="155" t="s">
        <v>459</v>
      </c>
    </row>
    <row r="261" spans="1:3" x14ac:dyDescent="0.25">
      <c r="A261" s="156">
        <v>250</v>
      </c>
      <c r="B261" s="152" t="s">
        <v>278</v>
      </c>
      <c r="C261" s="155" t="s">
        <v>460</v>
      </c>
    </row>
    <row r="262" spans="1:3" x14ac:dyDescent="0.25">
      <c r="A262" s="156">
        <v>251</v>
      </c>
      <c r="B262" s="152" t="s">
        <v>278</v>
      </c>
      <c r="C262" s="155" t="s">
        <v>460</v>
      </c>
    </row>
    <row r="263" spans="1:3" x14ac:dyDescent="0.25">
      <c r="A263" s="156">
        <v>252</v>
      </c>
      <c r="B263" s="152" t="s">
        <v>278</v>
      </c>
      <c r="C263" s="155" t="s">
        <v>460</v>
      </c>
    </row>
    <row r="264" spans="1:3" x14ac:dyDescent="0.25">
      <c r="A264" s="156">
        <v>253</v>
      </c>
      <c r="B264" s="152" t="s">
        <v>278</v>
      </c>
      <c r="C264" s="155" t="s">
        <v>460</v>
      </c>
    </row>
    <row r="265" spans="1:3" x14ac:dyDescent="0.25">
      <c r="A265" s="156">
        <v>254</v>
      </c>
      <c r="B265" s="152" t="s">
        <v>279</v>
      </c>
      <c r="C265" s="155" t="s">
        <v>459</v>
      </c>
    </row>
    <row r="266" spans="1:3" x14ac:dyDescent="0.25">
      <c r="A266" s="156">
        <v>255</v>
      </c>
      <c r="B266" s="152" t="s">
        <v>280</v>
      </c>
      <c r="C266" s="155" t="s">
        <v>459</v>
      </c>
    </row>
    <row r="267" spans="1:3" x14ac:dyDescent="0.25">
      <c r="A267" s="156">
        <v>257</v>
      </c>
      <c r="B267" s="152" t="s">
        <v>281</v>
      </c>
      <c r="C267" s="155" t="s">
        <v>459</v>
      </c>
    </row>
    <row r="268" spans="1:3" x14ac:dyDescent="0.25">
      <c r="A268" s="156">
        <v>258</v>
      </c>
      <c r="B268" s="152" t="s">
        <v>282</v>
      </c>
      <c r="C268" s="155" t="s">
        <v>459</v>
      </c>
    </row>
    <row r="269" spans="1:3" x14ac:dyDescent="0.25">
      <c r="A269" s="156">
        <v>259</v>
      </c>
      <c r="B269" s="152" t="s">
        <v>283</v>
      </c>
      <c r="C269" s="155" t="s">
        <v>459</v>
      </c>
    </row>
    <row r="270" spans="1:3" x14ac:dyDescent="0.25">
      <c r="A270" s="156">
        <v>260</v>
      </c>
      <c r="B270" s="152" t="s">
        <v>282</v>
      </c>
      <c r="C270" s="155" t="s">
        <v>460</v>
      </c>
    </row>
    <row r="271" spans="1:3" x14ac:dyDescent="0.25">
      <c r="A271" s="156">
        <v>261</v>
      </c>
      <c r="B271" s="152" t="s">
        <v>282</v>
      </c>
      <c r="C271" s="155" t="s">
        <v>459</v>
      </c>
    </row>
    <row r="272" spans="1:3" x14ac:dyDescent="0.25">
      <c r="A272" s="156">
        <v>262</v>
      </c>
      <c r="B272" s="152" t="s">
        <v>282</v>
      </c>
      <c r="C272" s="155" t="s">
        <v>459</v>
      </c>
    </row>
    <row r="273" spans="1:3" x14ac:dyDescent="0.25">
      <c r="A273" s="156">
        <v>263</v>
      </c>
      <c r="B273" s="152" t="s">
        <v>282</v>
      </c>
      <c r="C273" s="155" t="s">
        <v>459</v>
      </c>
    </row>
    <row r="274" spans="1:3" x14ac:dyDescent="0.25">
      <c r="A274" s="156">
        <v>264</v>
      </c>
      <c r="B274" s="152" t="s">
        <v>282</v>
      </c>
      <c r="C274" s="155" t="s">
        <v>459</v>
      </c>
    </row>
    <row r="275" spans="1:3" x14ac:dyDescent="0.25">
      <c r="A275" s="156">
        <v>265</v>
      </c>
      <c r="B275" s="152" t="s">
        <v>284</v>
      </c>
      <c r="C275" s="155" t="s">
        <v>460</v>
      </c>
    </row>
    <row r="276" spans="1:3" x14ac:dyDescent="0.25">
      <c r="A276" s="156">
        <v>266</v>
      </c>
      <c r="B276" s="152" t="s">
        <v>284</v>
      </c>
      <c r="C276" s="155" t="s">
        <v>460</v>
      </c>
    </row>
    <row r="277" spans="1:3" x14ac:dyDescent="0.25">
      <c r="A277" s="156">
        <v>267</v>
      </c>
      <c r="B277" s="152" t="s">
        <v>284</v>
      </c>
      <c r="C277" s="155" t="s">
        <v>460</v>
      </c>
    </row>
    <row r="278" spans="1:3" x14ac:dyDescent="0.25">
      <c r="A278" s="156">
        <v>268</v>
      </c>
      <c r="B278" s="152" t="s">
        <v>284</v>
      </c>
      <c r="C278" s="155" t="s">
        <v>460</v>
      </c>
    </row>
    <row r="279" spans="1:3" x14ac:dyDescent="0.25">
      <c r="A279" s="156">
        <v>269</v>
      </c>
      <c r="B279" s="152" t="s">
        <v>284</v>
      </c>
      <c r="C279" s="155" t="s">
        <v>460</v>
      </c>
    </row>
    <row r="280" spans="1:3" x14ac:dyDescent="0.25">
      <c r="A280" s="156">
        <v>270</v>
      </c>
      <c r="B280" s="152" t="s">
        <v>284</v>
      </c>
      <c r="C280" s="155" t="s">
        <v>460</v>
      </c>
    </row>
    <row r="281" spans="1:3" x14ac:dyDescent="0.25">
      <c r="A281" s="156">
        <v>271</v>
      </c>
      <c r="B281" s="152" t="s">
        <v>284</v>
      </c>
      <c r="C281" s="155" t="s">
        <v>460</v>
      </c>
    </row>
    <row r="282" spans="1:3" x14ac:dyDescent="0.25">
      <c r="A282" s="156">
        <v>272</v>
      </c>
      <c r="B282" s="152" t="s">
        <v>284</v>
      </c>
      <c r="C282" s="155" t="s">
        <v>460</v>
      </c>
    </row>
    <row r="283" spans="1:3" x14ac:dyDescent="0.25">
      <c r="A283" s="156">
        <v>273</v>
      </c>
      <c r="B283" s="152" t="s">
        <v>284</v>
      </c>
      <c r="C283" s="155" t="s">
        <v>460</v>
      </c>
    </row>
    <row r="284" spans="1:3" x14ac:dyDescent="0.25">
      <c r="A284" s="156">
        <v>274</v>
      </c>
      <c r="B284" s="152" t="s">
        <v>284</v>
      </c>
      <c r="C284" s="155" t="s">
        <v>460</v>
      </c>
    </row>
    <row r="285" spans="1:3" x14ac:dyDescent="0.25">
      <c r="A285" s="156">
        <v>276</v>
      </c>
      <c r="B285" s="152" t="s">
        <v>284</v>
      </c>
      <c r="C285" s="155" t="s">
        <v>460</v>
      </c>
    </row>
    <row r="286" spans="1:3" x14ac:dyDescent="0.25">
      <c r="A286" s="156">
        <v>277</v>
      </c>
      <c r="B286" s="152" t="s">
        <v>285</v>
      </c>
      <c r="C286" s="155" t="s">
        <v>460</v>
      </c>
    </row>
    <row r="287" spans="1:3" x14ac:dyDescent="0.25">
      <c r="A287" s="156">
        <v>278</v>
      </c>
      <c r="B287" s="152" t="s">
        <v>286</v>
      </c>
      <c r="C287" s="155" t="s">
        <v>460</v>
      </c>
    </row>
    <row r="288" spans="1:3" x14ac:dyDescent="0.25">
      <c r="A288" s="156">
        <v>279</v>
      </c>
      <c r="B288" s="152" t="s">
        <v>287</v>
      </c>
      <c r="C288" s="155" t="s">
        <v>460</v>
      </c>
    </row>
    <row r="289" spans="1:3" x14ac:dyDescent="0.25">
      <c r="A289" s="156">
        <v>280</v>
      </c>
      <c r="B289" s="152" t="s">
        <v>288</v>
      </c>
      <c r="C289" s="155" t="s">
        <v>460</v>
      </c>
    </row>
    <row r="290" spans="1:3" x14ac:dyDescent="0.25">
      <c r="A290" s="156">
        <v>281</v>
      </c>
      <c r="B290" s="152" t="s">
        <v>289</v>
      </c>
      <c r="C290" s="155" t="s">
        <v>459</v>
      </c>
    </row>
    <row r="291" spans="1:3" x14ac:dyDescent="0.25">
      <c r="A291" s="156">
        <v>283</v>
      </c>
      <c r="B291" s="152" t="s">
        <v>290</v>
      </c>
      <c r="C291" s="155" t="s">
        <v>459</v>
      </c>
    </row>
    <row r="292" spans="1:3" x14ac:dyDescent="0.25">
      <c r="A292" s="156">
        <v>284</v>
      </c>
      <c r="B292" s="152" t="s">
        <v>232</v>
      </c>
      <c r="C292" s="155" t="s">
        <v>460</v>
      </c>
    </row>
    <row r="293" spans="1:3" x14ac:dyDescent="0.25">
      <c r="A293" s="156">
        <v>285</v>
      </c>
      <c r="B293" s="152" t="s">
        <v>232</v>
      </c>
      <c r="C293" s="155" t="s">
        <v>460</v>
      </c>
    </row>
    <row r="294" spans="1:3" x14ac:dyDescent="0.25">
      <c r="A294" s="156">
        <v>286</v>
      </c>
      <c r="B294" s="152" t="s">
        <v>291</v>
      </c>
      <c r="C294" s="155" t="s">
        <v>460</v>
      </c>
    </row>
    <row r="295" spans="1:3" x14ac:dyDescent="0.25">
      <c r="A295" s="156">
        <v>287</v>
      </c>
      <c r="B295" s="152" t="s">
        <v>292</v>
      </c>
      <c r="C295" s="155" t="s">
        <v>460</v>
      </c>
    </row>
    <row r="296" spans="1:3" x14ac:dyDescent="0.25">
      <c r="A296" s="156">
        <v>288</v>
      </c>
      <c r="B296" s="152" t="s">
        <v>293</v>
      </c>
      <c r="C296" s="155" t="s">
        <v>460</v>
      </c>
    </row>
    <row r="297" spans="1:3" x14ac:dyDescent="0.25">
      <c r="A297" s="156">
        <v>289</v>
      </c>
      <c r="B297" s="152" t="s">
        <v>293</v>
      </c>
      <c r="C297" s="155" t="s">
        <v>460</v>
      </c>
    </row>
    <row r="298" spans="1:3" x14ac:dyDescent="0.25">
      <c r="A298" s="156">
        <v>290</v>
      </c>
      <c r="B298" s="152" t="s">
        <v>293</v>
      </c>
      <c r="C298" s="155" t="s">
        <v>460</v>
      </c>
    </row>
    <row r="299" spans="1:3" x14ac:dyDescent="0.25">
      <c r="A299" s="156">
        <v>291</v>
      </c>
      <c r="B299" s="152" t="s">
        <v>293</v>
      </c>
      <c r="C299" s="155" t="s">
        <v>460</v>
      </c>
    </row>
    <row r="300" spans="1:3" x14ac:dyDescent="0.25">
      <c r="A300" s="156">
        <v>292</v>
      </c>
      <c r="B300" s="152" t="s">
        <v>293</v>
      </c>
      <c r="C300" s="155" t="s">
        <v>460</v>
      </c>
    </row>
    <row r="301" spans="1:3" x14ac:dyDescent="0.25">
      <c r="A301" s="156">
        <v>297</v>
      </c>
      <c r="B301" s="152" t="s">
        <v>293</v>
      </c>
      <c r="C301" s="155" t="s">
        <v>460</v>
      </c>
    </row>
    <row r="302" spans="1:3" x14ac:dyDescent="0.25">
      <c r="A302" s="156">
        <v>298</v>
      </c>
      <c r="B302" s="152" t="s">
        <v>293</v>
      </c>
      <c r="C302" s="155" t="s">
        <v>460</v>
      </c>
    </row>
    <row r="303" spans="1:3" x14ac:dyDescent="0.25">
      <c r="A303" s="156">
        <v>299</v>
      </c>
      <c r="B303" s="152" t="s">
        <v>293</v>
      </c>
      <c r="C303" s="155" t="s">
        <v>460</v>
      </c>
    </row>
    <row r="304" spans="1:3" x14ac:dyDescent="0.25">
      <c r="A304" s="156">
        <v>300</v>
      </c>
      <c r="B304" s="152" t="s">
        <v>294</v>
      </c>
      <c r="C304" s="155" t="s">
        <v>459</v>
      </c>
    </row>
    <row r="305" spans="1:3" x14ac:dyDescent="0.25">
      <c r="A305" s="156">
        <v>301</v>
      </c>
      <c r="B305" s="152" t="s">
        <v>295</v>
      </c>
      <c r="C305" s="155" t="s">
        <v>459</v>
      </c>
    </row>
    <row r="306" spans="1:3" x14ac:dyDescent="0.25">
      <c r="A306" s="156">
        <v>302</v>
      </c>
      <c r="B306" s="152" t="s">
        <v>296</v>
      </c>
      <c r="C306" s="155" t="s">
        <v>459</v>
      </c>
    </row>
    <row r="307" spans="1:3" x14ac:dyDescent="0.25">
      <c r="A307" s="156">
        <v>303</v>
      </c>
      <c r="B307" s="152" t="s">
        <v>293</v>
      </c>
      <c r="C307" s="155" t="s">
        <v>460</v>
      </c>
    </row>
    <row r="308" spans="1:3" x14ac:dyDescent="0.25">
      <c r="A308" s="156">
        <v>304</v>
      </c>
      <c r="B308" s="152" t="s">
        <v>293</v>
      </c>
      <c r="C308" s="155" t="s">
        <v>460</v>
      </c>
    </row>
    <row r="309" spans="1:3" x14ac:dyDescent="0.25">
      <c r="A309" s="156">
        <v>305</v>
      </c>
      <c r="B309" s="152" t="s">
        <v>297</v>
      </c>
      <c r="C309" s="155" t="s">
        <v>459</v>
      </c>
    </row>
    <row r="310" spans="1:3" x14ac:dyDescent="0.25">
      <c r="A310" s="156">
        <v>306</v>
      </c>
      <c r="B310" s="152" t="s">
        <v>297</v>
      </c>
      <c r="C310" s="155" t="s">
        <v>459</v>
      </c>
    </row>
    <row r="311" spans="1:3" x14ac:dyDescent="0.25">
      <c r="A311" s="156">
        <v>307</v>
      </c>
      <c r="B311" s="152" t="s">
        <v>297</v>
      </c>
      <c r="C311" s="155" t="s">
        <v>459</v>
      </c>
    </row>
    <row r="312" spans="1:3" x14ac:dyDescent="0.25">
      <c r="A312" s="156">
        <v>308</v>
      </c>
      <c r="B312" s="152" t="s">
        <v>297</v>
      </c>
      <c r="C312" s="155" t="s">
        <v>459</v>
      </c>
    </row>
    <row r="313" spans="1:3" x14ac:dyDescent="0.25">
      <c r="A313" s="156">
        <v>309</v>
      </c>
      <c r="B313" s="152" t="s">
        <v>298</v>
      </c>
      <c r="C313" s="155" t="s">
        <v>459</v>
      </c>
    </row>
    <row r="314" spans="1:3" x14ac:dyDescent="0.25">
      <c r="A314" s="156">
        <v>310</v>
      </c>
      <c r="B314" s="152" t="s">
        <v>299</v>
      </c>
      <c r="C314" s="155" t="s">
        <v>459</v>
      </c>
    </row>
    <row r="315" spans="1:3" x14ac:dyDescent="0.25">
      <c r="A315" s="156">
        <v>312</v>
      </c>
      <c r="B315" s="152" t="s">
        <v>300</v>
      </c>
      <c r="C315" s="155" t="s">
        <v>459</v>
      </c>
    </row>
    <row r="316" spans="1:3" x14ac:dyDescent="0.25">
      <c r="A316" s="156">
        <v>313</v>
      </c>
      <c r="B316" s="152" t="s">
        <v>301</v>
      </c>
      <c r="C316" s="155" t="s">
        <v>460</v>
      </c>
    </row>
    <row r="317" spans="1:3" x14ac:dyDescent="0.25">
      <c r="A317" s="156">
        <v>314</v>
      </c>
      <c r="B317" s="152" t="s">
        <v>302</v>
      </c>
      <c r="C317" s="155" t="s">
        <v>460</v>
      </c>
    </row>
    <row r="318" spans="1:3" x14ac:dyDescent="0.25">
      <c r="A318" s="156">
        <v>315</v>
      </c>
      <c r="B318" s="152" t="s">
        <v>303</v>
      </c>
      <c r="C318" s="155" t="s">
        <v>460</v>
      </c>
    </row>
    <row r="319" spans="1:3" x14ac:dyDescent="0.25">
      <c r="A319" s="156">
        <v>316</v>
      </c>
      <c r="B319" s="152" t="s">
        <v>304</v>
      </c>
      <c r="C319" s="155" t="s">
        <v>459</v>
      </c>
    </row>
    <row r="320" spans="1:3" x14ac:dyDescent="0.25">
      <c r="A320" s="156">
        <v>317</v>
      </c>
      <c r="B320" s="152" t="s">
        <v>304</v>
      </c>
      <c r="C320" s="155" t="s">
        <v>459</v>
      </c>
    </row>
    <row r="321" spans="1:3" x14ac:dyDescent="0.25">
      <c r="A321" s="156">
        <v>318</v>
      </c>
      <c r="B321" s="152" t="s">
        <v>304</v>
      </c>
      <c r="C321" s="155" t="s">
        <v>459</v>
      </c>
    </row>
    <row r="322" spans="1:3" x14ac:dyDescent="0.25">
      <c r="A322" s="156">
        <v>319</v>
      </c>
      <c r="B322" s="152" t="s">
        <v>305</v>
      </c>
      <c r="C322" s="155" t="s">
        <v>459</v>
      </c>
    </row>
    <row r="323" spans="1:3" x14ac:dyDescent="0.25">
      <c r="A323" s="156">
        <v>320</v>
      </c>
      <c r="B323" s="152" t="s">
        <v>304</v>
      </c>
      <c r="C323" s="155" t="s">
        <v>459</v>
      </c>
    </row>
    <row r="324" spans="1:3" x14ac:dyDescent="0.25">
      <c r="A324" s="156">
        <v>321</v>
      </c>
      <c r="B324" s="152" t="s">
        <v>304</v>
      </c>
      <c r="C324" s="155" t="s">
        <v>459</v>
      </c>
    </row>
    <row r="325" spans="1:3" x14ac:dyDescent="0.25">
      <c r="A325" s="156">
        <v>322</v>
      </c>
      <c r="B325" s="152" t="s">
        <v>304</v>
      </c>
      <c r="C325" s="155" t="s">
        <v>459</v>
      </c>
    </row>
    <row r="326" spans="1:3" x14ac:dyDescent="0.25">
      <c r="A326" s="156">
        <v>323</v>
      </c>
      <c r="B326" s="152" t="s">
        <v>304</v>
      </c>
      <c r="C326" s="155" t="s">
        <v>459</v>
      </c>
    </row>
    <row r="327" spans="1:3" x14ac:dyDescent="0.25">
      <c r="A327" s="156">
        <v>324</v>
      </c>
      <c r="B327" s="152" t="s">
        <v>306</v>
      </c>
      <c r="C327" s="155" t="s">
        <v>459</v>
      </c>
    </row>
    <row r="328" spans="1:3" x14ac:dyDescent="0.25">
      <c r="A328" s="156">
        <v>325</v>
      </c>
      <c r="B328" s="152" t="s">
        <v>307</v>
      </c>
      <c r="C328" s="155" t="s">
        <v>459</v>
      </c>
    </row>
    <row r="329" spans="1:3" x14ac:dyDescent="0.25">
      <c r="A329" s="156">
        <v>326</v>
      </c>
      <c r="B329" s="152" t="s">
        <v>307</v>
      </c>
      <c r="C329" s="155" t="s">
        <v>459</v>
      </c>
    </row>
    <row r="330" spans="1:3" x14ac:dyDescent="0.25">
      <c r="A330" s="156">
        <v>327</v>
      </c>
      <c r="B330" s="152" t="s">
        <v>307</v>
      </c>
      <c r="C330" s="155" t="s">
        <v>459</v>
      </c>
    </row>
    <row r="331" spans="1:3" x14ac:dyDescent="0.25">
      <c r="A331" s="156">
        <v>328</v>
      </c>
      <c r="B331" s="152" t="s">
        <v>307</v>
      </c>
      <c r="C331" s="155" t="s">
        <v>459</v>
      </c>
    </row>
    <row r="332" spans="1:3" x14ac:dyDescent="0.25">
      <c r="A332" s="156">
        <v>329</v>
      </c>
      <c r="B332" s="152" t="s">
        <v>307</v>
      </c>
      <c r="C332" s="155" t="s">
        <v>459</v>
      </c>
    </row>
    <row r="333" spans="1:3" x14ac:dyDescent="0.25">
      <c r="A333" s="156">
        <v>330</v>
      </c>
      <c r="B333" s="152" t="s">
        <v>307</v>
      </c>
      <c r="C333" s="155" t="s">
        <v>459</v>
      </c>
    </row>
    <row r="334" spans="1:3" x14ac:dyDescent="0.25">
      <c r="A334" s="156">
        <v>331</v>
      </c>
      <c r="B334" s="152" t="s">
        <v>307</v>
      </c>
      <c r="C334" s="155" t="s">
        <v>459</v>
      </c>
    </row>
    <row r="335" spans="1:3" x14ac:dyDescent="0.25">
      <c r="A335" s="156">
        <v>332</v>
      </c>
      <c r="B335" s="152" t="s">
        <v>307</v>
      </c>
      <c r="C335" s="155" t="s">
        <v>460</v>
      </c>
    </row>
    <row r="336" spans="1:3" x14ac:dyDescent="0.25">
      <c r="A336" s="156">
        <v>334</v>
      </c>
      <c r="B336" s="152" t="s">
        <v>308</v>
      </c>
      <c r="C336" s="155" t="s">
        <v>459</v>
      </c>
    </row>
    <row r="337" spans="1:3" x14ac:dyDescent="0.25">
      <c r="A337" s="156">
        <v>335</v>
      </c>
      <c r="B337" s="152" t="s">
        <v>309</v>
      </c>
      <c r="C337" s="155" t="s">
        <v>459</v>
      </c>
    </row>
    <row r="338" spans="1:3" x14ac:dyDescent="0.25">
      <c r="A338" s="156">
        <v>336</v>
      </c>
      <c r="B338" s="152" t="s">
        <v>310</v>
      </c>
      <c r="C338" s="155" t="s">
        <v>460</v>
      </c>
    </row>
    <row r="339" spans="1:3" x14ac:dyDescent="0.25">
      <c r="A339" s="156">
        <v>337</v>
      </c>
      <c r="B339" s="152" t="s">
        <v>310</v>
      </c>
      <c r="C339" s="155" t="s">
        <v>460</v>
      </c>
    </row>
    <row r="340" spans="1:3" x14ac:dyDescent="0.25">
      <c r="A340" s="156">
        <v>338</v>
      </c>
      <c r="B340" s="152" t="s">
        <v>311</v>
      </c>
      <c r="C340" s="155" t="s">
        <v>459</v>
      </c>
    </row>
    <row r="341" spans="1:3" x14ac:dyDescent="0.25">
      <c r="A341" s="156">
        <v>339</v>
      </c>
      <c r="B341" s="152" t="s">
        <v>312</v>
      </c>
      <c r="C341" s="155" t="s">
        <v>460</v>
      </c>
    </row>
    <row r="342" spans="1:3" x14ac:dyDescent="0.25">
      <c r="A342" s="156">
        <v>340</v>
      </c>
      <c r="B342" s="152" t="s">
        <v>312</v>
      </c>
      <c r="C342" s="155" t="s">
        <v>460</v>
      </c>
    </row>
    <row r="343" spans="1:3" x14ac:dyDescent="0.25">
      <c r="A343" s="156">
        <v>341</v>
      </c>
      <c r="B343" s="152" t="s">
        <v>312</v>
      </c>
      <c r="C343" s="155" t="s">
        <v>460</v>
      </c>
    </row>
    <row r="344" spans="1:3" x14ac:dyDescent="0.25">
      <c r="A344" s="156">
        <v>342</v>
      </c>
      <c r="B344" s="152" t="s">
        <v>313</v>
      </c>
      <c r="C344" s="155" t="s">
        <v>459</v>
      </c>
    </row>
    <row r="345" spans="1:3" x14ac:dyDescent="0.25">
      <c r="A345" s="156">
        <v>343</v>
      </c>
      <c r="B345" s="152" t="s">
        <v>314</v>
      </c>
      <c r="C345" s="155" t="s">
        <v>459</v>
      </c>
    </row>
    <row r="346" spans="1:3" x14ac:dyDescent="0.25">
      <c r="A346" s="156">
        <v>344</v>
      </c>
      <c r="B346" s="152" t="s">
        <v>315</v>
      </c>
      <c r="C346" s="155" t="s">
        <v>459</v>
      </c>
    </row>
    <row r="347" spans="1:3" x14ac:dyDescent="0.25">
      <c r="A347" s="156">
        <v>344</v>
      </c>
      <c r="B347" s="152" t="s">
        <v>315</v>
      </c>
      <c r="C347" s="155" t="s">
        <v>460</v>
      </c>
    </row>
    <row r="348" spans="1:3" x14ac:dyDescent="0.25">
      <c r="A348" s="156">
        <v>345</v>
      </c>
      <c r="B348" s="152" t="s">
        <v>316</v>
      </c>
      <c r="C348" s="155" t="s">
        <v>459</v>
      </c>
    </row>
    <row r="349" spans="1:3" x14ac:dyDescent="0.25">
      <c r="A349" s="156">
        <v>346</v>
      </c>
      <c r="B349" s="152" t="s">
        <v>317</v>
      </c>
      <c r="C349" s="155" t="s">
        <v>460</v>
      </c>
    </row>
    <row r="350" spans="1:3" x14ac:dyDescent="0.25">
      <c r="A350" s="156">
        <v>347</v>
      </c>
      <c r="B350" s="152" t="s">
        <v>318</v>
      </c>
      <c r="C350" s="155" t="s">
        <v>460</v>
      </c>
    </row>
    <row r="351" spans="1:3" x14ac:dyDescent="0.25">
      <c r="A351" s="156">
        <v>348</v>
      </c>
      <c r="B351" s="152" t="s">
        <v>318</v>
      </c>
      <c r="C351" s="155" t="s">
        <v>460</v>
      </c>
    </row>
    <row r="352" spans="1:3" x14ac:dyDescent="0.25">
      <c r="A352" s="156">
        <v>349</v>
      </c>
      <c r="B352" s="152" t="s">
        <v>264</v>
      </c>
      <c r="C352" s="155" t="s">
        <v>459</v>
      </c>
    </row>
    <row r="353" spans="1:3" x14ac:dyDescent="0.25">
      <c r="A353" s="156">
        <v>350</v>
      </c>
      <c r="B353" s="152" t="s">
        <v>319</v>
      </c>
      <c r="C353" s="155" t="s">
        <v>460</v>
      </c>
    </row>
    <row r="354" spans="1:3" x14ac:dyDescent="0.25">
      <c r="A354" s="156">
        <v>351</v>
      </c>
      <c r="B354" s="152" t="s">
        <v>320</v>
      </c>
      <c r="C354" s="155" t="s">
        <v>459</v>
      </c>
    </row>
    <row r="355" spans="1:3" x14ac:dyDescent="0.25">
      <c r="A355" s="156">
        <v>352</v>
      </c>
      <c r="B355" s="152" t="s">
        <v>321</v>
      </c>
      <c r="C355" s="155" t="s">
        <v>459</v>
      </c>
    </row>
    <row r="356" spans="1:3" x14ac:dyDescent="0.25">
      <c r="A356" s="156">
        <v>353</v>
      </c>
      <c r="B356" s="152" t="s">
        <v>322</v>
      </c>
      <c r="C356" s="155" t="s">
        <v>459</v>
      </c>
    </row>
    <row r="357" spans="1:3" x14ac:dyDescent="0.25">
      <c r="A357" s="156">
        <v>354</v>
      </c>
      <c r="B357" s="152" t="s">
        <v>239</v>
      </c>
      <c r="C357" s="155" t="s">
        <v>460</v>
      </c>
    </row>
    <row r="358" spans="1:3" x14ac:dyDescent="0.25">
      <c r="A358" s="156">
        <v>355</v>
      </c>
      <c r="B358" s="152" t="s">
        <v>323</v>
      </c>
      <c r="C358" s="155" t="s">
        <v>459</v>
      </c>
    </row>
    <row r="359" spans="1:3" x14ac:dyDescent="0.25">
      <c r="A359" s="156">
        <v>357</v>
      </c>
      <c r="B359" s="152" t="s">
        <v>324</v>
      </c>
      <c r="C359" s="155" t="s">
        <v>460</v>
      </c>
    </row>
    <row r="360" spans="1:3" x14ac:dyDescent="0.25">
      <c r="A360" s="156">
        <v>358</v>
      </c>
      <c r="B360" s="152" t="s">
        <v>324</v>
      </c>
      <c r="C360" s="155" t="s">
        <v>460</v>
      </c>
    </row>
    <row r="361" spans="1:3" x14ac:dyDescent="0.25">
      <c r="A361" s="156">
        <v>359</v>
      </c>
      <c r="B361" s="152" t="s">
        <v>324</v>
      </c>
      <c r="C361" s="155" t="s">
        <v>460</v>
      </c>
    </row>
    <row r="362" spans="1:3" x14ac:dyDescent="0.25">
      <c r="A362" s="156">
        <v>360</v>
      </c>
      <c r="B362" s="152" t="s">
        <v>324</v>
      </c>
      <c r="C362" s="155" t="s">
        <v>460</v>
      </c>
    </row>
    <row r="363" spans="1:3" x14ac:dyDescent="0.25">
      <c r="A363" s="156">
        <v>361</v>
      </c>
      <c r="B363" s="152" t="s">
        <v>324</v>
      </c>
      <c r="C363" s="155" t="s">
        <v>460</v>
      </c>
    </row>
    <row r="364" spans="1:3" x14ac:dyDescent="0.25">
      <c r="A364" s="156">
        <v>362</v>
      </c>
      <c r="B364" s="152" t="s">
        <v>324</v>
      </c>
      <c r="C364" s="155" t="s">
        <v>460</v>
      </c>
    </row>
    <row r="365" spans="1:3" x14ac:dyDescent="0.25">
      <c r="A365" s="156">
        <v>363</v>
      </c>
      <c r="B365" s="152" t="s">
        <v>324</v>
      </c>
      <c r="C365" s="155" t="s">
        <v>460</v>
      </c>
    </row>
    <row r="366" spans="1:3" x14ac:dyDescent="0.25">
      <c r="A366" s="156">
        <v>364</v>
      </c>
      <c r="B366" s="152" t="s">
        <v>324</v>
      </c>
      <c r="C366" s="155" t="s">
        <v>460</v>
      </c>
    </row>
    <row r="367" spans="1:3" x14ac:dyDescent="0.25">
      <c r="A367" s="156">
        <v>365</v>
      </c>
      <c r="B367" s="152" t="s">
        <v>324</v>
      </c>
      <c r="C367" s="155" t="s">
        <v>460</v>
      </c>
    </row>
    <row r="368" spans="1:3" x14ac:dyDescent="0.25">
      <c r="A368" s="156">
        <v>366</v>
      </c>
      <c r="B368" s="152" t="s">
        <v>324</v>
      </c>
      <c r="C368" s="155" t="s">
        <v>460</v>
      </c>
    </row>
    <row r="369" spans="1:3" x14ac:dyDescent="0.25">
      <c r="A369" s="156">
        <v>367</v>
      </c>
      <c r="B369" s="152" t="s">
        <v>324</v>
      </c>
      <c r="C369" s="155" t="s">
        <v>460</v>
      </c>
    </row>
    <row r="370" spans="1:3" x14ac:dyDescent="0.25">
      <c r="A370" s="156">
        <v>368</v>
      </c>
      <c r="B370" s="152" t="s">
        <v>324</v>
      </c>
      <c r="C370" s="155" t="s">
        <v>460</v>
      </c>
    </row>
    <row r="371" spans="1:3" x14ac:dyDescent="0.25">
      <c r="A371" s="156">
        <v>369</v>
      </c>
      <c r="B371" s="152" t="s">
        <v>324</v>
      </c>
      <c r="C371" s="155" t="s">
        <v>460</v>
      </c>
    </row>
    <row r="372" spans="1:3" x14ac:dyDescent="0.25">
      <c r="A372" s="156">
        <v>370</v>
      </c>
      <c r="B372" s="152" t="s">
        <v>324</v>
      </c>
      <c r="C372" s="155" t="s">
        <v>460</v>
      </c>
    </row>
    <row r="373" spans="1:3" x14ac:dyDescent="0.25">
      <c r="A373" s="156">
        <v>371</v>
      </c>
      <c r="B373" s="152" t="s">
        <v>324</v>
      </c>
      <c r="C373" s="155" t="s">
        <v>460</v>
      </c>
    </row>
    <row r="374" spans="1:3" x14ac:dyDescent="0.25">
      <c r="A374" s="156">
        <v>372</v>
      </c>
      <c r="B374" s="152" t="s">
        <v>304</v>
      </c>
      <c r="C374" s="155" t="s">
        <v>459</v>
      </c>
    </row>
    <row r="375" spans="1:3" x14ac:dyDescent="0.25">
      <c r="A375" s="156">
        <v>373</v>
      </c>
      <c r="B375" s="152" t="s">
        <v>252</v>
      </c>
      <c r="C375" s="155" t="s">
        <v>459</v>
      </c>
    </row>
    <row r="376" spans="1:3" x14ac:dyDescent="0.25">
      <c r="A376" s="156">
        <v>374</v>
      </c>
      <c r="B376" s="152" t="s">
        <v>252</v>
      </c>
      <c r="C376" s="155" t="s">
        <v>459</v>
      </c>
    </row>
    <row r="377" spans="1:3" x14ac:dyDescent="0.25">
      <c r="A377" s="156">
        <v>375</v>
      </c>
      <c r="B377" s="152" t="s">
        <v>252</v>
      </c>
      <c r="C377" s="155" t="s">
        <v>459</v>
      </c>
    </row>
    <row r="378" spans="1:3" x14ac:dyDescent="0.25">
      <c r="A378" s="156">
        <v>376</v>
      </c>
      <c r="B378" s="152" t="s">
        <v>252</v>
      </c>
      <c r="C378" s="155" t="s">
        <v>459</v>
      </c>
    </row>
    <row r="379" spans="1:3" x14ac:dyDescent="0.25">
      <c r="A379" s="156">
        <v>377</v>
      </c>
      <c r="B379" s="152" t="s">
        <v>252</v>
      </c>
      <c r="C379" s="155" t="s">
        <v>459</v>
      </c>
    </row>
    <row r="380" spans="1:3" x14ac:dyDescent="0.25">
      <c r="A380" s="156">
        <v>378</v>
      </c>
      <c r="B380" s="152" t="s">
        <v>252</v>
      </c>
      <c r="C380" s="155" t="s">
        <v>459</v>
      </c>
    </row>
    <row r="381" spans="1:3" x14ac:dyDescent="0.25">
      <c r="A381" s="156">
        <v>380</v>
      </c>
      <c r="B381" s="152" t="s">
        <v>252</v>
      </c>
      <c r="C381" s="155" t="s">
        <v>459</v>
      </c>
    </row>
    <row r="382" spans="1:3" x14ac:dyDescent="0.25">
      <c r="A382" s="156">
        <v>381</v>
      </c>
      <c r="B382" s="152" t="s">
        <v>252</v>
      </c>
      <c r="C382" s="155" t="s">
        <v>459</v>
      </c>
    </row>
    <row r="383" spans="1:3" x14ac:dyDescent="0.25">
      <c r="A383" s="156">
        <v>382</v>
      </c>
      <c r="B383" s="152" t="s">
        <v>252</v>
      </c>
      <c r="C383" s="155" t="s">
        <v>459</v>
      </c>
    </row>
    <row r="384" spans="1:3" x14ac:dyDescent="0.25">
      <c r="A384" s="156">
        <v>384</v>
      </c>
      <c r="B384" s="152" t="s">
        <v>264</v>
      </c>
      <c r="C384" s="155" t="s">
        <v>459</v>
      </c>
    </row>
    <row r="385" spans="1:3" x14ac:dyDescent="0.25">
      <c r="A385" s="156">
        <v>385</v>
      </c>
      <c r="B385" s="152" t="s">
        <v>252</v>
      </c>
      <c r="C385" s="155" t="s">
        <v>460</v>
      </c>
    </row>
    <row r="386" spans="1:3" x14ac:dyDescent="0.25">
      <c r="A386" s="156">
        <v>386</v>
      </c>
      <c r="B386" s="152" t="s">
        <v>232</v>
      </c>
      <c r="C386" s="155" t="s">
        <v>460</v>
      </c>
    </row>
    <row r="387" spans="1:3" x14ac:dyDescent="0.25">
      <c r="A387" s="156">
        <v>387</v>
      </c>
      <c r="B387" s="152" t="s">
        <v>257</v>
      </c>
      <c r="C387" s="155" t="s">
        <v>460</v>
      </c>
    </row>
    <row r="388" spans="1:3" x14ac:dyDescent="0.25">
      <c r="A388" s="156">
        <v>388</v>
      </c>
      <c r="B388" s="152" t="s">
        <v>252</v>
      </c>
      <c r="C388" s="155" t="s">
        <v>460</v>
      </c>
    </row>
    <row r="389" spans="1:3" x14ac:dyDescent="0.25">
      <c r="A389" s="156">
        <v>389</v>
      </c>
      <c r="B389" s="152" t="s">
        <v>243</v>
      </c>
      <c r="C389" s="155" t="s">
        <v>460</v>
      </c>
    </row>
    <row r="390" spans="1:3" x14ac:dyDescent="0.25">
      <c r="A390" s="156">
        <v>390</v>
      </c>
      <c r="B390" s="152" t="s">
        <v>252</v>
      </c>
      <c r="C390" s="155" t="s">
        <v>459</v>
      </c>
    </row>
    <row r="391" spans="1:3" x14ac:dyDescent="0.25">
      <c r="A391" s="156">
        <v>391</v>
      </c>
      <c r="B391" s="152" t="s">
        <v>325</v>
      </c>
      <c r="C391" s="155" t="s">
        <v>460</v>
      </c>
    </row>
    <row r="392" spans="1:3" x14ac:dyDescent="0.25">
      <c r="A392" s="156">
        <v>392</v>
      </c>
      <c r="B392" s="152" t="s">
        <v>326</v>
      </c>
      <c r="C392" s="155" t="s">
        <v>459</v>
      </c>
    </row>
    <row r="393" spans="1:3" x14ac:dyDescent="0.25">
      <c r="A393" s="156">
        <v>393</v>
      </c>
      <c r="B393" s="152" t="s">
        <v>327</v>
      </c>
      <c r="C393" s="155" t="s">
        <v>459</v>
      </c>
    </row>
    <row r="394" spans="1:3" x14ac:dyDescent="0.25">
      <c r="A394" s="156">
        <v>394</v>
      </c>
      <c r="B394" s="152" t="s">
        <v>283</v>
      </c>
      <c r="C394" s="155" t="s">
        <v>459</v>
      </c>
    </row>
    <row r="395" spans="1:3" x14ac:dyDescent="0.25">
      <c r="A395" s="156">
        <v>395</v>
      </c>
      <c r="B395" s="152" t="s">
        <v>328</v>
      </c>
      <c r="C395" s="155" t="s">
        <v>459</v>
      </c>
    </row>
    <row r="396" spans="1:3" x14ac:dyDescent="0.25">
      <c r="A396" s="156">
        <v>396</v>
      </c>
      <c r="B396" s="152" t="s">
        <v>262</v>
      </c>
      <c r="C396" s="155" t="s">
        <v>459</v>
      </c>
    </row>
    <row r="397" spans="1:3" x14ac:dyDescent="0.25">
      <c r="A397" s="156">
        <v>397</v>
      </c>
      <c r="B397" s="152" t="s">
        <v>329</v>
      </c>
      <c r="C397" s="155" t="s">
        <v>459</v>
      </c>
    </row>
    <row r="398" spans="1:3" x14ac:dyDescent="0.25">
      <c r="A398" s="156">
        <v>398</v>
      </c>
      <c r="B398" s="152" t="s">
        <v>330</v>
      </c>
      <c r="C398" s="155" t="s">
        <v>459</v>
      </c>
    </row>
    <row r="399" spans="1:3" x14ac:dyDescent="0.25">
      <c r="A399" s="156">
        <v>399</v>
      </c>
      <c r="B399" s="152" t="s">
        <v>331</v>
      </c>
      <c r="C399" s="155" t="s">
        <v>460</v>
      </c>
    </row>
    <row r="400" spans="1:3" x14ac:dyDescent="0.25">
      <c r="A400" s="156">
        <v>400</v>
      </c>
      <c r="B400" s="152" t="s">
        <v>282</v>
      </c>
      <c r="C400" s="155" t="s">
        <v>459</v>
      </c>
    </row>
    <row r="401" spans="1:3" x14ac:dyDescent="0.25">
      <c r="A401" s="156">
        <v>401</v>
      </c>
      <c r="B401" s="152" t="s">
        <v>332</v>
      </c>
      <c r="C401" s="155" t="s">
        <v>460</v>
      </c>
    </row>
    <row r="402" spans="1:3" x14ac:dyDescent="0.25">
      <c r="A402" s="156">
        <v>403</v>
      </c>
      <c r="B402" s="152" t="s">
        <v>238</v>
      </c>
      <c r="C402" s="155" t="s">
        <v>459</v>
      </c>
    </row>
    <row r="403" spans="1:3" x14ac:dyDescent="0.25">
      <c r="A403" s="156">
        <v>404</v>
      </c>
      <c r="B403" s="152" t="s">
        <v>333</v>
      </c>
      <c r="C403" s="155" t="s">
        <v>459</v>
      </c>
    </row>
    <row r="404" spans="1:3" x14ac:dyDescent="0.25">
      <c r="A404" s="156">
        <v>405</v>
      </c>
      <c r="B404" s="152" t="s">
        <v>334</v>
      </c>
      <c r="C404" s="155" t="s">
        <v>460</v>
      </c>
    </row>
    <row r="405" spans="1:3" x14ac:dyDescent="0.25">
      <c r="A405" s="156">
        <v>406</v>
      </c>
      <c r="B405" s="152" t="s">
        <v>335</v>
      </c>
      <c r="C405" s="155" t="s">
        <v>460</v>
      </c>
    </row>
    <row r="406" spans="1:3" x14ac:dyDescent="0.25">
      <c r="A406" s="156">
        <v>407</v>
      </c>
      <c r="B406" s="152" t="s">
        <v>336</v>
      </c>
      <c r="C406" s="155" t="s">
        <v>460</v>
      </c>
    </row>
    <row r="407" spans="1:3" x14ac:dyDescent="0.25">
      <c r="A407" s="156">
        <v>408</v>
      </c>
      <c r="B407" s="152" t="s">
        <v>337</v>
      </c>
      <c r="C407" s="155" t="s">
        <v>460</v>
      </c>
    </row>
    <row r="408" spans="1:3" x14ac:dyDescent="0.25">
      <c r="A408" s="156">
        <v>409</v>
      </c>
      <c r="B408" s="152" t="s">
        <v>338</v>
      </c>
      <c r="C408" s="155" t="s">
        <v>460</v>
      </c>
    </row>
    <row r="409" spans="1:3" x14ac:dyDescent="0.25">
      <c r="A409" s="156">
        <v>410</v>
      </c>
      <c r="B409" s="152" t="s">
        <v>339</v>
      </c>
      <c r="C409" s="155" t="s">
        <v>460</v>
      </c>
    </row>
    <row r="410" spans="1:3" x14ac:dyDescent="0.25">
      <c r="A410" s="156">
        <v>411</v>
      </c>
      <c r="B410" s="152" t="s">
        <v>340</v>
      </c>
      <c r="C410" s="155" t="s">
        <v>460</v>
      </c>
    </row>
    <row r="411" spans="1:3" x14ac:dyDescent="0.25">
      <c r="A411" s="156">
        <v>412</v>
      </c>
      <c r="B411" s="152" t="s">
        <v>341</v>
      </c>
      <c r="C411" s="155" t="s">
        <v>460</v>
      </c>
    </row>
    <row r="412" spans="1:3" x14ac:dyDescent="0.25">
      <c r="A412" s="156">
        <v>413</v>
      </c>
      <c r="B412" s="152" t="s">
        <v>342</v>
      </c>
      <c r="C412" s="155" t="s">
        <v>460</v>
      </c>
    </row>
    <row r="413" spans="1:3" x14ac:dyDescent="0.25">
      <c r="A413" s="156">
        <v>414</v>
      </c>
      <c r="B413" s="152" t="s">
        <v>343</v>
      </c>
      <c r="C413" s="155" t="s">
        <v>460</v>
      </c>
    </row>
    <row r="414" spans="1:3" x14ac:dyDescent="0.25">
      <c r="A414" s="156">
        <v>415</v>
      </c>
      <c r="B414" s="152" t="s">
        <v>344</v>
      </c>
      <c r="C414" s="155" t="s">
        <v>460</v>
      </c>
    </row>
    <row r="415" spans="1:3" x14ac:dyDescent="0.25">
      <c r="A415" s="156">
        <v>416</v>
      </c>
      <c r="B415" s="152" t="s">
        <v>345</v>
      </c>
      <c r="C415" s="155" t="s">
        <v>460</v>
      </c>
    </row>
    <row r="416" spans="1:3" x14ac:dyDescent="0.25">
      <c r="A416" s="156">
        <v>417</v>
      </c>
      <c r="B416" s="152" t="s">
        <v>346</v>
      </c>
      <c r="C416" s="155" t="s">
        <v>460</v>
      </c>
    </row>
    <row r="417" spans="1:3" x14ac:dyDescent="0.25">
      <c r="A417" s="156">
        <v>418</v>
      </c>
      <c r="B417" s="152" t="s">
        <v>347</v>
      </c>
      <c r="C417" s="155" t="s">
        <v>460</v>
      </c>
    </row>
    <row r="418" spans="1:3" x14ac:dyDescent="0.25">
      <c r="A418" s="156">
        <v>419</v>
      </c>
      <c r="B418" s="152" t="s">
        <v>348</v>
      </c>
      <c r="C418" s="155" t="s">
        <v>460</v>
      </c>
    </row>
    <row r="419" spans="1:3" x14ac:dyDescent="0.25">
      <c r="A419" s="156">
        <v>420</v>
      </c>
      <c r="B419" s="152" t="s">
        <v>349</v>
      </c>
      <c r="C419" s="155" t="s">
        <v>460</v>
      </c>
    </row>
    <row r="420" spans="1:3" x14ac:dyDescent="0.25">
      <c r="A420" s="156">
        <v>421</v>
      </c>
      <c r="B420" s="152" t="s">
        <v>350</v>
      </c>
      <c r="C420" s="155" t="s">
        <v>460</v>
      </c>
    </row>
    <row r="421" spans="1:3" x14ac:dyDescent="0.25">
      <c r="A421" s="156">
        <v>422</v>
      </c>
      <c r="B421" s="152" t="s">
        <v>351</v>
      </c>
      <c r="C421" s="155" t="s">
        <v>460</v>
      </c>
    </row>
    <row r="422" spans="1:3" x14ac:dyDescent="0.25">
      <c r="A422" s="156">
        <v>423</v>
      </c>
      <c r="B422" s="152" t="s">
        <v>352</v>
      </c>
      <c r="C422" s="155" t="s">
        <v>460</v>
      </c>
    </row>
    <row r="423" spans="1:3" x14ac:dyDescent="0.25">
      <c r="A423" s="156">
        <v>424</v>
      </c>
      <c r="B423" s="152" t="s">
        <v>353</v>
      </c>
      <c r="C423" s="155" t="s">
        <v>460</v>
      </c>
    </row>
    <row r="424" spans="1:3" x14ac:dyDescent="0.25">
      <c r="A424" s="156">
        <v>425</v>
      </c>
      <c r="B424" s="152" t="s">
        <v>354</v>
      </c>
      <c r="C424" s="155" t="s">
        <v>459</v>
      </c>
    </row>
    <row r="425" spans="1:3" x14ac:dyDescent="0.25">
      <c r="A425" s="156">
        <v>426</v>
      </c>
      <c r="B425" s="152" t="s">
        <v>264</v>
      </c>
      <c r="C425" s="155" t="s">
        <v>459</v>
      </c>
    </row>
    <row r="426" spans="1:3" x14ac:dyDescent="0.25">
      <c r="A426" s="156">
        <v>427</v>
      </c>
      <c r="B426" s="152" t="s">
        <v>355</v>
      </c>
      <c r="C426" s="155" t="s">
        <v>459</v>
      </c>
    </row>
    <row r="427" spans="1:3" x14ac:dyDescent="0.25">
      <c r="A427" s="156">
        <v>428</v>
      </c>
      <c r="B427" s="152" t="s">
        <v>356</v>
      </c>
      <c r="C427" s="155" t="s">
        <v>455</v>
      </c>
    </row>
    <row r="428" spans="1:3" x14ac:dyDescent="0.25">
      <c r="A428" s="156">
        <v>429</v>
      </c>
      <c r="B428" s="152" t="s">
        <v>357</v>
      </c>
      <c r="C428" s="155" t="s">
        <v>455</v>
      </c>
    </row>
    <row r="429" spans="1:3" x14ac:dyDescent="0.25">
      <c r="A429" s="156">
        <v>430</v>
      </c>
      <c r="B429" s="152" t="s">
        <v>358</v>
      </c>
      <c r="C429" s="155" t="s">
        <v>455</v>
      </c>
    </row>
    <row r="430" spans="1:3" x14ac:dyDescent="0.25">
      <c r="A430" s="156">
        <v>431</v>
      </c>
      <c r="B430" s="152" t="s">
        <v>359</v>
      </c>
      <c r="C430" s="155" t="s">
        <v>455</v>
      </c>
    </row>
    <row r="431" spans="1:3" x14ac:dyDescent="0.25">
      <c r="A431" s="156">
        <v>432</v>
      </c>
      <c r="B431" s="152" t="s">
        <v>264</v>
      </c>
      <c r="C431" s="155" t="s">
        <v>459</v>
      </c>
    </row>
    <row r="432" spans="1:3" x14ac:dyDescent="0.25">
      <c r="A432" s="156">
        <v>434</v>
      </c>
      <c r="B432" s="152" t="s">
        <v>360</v>
      </c>
      <c r="C432" s="155" t="s">
        <v>460</v>
      </c>
    </row>
    <row r="433" spans="1:3" x14ac:dyDescent="0.25">
      <c r="A433" s="156">
        <v>435</v>
      </c>
      <c r="B433" s="152" t="s">
        <v>361</v>
      </c>
      <c r="C433" s="155" t="s">
        <v>459</v>
      </c>
    </row>
    <row r="434" spans="1:3" x14ac:dyDescent="0.25">
      <c r="A434" s="156">
        <v>436</v>
      </c>
      <c r="B434" s="152" t="s">
        <v>362</v>
      </c>
      <c r="C434" s="155" t="s">
        <v>459</v>
      </c>
    </row>
    <row r="435" spans="1:3" x14ac:dyDescent="0.25">
      <c r="A435" s="156">
        <v>437</v>
      </c>
      <c r="B435" s="152" t="s">
        <v>363</v>
      </c>
      <c r="C435" s="155" t="s">
        <v>459</v>
      </c>
    </row>
    <row r="436" spans="1:3" x14ac:dyDescent="0.25">
      <c r="A436" s="156">
        <v>439</v>
      </c>
      <c r="B436" s="152" t="s">
        <v>364</v>
      </c>
      <c r="C436" s="155" t="s">
        <v>459</v>
      </c>
    </row>
    <row r="437" spans="1:3" x14ac:dyDescent="0.25">
      <c r="A437" s="156">
        <v>440</v>
      </c>
      <c r="B437" s="152" t="s">
        <v>365</v>
      </c>
      <c r="C437" s="155" t="s">
        <v>459</v>
      </c>
    </row>
    <row r="438" spans="1:3" x14ac:dyDescent="0.25">
      <c r="A438" s="156">
        <v>441</v>
      </c>
      <c r="B438" s="152" t="s">
        <v>268</v>
      </c>
      <c r="C438" s="155" t="s">
        <v>459</v>
      </c>
    </row>
    <row r="439" spans="1:3" x14ac:dyDescent="0.25">
      <c r="A439" s="156">
        <v>442</v>
      </c>
      <c r="B439" s="152" t="s">
        <v>264</v>
      </c>
      <c r="C439" s="155" t="s">
        <v>460</v>
      </c>
    </row>
    <row r="440" spans="1:3" x14ac:dyDescent="0.25">
      <c r="A440" s="156">
        <v>443</v>
      </c>
      <c r="B440" s="152" t="s">
        <v>304</v>
      </c>
      <c r="C440" s="155" t="s">
        <v>459</v>
      </c>
    </row>
    <row r="441" spans="1:3" x14ac:dyDescent="0.25">
      <c r="A441" s="156">
        <v>444</v>
      </c>
      <c r="B441" s="152" t="s">
        <v>307</v>
      </c>
      <c r="C441" s="155" t="s">
        <v>459</v>
      </c>
    </row>
    <row r="442" spans="1:3" x14ac:dyDescent="0.25">
      <c r="A442" s="156">
        <v>444</v>
      </c>
      <c r="B442" s="152" t="s">
        <v>307</v>
      </c>
      <c r="C442" s="155" t="s">
        <v>460</v>
      </c>
    </row>
    <row r="443" spans="1:3" x14ac:dyDescent="0.25">
      <c r="A443" s="156">
        <v>445</v>
      </c>
      <c r="B443" s="152" t="s">
        <v>366</v>
      </c>
      <c r="C443" s="155" t="s">
        <v>459</v>
      </c>
    </row>
    <row r="444" spans="1:3" x14ac:dyDescent="0.25">
      <c r="A444" s="156">
        <v>446</v>
      </c>
      <c r="B444" s="152" t="s">
        <v>366</v>
      </c>
      <c r="C444" s="155" t="s">
        <v>459</v>
      </c>
    </row>
    <row r="445" spans="1:3" x14ac:dyDescent="0.25">
      <c r="A445" s="156">
        <v>447</v>
      </c>
      <c r="B445" s="152" t="s">
        <v>278</v>
      </c>
      <c r="C445" s="155" t="s">
        <v>459</v>
      </c>
    </row>
    <row r="446" spans="1:3" x14ac:dyDescent="0.25">
      <c r="A446" s="156">
        <v>448</v>
      </c>
      <c r="B446" s="152" t="s">
        <v>278</v>
      </c>
      <c r="C446" s="155" t="s">
        <v>459</v>
      </c>
    </row>
    <row r="447" spans="1:3" x14ac:dyDescent="0.25">
      <c r="A447" s="156">
        <v>449</v>
      </c>
      <c r="B447" s="152" t="s">
        <v>278</v>
      </c>
      <c r="C447" s="155" t="s">
        <v>459</v>
      </c>
    </row>
    <row r="448" spans="1:3" x14ac:dyDescent="0.25">
      <c r="A448" s="156">
        <v>450</v>
      </c>
      <c r="B448" s="152" t="s">
        <v>278</v>
      </c>
      <c r="C448" s="155" t="s">
        <v>459</v>
      </c>
    </row>
    <row r="449" spans="1:3" x14ac:dyDescent="0.25">
      <c r="A449" s="156">
        <v>451</v>
      </c>
      <c r="B449" s="152" t="s">
        <v>278</v>
      </c>
      <c r="C449" s="155" t="s">
        <v>459</v>
      </c>
    </row>
    <row r="450" spans="1:3" x14ac:dyDescent="0.25">
      <c r="A450" s="156">
        <v>452</v>
      </c>
      <c r="B450" s="152" t="s">
        <v>278</v>
      </c>
      <c r="C450" s="155" t="s">
        <v>459</v>
      </c>
    </row>
    <row r="451" spans="1:3" x14ac:dyDescent="0.25">
      <c r="A451" s="156">
        <v>453</v>
      </c>
      <c r="B451" s="152" t="s">
        <v>278</v>
      </c>
      <c r="C451" s="155" t="s">
        <v>459</v>
      </c>
    </row>
    <row r="452" spans="1:3" x14ac:dyDescent="0.25">
      <c r="A452" s="156">
        <v>454</v>
      </c>
      <c r="B452" s="152" t="s">
        <v>278</v>
      </c>
      <c r="C452" s="155" t="s">
        <v>459</v>
      </c>
    </row>
    <row r="453" spans="1:3" x14ac:dyDescent="0.25">
      <c r="A453" s="156">
        <v>455</v>
      </c>
      <c r="B453" s="152" t="s">
        <v>278</v>
      </c>
      <c r="C453" s="155" t="s">
        <v>459</v>
      </c>
    </row>
    <row r="454" spans="1:3" x14ac:dyDescent="0.25">
      <c r="A454" s="156">
        <v>456</v>
      </c>
      <c r="B454" s="152" t="s">
        <v>278</v>
      </c>
      <c r="C454" s="155" t="s">
        <v>459</v>
      </c>
    </row>
    <row r="455" spans="1:3" x14ac:dyDescent="0.25">
      <c r="A455" s="156">
        <v>459</v>
      </c>
      <c r="B455" s="152" t="s">
        <v>278</v>
      </c>
      <c r="C455" s="155" t="s">
        <v>459</v>
      </c>
    </row>
    <row r="456" spans="1:3" x14ac:dyDescent="0.25">
      <c r="A456" s="156">
        <v>460</v>
      </c>
      <c r="B456" s="152" t="s">
        <v>367</v>
      </c>
      <c r="C456" s="155" t="s">
        <v>460</v>
      </c>
    </row>
    <row r="457" spans="1:3" x14ac:dyDescent="0.25">
      <c r="A457" s="156">
        <v>461</v>
      </c>
      <c r="B457" s="152" t="s">
        <v>367</v>
      </c>
      <c r="C457" s="155" t="s">
        <v>460</v>
      </c>
    </row>
    <row r="458" spans="1:3" x14ac:dyDescent="0.25">
      <c r="A458" s="156">
        <v>462</v>
      </c>
      <c r="B458" s="152" t="s">
        <v>368</v>
      </c>
      <c r="C458" s="155" t="s">
        <v>460</v>
      </c>
    </row>
    <row r="459" spans="1:3" x14ac:dyDescent="0.25">
      <c r="A459" s="156">
        <v>463</v>
      </c>
      <c r="B459" s="152" t="s">
        <v>369</v>
      </c>
      <c r="C459" s="155" t="s">
        <v>460</v>
      </c>
    </row>
    <row r="460" spans="1:3" x14ac:dyDescent="0.25">
      <c r="A460" s="156">
        <v>464</v>
      </c>
      <c r="B460" s="152" t="s">
        <v>370</v>
      </c>
      <c r="C460" s="155" t="s">
        <v>459</v>
      </c>
    </row>
    <row r="461" spans="1:3" x14ac:dyDescent="0.25">
      <c r="A461" s="156">
        <v>465</v>
      </c>
      <c r="B461" s="152" t="s">
        <v>371</v>
      </c>
      <c r="C461" s="155" t="s">
        <v>459</v>
      </c>
    </row>
    <row r="462" spans="1:3" x14ac:dyDescent="0.25">
      <c r="A462" s="156">
        <v>466</v>
      </c>
      <c r="B462" s="152" t="s">
        <v>372</v>
      </c>
      <c r="C462" s="155" t="s">
        <v>459</v>
      </c>
    </row>
    <row r="463" spans="1:3" x14ac:dyDescent="0.25">
      <c r="A463" s="156">
        <v>467</v>
      </c>
      <c r="B463" s="152" t="s">
        <v>372</v>
      </c>
      <c r="C463" s="155" t="s">
        <v>459</v>
      </c>
    </row>
    <row r="464" spans="1:3" x14ac:dyDescent="0.25">
      <c r="A464" s="156">
        <v>468</v>
      </c>
      <c r="B464" s="152" t="s">
        <v>372</v>
      </c>
      <c r="C464" s="155" t="s">
        <v>459</v>
      </c>
    </row>
    <row r="465" spans="1:3" x14ac:dyDescent="0.25">
      <c r="A465" s="156">
        <v>469</v>
      </c>
      <c r="B465" s="152" t="s">
        <v>372</v>
      </c>
      <c r="C465" s="155" t="s">
        <v>459</v>
      </c>
    </row>
    <row r="466" spans="1:3" x14ac:dyDescent="0.25">
      <c r="A466" s="156">
        <v>470</v>
      </c>
      <c r="B466" s="152" t="s">
        <v>372</v>
      </c>
      <c r="C466" s="155" t="s">
        <v>459</v>
      </c>
    </row>
    <row r="467" spans="1:3" x14ac:dyDescent="0.25">
      <c r="A467" s="156">
        <v>473</v>
      </c>
      <c r="B467" s="152" t="s">
        <v>373</v>
      </c>
      <c r="C467" s="155" t="s">
        <v>459</v>
      </c>
    </row>
    <row r="468" spans="1:3" x14ac:dyDescent="0.25">
      <c r="A468" s="156">
        <v>474</v>
      </c>
      <c r="B468" s="152" t="s">
        <v>374</v>
      </c>
      <c r="C468" s="155" t="s">
        <v>460</v>
      </c>
    </row>
    <row r="469" spans="1:3" x14ac:dyDescent="0.25">
      <c r="A469" s="156">
        <v>475</v>
      </c>
      <c r="B469" s="152" t="s">
        <v>375</v>
      </c>
      <c r="C469" s="155" t="s">
        <v>459</v>
      </c>
    </row>
    <row r="470" spans="1:3" x14ac:dyDescent="0.25">
      <c r="A470" s="156">
        <v>476</v>
      </c>
      <c r="B470" s="152" t="s">
        <v>376</v>
      </c>
      <c r="C470" s="155" t="s">
        <v>460</v>
      </c>
    </row>
    <row r="471" spans="1:3" x14ac:dyDescent="0.25">
      <c r="A471" s="156">
        <v>477</v>
      </c>
      <c r="B471" s="152" t="s">
        <v>376</v>
      </c>
      <c r="C471" s="155" t="s">
        <v>460</v>
      </c>
    </row>
    <row r="472" spans="1:3" x14ac:dyDescent="0.25">
      <c r="A472" s="156">
        <v>478</v>
      </c>
      <c r="B472" s="152" t="s">
        <v>307</v>
      </c>
      <c r="C472" s="155" t="s">
        <v>459</v>
      </c>
    </row>
    <row r="473" spans="1:3" x14ac:dyDescent="0.25">
      <c r="A473" s="156">
        <v>479</v>
      </c>
      <c r="B473" s="152" t="s">
        <v>364</v>
      </c>
      <c r="C473" s="155" t="s">
        <v>459</v>
      </c>
    </row>
    <row r="474" spans="1:3" x14ac:dyDescent="0.25">
      <c r="A474" s="156">
        <v>480</v>
      </c>
      <c r="B474" s="152" t="s">
        <v>364</v>
      </c>
      <c r="C474" s="155" t="s">
        <v>459</v>
      </c>
    </row>
    <row r="475" spans="1:3" x14ac:dyDescent="0.25">
      <c r="A475" s="156">
        <v>481</v>
      </c>
      <c r="B475" s="152" t="s">
        <v>364</v>
      </c>
      <c r="C475" s="155" t="s">
        <v>459</v>
      </c>
    </row>
    <row r="476" spans="1:3" x14ac:dyDescent="0.25">
      <c r="A476" s="156">
        <v>482</v>
      </c>
      <c r="B476" s="152" t="s">
        <v>377</v>
      </c>
      <c r="C476" s="155" t="s">
        <v>456</v>
      </c>
    </row>
    <row r="477" spans="1:3" x14ac:dyDescent="0.25">
      <c r="A477" s="156">
        <v>483</v>
      </c>
      <c r="B477" s="152" t="s">
        <v>378</v>
      </c>
      <c r="C477" s="155" t="s">
        <v>456</v>
      </c>
    </row>
    <row r="478" spans="1:3" x14ac:dyDescent="0.25">
      <c r="A478" s="156">
        <v>484</v>
      </c>
      <c r="B478" s="152" t="s">
        <v>379</v>
      </c>
      <c r="C478" s="155" t="s">
        <v>456</v>
      </c>
    </row>
    <row r="479" spans="1:3" x14ac:dyDescent="0.25">
      <c r="A479" s="156">
        <v>485</v>
      </c>
      <c r="B479" s="152" t="s">
        <v>380</v>
      </c>
      <c r="C479" s="155" t="s">
        <v>456</v>
      </c>
    </row>
    <row r="480" spans="1:3" x14ac:dyDescent="0.25">
      <c r="A480" s="156">
        <v>486</v>
      </c>
      <c r="B480" s="152" t="s">
        <v>381</v>
      </c>
      <c r="C480" s="155" t="s">
        <v>456</v>
      </c>
    </row>
    <row r="481" spans="1:3" x14ac:dyDescent="0.25">
      <c r="A481" s="156">
        <v>487</v>
      </c>
      <c r="B481" s="152" t="s">
        <v>382</v>
      </c>
      <c r="C481" s="155" t="s">
        <v>456</v>
      </c>
    </row>
    <row r="482" spans="1:3" x14ac:dyDescent="0.25">
      <c r="A482" s="156">
        <v>488</v>
      </c>
      <c r="B482" s="152" t="s">
        <v>383</v>
      </c>
      <c r="C482" s="155" t="s">
        <v>456</v>
      </c>
    </row>
    <row r="483" spans="1:3" x14ac:dyDescent="0.25">
      <c r="A483" s="156">
        <v>489</v>
      </c>
      <c r="B483" s="152" t="s">
        <v>384</v>
      </c>
      <c r="C483" s="155" t="s">
        <v>456</v>
      </c>
    </row>
    <row r="484" spans="1:3" x14ac:dyDescent="0.25">
      <c r="A484" s="156">
        <v>490</v>
      </c>
      <c r="B484" s="152" t="s">
        <v>385</v>
      </c>
      <c r="C484" s="155" t="s">
        <v>456</v>
      </c>
    </row>
    <row r="485" spans="1:3" x14ac:dyDescent="0.25">
      <c r="A485" s="156">
        <v>491</v>
      </c>
      <c r="B485" s="152" t="s">
        <v>386</v>
      </c>
      <c r="C485" s="155" t="s">
        <v>456</v>
      </c>
    </row>
    <row r="486" spans="1:3" x14ac:dyDescent="0.25">
      <c r="A486" s="156">
        <v>492</v>
      </c>
      <c r="B486" s="152" t="s">
        <v>387</v>
      </c>
      <c r="C486" s="155" t="s">
        <v>456</v>
      </c>
    </row>
    <row r="487" spans="1:3" x14ac:dyDescent="0.25">
      <c r="A487" s="156">
        <v>493</v>
      </c>
      <c r="B487" s="152" t="s">
        <v>388</v>
      </c>
      <c r="C487" s="155" t="s">
        <v>456</v>
      </c>
    </row>
    <row r="488" spans="1:3" x14ac:dyDescent="0.25">
      <c r="A488" s="156">
        <v>494</v>
      </c>
      <c r="B488" s="152" t="s">
        <v>389</v>
      </c>
      <c r="C488" s="155" t="s">
        <v>456</v>
      </c>
    </row>
    <row r="489" spans="1:3" x14ac:dyDescent="0.25">
      <c r="A489" s="156">
        <v>495</v>
      </c>
      <c r="B489" s="152" t="s">
        <v>390</v>
      </c>
      <c r="C489" s="155" t="s">
        <v>456</v>
      </c>
    </row>
    <row r="490" spans="1:3" x14ac:dyDescent="0.25">
      <c r="A490" s="156">
        <v>496</v>
      </c>
      <c r="B490" s="152" t="s">
        <v>391</v>
      </c>
      <c r="C490" s="155" t="s">
        <v>456</v>
      </c>
    </row>
    <row r="491" spans="1:3" x14ac:dyDescent="0.25">
      <c r="A491" s="156">
        <v>497</v>
      </c>
      <c r="B491" s="152" t="s">
        <v>392</v>
      </c>
      <c r="C491" s="155" t="s">
        <v>456</v>
      </c>
    </row>
    <row r="492" spans="1:3" x14ac:dyDescent="0.25">
      <c r="A492" s="156">
        <v>498</v>
      </c>
      <c r="B492" s="152" t="s">
        <v>393</v>
      </c>
      <c r="C492" s="155" t="s">
        <v>456</v>
      </c>
    </row>
    <row r="493" spans="1:3" x14ac:dyDescent="0.25">
      <c r="A493" s="156">
        <v>701</v>
      </c>
      <c r="B493" s="152" t="s">
        <v>394</v>
      </c>
      <c r="C493" s="155" t="s">
        <v>460</v>
      </c>
    </row>
    <row r="494" spans="1:3" x14ac:dyDescent="0.25">
      <c r="A494" s="156">
        <v>702</v>
      </c>
      <c r="B494" s="152" t="s">
        <v>394</v>
      </c>
      <c r="C494" s="155" t="s">
        <v>460</v>
      </c>
    </row>
    <row r="495" spans="1:3" x14ac:dyDescent="0.25">
      <c r="A495" s="156">
        <v>703</v>
      </c>
      <c r="B495" s="152" t="s">
        <v>330</v>
      </c>
      <c r="C495" s="155" t="s">
        <v>460</v>
      </c>
    </row>
    <row r="496" spans="1:3" x14ac:dyDescent="0.25">
      <c r="A496" s="156">
        <v>704</v>
      </c>
      <c r="B496" s="152" t="s">
        <v>330</v>
      </c>
      <c r="C496" s="155" t="s">
        <v>460</v>
      </c>
    </row>
    <row r="497" spans="1:3" x14ac:dyDescent="0.25">
      <c r="A497" s="156">
        <v>705</v>
      </c>
      <c r="B497" s="152" t="s">
        <v>330</v>
      </c>
      <c r="C497" s="155" t="s">
        <v>460</v>
      </c>
    </row>
    <row r="498" spans="1:3" x14ac:dyDescent="0.25">
      <c r="A498" s="156">
        <v>706</v>
      </c>
      <c r="B498" s="152" t="s">
        <v>330</v>
      </c>
      <c r="C498" s="155" t="s">
        <v>460</v>
      </c>
    </row>
    <row r="499" spans="1:3" x14ac:dyDescent="0.25">
      <c r="A499" s="156">
        <v>707</v>
      </c>
      <c r="B499" s="152" t="s">
        <v>330</v>
      </c>
      <c r="C499" s="155" t="s">
        <v>460</v>
      </c>
    </row>
    <row r="500" spans="1:3" x14ac:dyDescent="0.25">
      <c r="A500" s="156">
        <v>708</v>
      </c>
      <c r="B500" s="152" t="s">
        <v>330</v>
      </c>
      <c r="C500" s="155" t="s">
        <v>460</v>
      </c>
    </row>
    <row r="501" spans="1:3" x14ac:dyDescent="0.25">
      <c r="A501" s="156">
        <v>709</v>
      </c>
      <c r="B501" s="152" t="s">
        <v>330</v>
      </c>
      <c r="C501" s="155" t="s">
        <v>460</v>
      </c>
    </row>
    <row r="502" spans="1:3" x14ac:dyDescent="0.25">
      <c r="A502" s="156">
        <v>710</v>
      </c>
      <c r="B502" s="152" t="s">
        <v>330</v>
      </c>
      <c r="C502" s="155" t="s">
        <v>460</v>
      </c>
    </row>
    <row r="503" spans="1:3" x14ac:dyDescent="0.25">
      <c r="A503" s="156">
        <v>711</v>
      </c>
      <c r="B503" s="152" t="s">
        <v>330</v>
      </c>
      <c r="C503" s="155" t="s">
        <v>460</v>
      </c>
    </row>
    <row r="504" spans="1:3" x14ac:dyDescent="0.25">
      <c r="A504" s="156">
        <v>712</v>
      </c>
      <c r="B504" s="152" t="s">
        <v>395</v>
      </c>
      <c r="C504" s="155" t="s">
        <v>460</v>
      </c>
    </row>
    <row r="505" spans="1:3" x14ac:dyDescent="0.25">
      <c r="A505" s="156">
        <v>713</v>
      </c>
      <c r="B505" s="152" t="s">
        <v>395</v>
      </c>
      <c r="C505" s="155" t="s">
        <v>460</v>
      </c>
    </row>
    <row r="506" spans="1:3" x14ac:dyDescent="0.25">
      <c r="A506" s="156">
        <v>714</v>
      </c>
      <c r="B506" s="152" t="s">
        <v>395</v>
      </c>
      <c r="C506" s="155" t="s">
        <v>460</v>
      </c>
    </row>
    <row r="507" spans="1:3" x14ac:dyDescent="0.25">
      <c r="A507" s="156">
        <v>715</v>
      </c>
      <c r="B507" s="152" t="s">
        <v>395</v>
      </c>
      <c r="C507" s="155" t="s">
        <v>460</v>
      </c>
    </row>
    <row r="508" spans="1:3" x14ac:dyDescent="0.25">
      <c r="A508" s="156">
        <v>716</v>
      </c>
      <c r="B508" s="152" t="s">
        <v>396</v>
      </c>
      <c r="C508" s="155" t="s">
        <v>460</v>
      </c>
    </row>
    <row r="509" spans="1:3" x14ac:dyDescent="0.25">
      <c r="A509" s="156">
        <v>717</v>
      </c>
      <c r="B509" s="152" t="s">
        <v>396</v>
      </c>
      <c r="C509" s="155" t="s">
        <v>460</v>
      </c>
    </row>
    <row r="510" spans="1:3" x14ac:dyDescent="0.25">
      <c r="A510" s="156">
        <v>718</v>
      </c>
      <c r="B510" s="152" t="s">
        <v>397</v>
      </c>
      <c r="C510" s="155" t="s">
        <v>460</v>
      </c>
    </row>
    <row r="511" spans="1:3" x14ac:dyDescent="0.25">
      <c r="A511" s="156">
        <v>719</v>
      </c>
      <c r="B511" s="152" t="s">
        <v>397</v>
      </c>
      <c r="C511" s="155" t="s">
        <v>460</v>
      </c>
    </row>
    <row r="512" spans="1:3" x14ac:dyDescent="0.25">
      <c r="A512" s="156">
        <v>720</v>
      </c>
      <c r="B512" s="152" t="s">
        <v>265</v>
      </c>
      <c r="C512" s="155" t="s">
        <v>459</v>
      </c>
    </row>
    <row r="513" spans="1:3" x14ac:dyDescent="0.25">
      <c r="A513" s="156">
        <v>721</v>
      </c>
      <c r="B513" s="152" t="s">
        <v>398</v>
      </c>
      <c r="C513" s="155" t="s">
        <v>459</v>
      </c>
    </row>
    <row r="514" spans="1:3" x14ac:dyDescent="0.25">
      <c r="A514" s="156">
        <v>722</v>
      </c>
      <c r="B514" s="152" t="s">
        <v>398</v>
      </c>
      <c r="C514" s="155" t="s">
        <v>459</v>
      </c>
    </row>
    <row r="515" spans="1:3" x14ac:dyDescent="0.25">
      <c r="A515" s="156">
        <v>723</v>
      </c>
      <c r="B515" s="152" t="s">
        <v>398</v>
      </c>
      <c r="C515" s="155" t="s">
        <v>459</v>
      </c>
    </row>
    <row r="516" spans="1:3" x14ac:dyDescent="0.25">
      <c r="A516" s="156">
        <v>724</v>
      </c>
      <c r="B516" s="152" t="s">
        <v>398</v>
      </c>
      <c r="C516" s="155" t="s">
        <v>459</v>
      </c>
    </row>
    <row r="517" spans="1:3" x14ac:dyDescent="0.25">
      <c r="A517" s="156">
        <v>725</v>
      </c>
      <c r="B517" s="152" t="s">
        <v>398</v>
      </c>
      <c r="C517" s="155" t="s">
        <v>459</v>
      </c>
    </row>
    <row r="518" spans="1:3" x14ac:dyDescent="0.25">
      <c r="A518" s="156">
        <v>726</v>
      </c>
      <c r="B518" s="152" t="s">
        <v>398</v>
      </c>
      <c r="C518" s="155" t="s">
        <v>459</v>
      </c>
    </row>
    <row r="519" spans="1:3" x14ac:dyDescent="0.25">
      <c r="A519" s="156">
        <v>727</v>
      </c>
      <c r="B519" s="152" t="s">
        <v>398</v>
      </c>
      <c r="C519" s="155" t="s">
        <v>459</v>
      </c>
    </row>
    <row r="520" spans="1:3" x14ac:dyDescent="0.25">
      <c r="A520" s="156">
        <v>728</v>
      </c>
      <c r="B520" s="152" t="s">
        <v>399</v>
      </c>
      <c r="C520" s="155" t="s">
        <v>459</v>
      </c>
    </row>
    <row r="521" spans="1:3" x14ac:dyDescent="0.25">
      <c r="A521" s="156">
        <v>729</v>
      </c>
      <c r="B521" s="152" t="s">
        <v>398</v>
      </c>
      <c r="C521" s="155" t="s">
        <v>459</v>
      </c>
    </row>
    <row r="522" spans="1:3" x14ac:dyDescent="0.25">
      <c r="A522" s="156">
        <v>730</v>
      </c>
      <c r="B522" s="152" t="s">
        <v>399</v>
      </c>
      <c r="C522" s="155" t="s">
        <v>459</v>
      </c>
    </row>
    <row r="523" spans="1:3" x14ac:dyDescent="0.25">
      <c r="A523" s="156">
        <v>731</v>
      </c>
      <c r="B523" s="152" t="s">
        <v>398</v>
      </c>
      <c r="C523" s="155" t="s">
        <v>459</v>
      </c>
    </row>
    <row r="524" spans="1:3" x14ac:dyDescent="0.25">
      <c r="A524" s="156">
        <v>732</v>
      </c>
      <c r="B524" s="152" t="s">
        <v>399</v>
      </c>
      <c r="C524" s="155" t="s">
        <v>459</v>
      </c>
    </row>
    <row r="525" spans="1:3" x14ac:dyDescent="0.25">
      <c r="A525" s="156">
        <v>733</v>
      </c>
      <c r="B525" s="152" t="s">
        <v>398</v>
      </c>
      <c r="C525" s="155" t="s">
        <v>459</v>
      </c>
    </row>
    <row r="526" spans="1:3" x14ac:dyDescent="0.25">
      <c r="A526" s="156">
        <v>734</v>
      </c>
      <c r="B526" s="152" t="s">
        <v>399</v>
      </c>
      <c r="C526" s="155" t="s">
        <v>459</v>
      </c>
    </row>
    <row r="527" spans="1:3" x14ac:dyDescent="0.25">
      <c r="A527" s="156">
        <v>735</v>
      </c>
      <c r="B527" s="152" t="s">
        <v>398</v>
      </c>
      <c r="C527" s="155" t="s">
        <v>459</v>
      </c>
    </row>
    <row r="528" spans="1:3" x14ac:dyDescent="0.25">
      <c r="A528" s="156">
        <v>736</v>
      </c>
      <c r="B528" s="152" t="s">
        <v>399</v>
      </c>
      <c r="C528" s="155" t="s">
        <v>459</v>
      </c>
    </row>
    <row r="529" spans="1:3" x14ac:dyDescent="0.25">
      <c r="A529" s="156">
        <v>737</v>
      </c>
      <c r="B529" s="152" t="s">
        <v>398</v>
      </c>
      <c r="C529" s="155" t="s">
        <v>459</v>
      </c>
    </row>
    <row r="530" spans="1:3" x14ac:dyDescent="0.25">
      <c r="A530" s="156">
        <v>738</v>
      </c>
      <c r="B530" s="152" t="s">
        <v>399</v>
      </c>
      <c r="C530" s="155" t="s">
        <v>459</v>
      </c>
    </row>
    <row r="531" spans="1:3" x14ac:dyDescent="0.25">
      <c r="A531" s="156">
        <v>739</v>
      </c>
      <c r="B531" s="152" t="s">
        <v>398</v>
      </c>
      <c r="C531" s="155" t="s">
        <v>459</v>
      </c>
    </row>
    <row r="532" spans="1:3" x14ac:dyDescent="0.25">
      <c r="A532" s="156">
        <v>740</v>
      </c>
      <c r="B532" s="152" t="s">
        <v>399</v>
      </c>
      <c r="C532" s="155" t="s">
        <v>459</v>
      </c>
    </row>
    <row r="533" spans="1:3" x14ac:dyDescent="0.25">
      <c r="A533" s="156">
        <v>741</v>
      </c>
      <c r="B533" s="152" t="s">
        <v>398</v>
      </c>
      <c r="C533" s="155" t="s">
        <v>459</v>
      </c>
    </row>
    <row r="534" spans="1:3" x14ac:dyDescent="0.25">
      <c r="A534" s="156">
        <v>742</v>
      </c>
      <c r="B534" s="152" t="s">
        <v>399</v>
      </c>
      <c r="C534" s="155" t="s">
        <v>459</v>
      </c>
    </row>
    <row r="535" spans="1:3" x14ac:dyDescent="0.25">
      <c r="A535" s="156">
        <v>743</v>
      </c>
      <c r="B535" s="152" t="s">
        <v>398</v>
      </c>
      <c r="C535" s="155" t="s">
        <v>459</v>
      </c>
    </row>
    <row r="536" spans="1:3" x14ac:dyDescent="0.25">
      <c r="A536" s="156">
        <v>744</v>
      </c>
      <c r="B536" s="152" t="s">
        <v>399</v>
      </c>
      <c r="C536" s="155" t="s">
        <v>459</v>
      </c>
    </row>
    <row r="537" spans="1:3" x14ac:dyDescent="0.25">
      <c r="A537" s="156">
        <v>745</v>
      </c>
      <c r="B537" s="152" t="s">
        <v>398</v>
      </c>
      <c r="C537" s="155" t="s">
        <v>459</v>
      </c>
    </row>
    <row r="538" spans="1:3" x14ac:dyDescent="0.25">
      <c r="A538" s="156">
        <v>746</v>
      </c>
      <c r="B538" s="152" t="s">
        <v>399</v>
      </c>
      <c r="C538" s="155" t="s">
        <v>459</v>
      </c>
    </row>
    <row r="539" spans="1:3" x14ac:dyDescent="0.25">
      <c r="A539" s="156">
        <v>747</v>
      </c>
      <c r="B539" s="152" t="s">
        <v>398</v>
      </c>
      <c r="C539" s="155" t="s">
        <v>459</v>
      </c>
    </row>
    <row r="540" spans="1:3" x14ac:dyDescent="0.25">
      <c r="A540" s="156">
        <v>748</v>
      </c>
      <c r="B540" s="152" t="s">
        <v>398</v>
      </c>
      <c r="C540" s="155" t="s">
        <v>459</v>
      </c>
    </row>
    <row r="541" spans="1:3" x14ac:dyDescent="0.25">
      <c r="A541" s="156">
        <v>749</v>
      </c>
      <c r="B541" s="152" t="s">
        <v>399</v>
      </c>
      <c r="C541" s="155" t="s">
        <v>459</v>
      </c>
    </row>
    <row r="542" spans="1:3" x14ac:dyDescent="0.25">
      <c r="A542" s="156">
        <v>752</v>
      </c>
      <c r="B542" s="152" t="s">
        <v>398</v>
      </c>
      <c r="C542" s="155" t="s">
        <v>459</v>
      </c>
    </row>
    <row r="543" spans="1:3" x14ac:dyDescent="0.25">
      <c r="A543" s="156">
        <v>753</v>
      </c>
      <c r="B543" s="152" t="s">
        <v>400</v>
      </c>
      <c r="C543" s="155" t="s">
        <v>459</v>
      </c>
    </row>
    <row r="544" spans="1:3" x14ac:dyDescent="0.25">
      <c r="A544" s="156">
        <v>754</v>
      </c>
      <c r="B544" s="152" t="s">
        <v>398</v>
      </c>
      <c r="C544" s="155" t="s">
        <v>459</v>
      </c>
    </row>
    <row r="545" spans="1:3" x14ac:dyDescent="0.25">
      <c r="A545" s="156">
        <v>755</v>
      </c>
      <c r="B545" s="152" t="s">
        <v>400</v>
      </c>
      <c r="C545" s="155" t="s">
        <v>459</v>
      </c>
    </row>
    <row r="546" spans="1:3" x14ac:dyDescent="0.25">
      <c r="A546" s="156">
        <v>756</v>
      </c>
      <c r="B546" s="152" t="s">
        <v>398</v>
      </c>
      <c r="C546" s="155" t="s">
        <v>459</v>
      </c>
    </row>
    <row r="547" spans="1:3" x14ac:dyDescent="0.25">
      <c r="A547" s="156">
        <v>757</v>
      </c>
      <c r="B547" s="152" t="s">
        <v>400</v>
      </c>
      <c r="C547" s="155" t="s">
        <v>459</v>
      </c>
    </row>
    <row r="548" spans="1:3" x14ac:dyDescent="0.25">
      <c r="A548" s="156">
        <v>758</v>
      </c>
      <c r="B548" s="152" t="s">
        <v>398</v>
      </c>
      <c r="C548" s="155" t="s">
        <v>459</v>
      </c>
    </row>
    <row r="549" spans="1:3" x14ac:dyDescent="0.25">
      <c r="A549" s="156">
        <v>759</v>
      </c>
      <c r="B549" s="152" t="s">
        <v>400</v>
      </c>
      <c r="C549" s="155" t="s">
        <v>459</v>
      </c>
    </row>
    <row r="550" spans="1:3" x14ac:dyDescent="0.25">
      <c r="A550" s="156">
        <v>760</v>
      </c>
      <c r="B550" s="152" t="s">
        <v>398</v>
      </c>
      <c r="C550" s="155" t="s">
        <v>459</v>
      </c>
    </row>
    <row r="551" spans="1:3" x14ac:dyDescent="0.25">
      <c r="A551" s="156">
        <v>761</v>
      </c>
      <c r="B551" s="152" t="s">
        <v>400</v>
      </c>
      <c r="C551" s="155" t="s">
        <v>459</v>
      </c>
    </row>
    <row r="552" spans="1:3" x14ac:dyDescent="0.25">
      <c r="A552" s="156">
        <v>762</v>
      </c>
      <c r="B552" s="152" t="s">
        <v>398</v>
      </c>
      <c r="C552" s="155" t="s">
        <v>459</v>
      </c>
    </row>
    <row r="553" spans="1:3" x14ac:dyDescent="0.25">
      <c r="A553" s="156">
        <v>763</v>
      </c>
      <c r="B553" s="152" t="s">
        <v>400</v>
      </c>
      <c r="C553" s="155" t="s">
        <v>459</v>
      </c>
    </row>
    <row r="554" spans="1:3" x14ac:dyDescent="0.25">
      <c r="A554" s="156">
        <v>764</v>
      </c>
      <c r="B554" s="152" t="s">
        <v>398</v>
      </c>
      <c r="C554" s="155" t="s">
        <v>459</v>
      </c>
    </row>
    <row r="555" spans="1:3" x14ac:dyDescent="0.25">
      <c r="A555" s="156">
        <v>765</v>
      </c>
      <c r="B555" s="152" t="s">
        <v>400</v>
      </c>
      <c r="C555" s="155" t="s">
        <v>459</v>
      </c>
    </row>
    <row r="556" spans="1:3" x14ac:dyDescent="0.25">
      <c r="A556" s="156">
        <v>766</v>
      </c>
      <c r="B556" s="152" t="s">
        <v>398</v>
      </c>
      <c r="C556" s="155" t="s">
        <v>459</v>
      </c>
    </row>
    <row r="557" spans="1:3" x14ac:dyDescent="0.25">
      <c r="A557" s="156">
        <v>767</v>
      </c>
      <c r="B557" s="152" t="s">
        <v>400</v>
      </c>
      <c r="C557" s="155" t="s">
        <v>459</v>
      </c>
    </row>
    <row r="558" spans="1:3" x14ac:dyDescent="0.25">
      <c r="A558" s="156">
        <v>768</v>
      </c>
      <c r="B558" s="152" t="s">
        <v>398</v>
      </c>
      <c r="C558" s="155" t="s">
        <v>459</v>
      </c>
    </row>
    <row r="559" spans="1:3" x14ac:dyDescent="0.25">
      <c r="A559" s="156">
        <v>769</v>
      </c>
      <c r="B559" s="152" t="s">
        <v>400</v>
      </c>
      <c r="C559" s="155" t="s">
        <v>459</v>
      </c>
    </row>
    <row r="560" spans="1:3" x14ac:dyDescent="0.25">
      <c r="A560" s="156">
        <v>770</v>
      </c>
      <c r="B560" s="152" t="s">
        <v>401</v>
      </c>
      <c r="C560" s="155" t="s">
        <v>459</v>
      </c>
    </row>
    <row r="561" spans="1:3" x14ac:dyDescent="0.25">
      <c r="A561" s="156">
        <v>775</v>
      </c>
      <c r="B561" s="152" t="s">
        <v>402</v>
      </c>
      <c r="C561" s="155" t="s">
        <v>459</v>
      </c>
    </row>
    <row r="562" spans="1:3" x14ac:dyDescent="0.25">
      <c r="A562" s="156">
        <v>776</v>
      </c>
      <c r="B562" s="152" t="s">
        <v>402</v>
      </c>
      <c r="C562" s="155" t="s">
        <v>459</v>
      </c>
    </row>
    <row r="563" spans="1:3" x14ac:dyDescent="0.25">
      <c r="A563" s="156">
        <v>781</v>
      </c>
      <c r="B563" s="152" t="s">
        <v>398</v>
      </c>
      <c r="C563" s="155" t="s">
        <v>460</v>
      </c>
    </row>
    <row r="564" spans="1:3" x14ac:dyDescent="0.25">
      <c r="A564" s="156">
        <v>782</v>
      </c>
      <c r="B564" s="152" t="s">
        <v>398</v>
      </c>
      <c r="C564" s="155" t="s">
        <v>459</v>
      </c>
    </row>
    <row r="565" spans="1:3" x14ac:dyDescent="0.25">
      <c r="A565" s="156">
        <v>783</v>
      </c>
      <c r="B565" s="152" t="s">
        <v>398</v>
      </c>
      <c r="C565" s="155" t="s">
        <v>459</v>
      </c>
    </row>
    <row r="566" spans="1:3" x14ac:dyDescent="0.25">
      <c r="A566" s="156">
        <v>784</v>
      </c>
      <c r="B566" s="152" t="s">
        <v>398</v>
      </c>
      <c r="C566" s="155" t="s">
        <v>459</v>
      </c>
    </row>
    <row r="567" spans="1:3" x14ac:dyDescent="0.25">
      <c r="A567" s="156">
        <v>785</v>
      </c>
      <c r="B567" s="152" t="s">
        <v>398</v>
      </c>
      <c r="C567" s="155" t="s">
        <v>459</v>
      </c>
    </row>
    <row r="568" spans="1:3" x14ac:dyDescent="0.25">
      <c r="A568" s="156">
        <v>786</v>
      </c>
      <c r="B568" s="152" t="s">
        <v>398</v>
      </c>
      <c r="C568" s="155" t="s">
        <v>459</v>
      </c>
    </row>
    <row r="569" spans="1:3" x14ac:dyDescent="0.25">
      <c r="A569" s="156">
        <v>787</v>
      </c>
      <c r="B569" s="152" t="s">
        <v>403</v>
      </c>
      <c r="C569" s="155" t="s">
        <v>459</v>
      </c>
    </row>
    <row r="570" spans="1:3" x14ac:dyDescent="0.25">
      <c r="A570" s="156">
        <v>788</v>
      </c>
      <c r="B570" s="152" t="s">
        <v>404</v>
      </c>
      <c r="C570" s="155" t="s">
        <v>459</v>
      </c>
    </row>
    <row r="571" spans="1:3" x14ac:dyDescent="0.25">
      <c r="A571" s="156">
        <v>789</v>
      </c>
      <c r="B571" s="152" t="s">
        <v>405</v>
      </c>
      <c r="C571" s="155" t="s">
        <v>459</v>
      </c>
    </row>
    <row r="572" spans="1:3" x14ac:dyDescent="0.25">
      <c r="A572" s="156">
        <v>790</v>
      </c>
      <c r="B572" s="152" t="s">
        <v>406</v>
      </c>
      <c r="C572" s="155" t="s">
        <v>459</v>
      </c>
    </row>
    <row r="573" spans="1:3" x14ac:dyDescent="0.25">
      <c r="A573" s="156">
        <v>791</v>
      </c>
      <c r="B573" s="152" t="s">
        <v>407</v>
      </c>
      <c r="C573" s="155" t="s">
        <v>459</v>
      </c>
    </row>
    <row r="574" spans="1:3" x14ac:dyDescent="0.25">
      <c r="A574" s="156">
        <v>792</v>
      </c>
      <c r="B574" s="152" t="s">
        <v>408</v>
      </c>
      <c r="C574" s="155" t="s">
        <v>459</v>
      </c>
    </row>
    <row r="575" spans="1:3" x14ac:dyDescent="0.25">
      <c r="A575" s="156">
        <v>793</v>
      </c>
      <c r="B575" s="152" t="s">
        <v>398</v>
      </c>
      <c r="C575" s="155" t="s">
        <v>459</v>
      </c>
    </row>
    <row r="576" spans="1:3" x14ac:dyDescent="0.25">
      <c r="A576" s="156">
        <v>794</v>
      </c>
      <c r="B576" s="152" t="s">
        <v>399</v>
      </c>
      <c r="C576" s="155" t="s">
        <v>459</v>
      </c>
    </row>
    <row r="577" spans="1:3" x14ac:dyDescent="0.25">
      <c r="A577" s="156">
        <v>801</v>
      </c>
      <c r="B577" s="152" t="s">
        <v>327</v>
      </c>
      <c r="C577" s="155" t="s">
        <v>459</v>
      </c>
    </row>
    <row r="578" spans="1:3" x14ac:dyDescent="0.25">
      <c r="A578" s="156">
        <v>802</v>
      </c>
      <c r="B578" s="152" t="s">
        <v>409</v>
      </c>
      <c r="C578" s="155" t="s">
        <v>459</v>
      </c>
    </row>
    <row r="579" spans="1:3" x14ac:dyDescent="0.25">
      <c r="A579" s="156">
        <v>803</v>
      </c>
      <c r="B579" s="152" t="s">
        <v>410</v>
      </c>
      <c r="C579" s="155" t="s">
        <v>460</v>
      </c>
    </row>
    <row r="580" spans="1:3" x14ac:dyDescent="0.25">
      <c r="A580" s="156">
        <v>804</v>
      </c>
      <c r="B580" s="152" t="s">
        <v>409</v>
      </c>
      <c r="C580" s="155" t="s">
        <v>459</v>
      </c>
    </row>
    <row r="581" spans="1:3" x14ac:dyDescent="0.25">
      <c r="A581" s="156">
        <v>805</v>
      </c>
      <c r="B581" s="152" t="s">
        <v>410</v>
      </c>
      <c r="C581" s="155" t="s">
        <v>460</v>
      </c>
    </row>
    <row r="582" spans="1:3" x14ac:dyDescent="0.25">
      <c r="A582" s="156">
        <v>806</v>
      </c>
      <c r="B582" s="152" t="s">
        <v>409</v>
      </c>
      <c r="C582" s="155" t="s">
        <v>459</v>
      </c>
    </row>
    <row r="583" spans="1:3" x14ac:dyDescent="0.25">
      <c r="A583" s="156">
        <v>807</v>
      </c>
      <c r="B583" s="152" t="s">
        <v>410</v>
      </c>
      <c r="C583" s="155" t="s">
        <v>460</v>
      </c>
    </row>
    <row r="584" spans="1:3" x14ac:dyDescent="0.25">
      <c r="A584" s="156">
        <v>808</v>
      </c>
      <c r="B584" s="152" t="s">
        <v>409</v>
      </c>
      <c r="C584" s="155" t="s">
        <v>459</v>
      </c>
    </row>
    <row r="585" spans="1:3" x14ac:dyDescent="0.25">
      <c r="A585" s="156">
        <v>809</v>
      </c>
      <c r="B585" s="152" t="s">
        <v>410</v>
      </c>
      <c r="C585" s="155" t="s">
        <v>460</v>
      </c>
    </row>
    <row r="586" spans="1:3" x14ac:dyDescent="0.25">
      <c r="A586" s="156">
        <v>810</v>
      </c>
      <c r="B586" s="152" t="s">
        <v>409</v>
      </c>
      <c r="C586" s="155" t="s">
        <v>459</v>
      </c>
    </row>
    <row r="587" spans="1:3" x14ac:dyDescent="0.25">
      <c r="A587" s="156">
        <v>811</v>
      </c>
      <c r="B587" s="152" t="s">
        <v>410</v>
      </c>
      <c r="C587" s="155" t="s">
        <v>460</v>
      </c>
    </row>
    <row r="588" spans="1:3" x14ac:dyDescent="0.25">
      <c r="A588" s="156">
        <v>812</v>
      </c>
      <c r="B588" s="152" t="s">
        <v>409</v>
      </c>
      <c r="C588" s="155" t="s">
        <v>459</v>
      </c>
    </row>
    <row r="589" spans="1:3" x14ac:dyDescent="0.25">
      <c r="A589" s="156">
        <v>813</v>
      </c>
      <c r="B589" s="152" t="s">
        <v>410</v>
      </c>
      <c r="C589" s="155" t="s">
        <v>460</v>
      </c>
    </row>
    <row r="590" spans="1:3" x14ac:dyDescent="0.25">
      <c r="A590" s="156">
        <v>814</v>
      </c>
      <c r="B590" s="152" t="s">
        <v>409</v>
      </c>
      <c r="C590" s="155" t="s">
        <v>459</v>
      </c>
    </row>
    <row r="591" spans="1:3" x14ac:dyDescent="0.25">
      <c r="A591" s="156">
        <v>815</v>
      </c>
      <c r="B591" s="152" t="s">
        <v>410</v>
      </c>
      <c r="C591" s="155" t="s">
        <v>460</v>
      </c>
    </row>
    <row r="592" spans="1:3" x14ac:dyDescent="0.25">
      <c r="A592" s="156">
        <v>816</v>
      </c>
      <c r="B592" s="152" t="s">
        <v>409</v>
      </c>
      <c r="C592" s="155" t="s">
        <v>459</v>
      </c>
    </row>
    <row r="593" spans="1:3" x14ac:dyDescent="0.25">
      <c r="A593" s="156">
        <v>817</v>
      </c>
      <c r="B593" s="152" t="s">
        <v>410</v>
      </c>
      <c r="C593" s="155" t="s">
        <v>460</v>
      </c>
    </row>
    <row r="594" spans="1:3" x14ac:dyDescent="0.25">
      <c r="A594" s="156">
        <v>818</v>
      </c>
      <c r="B594" s="152" t="s">
        <v>409</v>
      </c>
      <c r="C594" s="155" t="s">
        <v>459</v>
      </c>
    </row>
    <row r="595" spans="1:3" x14ac:dyDescent="0.25">
      <c r="A595" s="156">
        <v>819</v>
      </c>
      <c r="B595" s="152" t="s">
        <v>410</v>
      </c>
      <c r="C595" s="155" t="s">
        <v>460</v>
      </c>
    </row>
    <row r="596" spans="1:3" x14ac:dyDescent="0.25">
      <c r="A596" s="156">
        <v>820</v>
      </c>
      <c r="B596" s="152" t="s">
        <v>409</v>
      </c>
      <c r="C596" s="155" t="s">
        <v>459</v>
      </c>
    </row>
    <row r="597" spans="1:3" x14ac:dyDescent="0.25">
      <c r="A597" s="156">
        <v>821</v>
      </c>
      <c r="B597" s="152" t="s">
        <v>410</v>
      </c>
      <c r="C597" s="155" t="s">
        <v>460</v>
      </c>
    </row>
    <row r="598" spans="1:3" x14ac:dyDescent="0.25">
      <c r="A598" s="156">
        <v>822</v>
      </c>
      <c r="B598" s="152" t="s">
        <v>409</v>
      </c>
      <c r="C598" s="155" t="s">
        <v>459</v>
      </c>
    </row>
    <row r="599" spans="1:3" x14ac:dyDescent="0.25">
      <c r="A599" s="156">
        <v>823</v>
      </c>
      <c r="B599" s="152" t="s">
        <v>410</v>
      </c>
      <c r="C599" s="155" t="s">
        <v>460</v>
      </c>
    </row>
    <row r="600" spans="1:3" x14ac:dyDescent="0.25">
      <c r="A600" s="156">
        <v>824</v>
      </c>
      <c r="B600" s="152" t="s">
        <v>409</v>
      </c>
      <c r="C600" s="155" t="s">
        <v>459</v>
      </c>
    </row>
    <row r="601" spans="1:3" x14ac:dyDescent="0.25">
      <c r="A601" s="156">
        <v>825</v>
      </c>
      <c r="B601" s="152" t="s">
        <v>410</v>
      </c>
      <c r="C601" s="155" t="s">
        <v>460</v>
      </c>
    </row>
    <row r="602" spans="1:3" x14ac:dyDescent="0.25">
      <c r="A602" s="156">
        <v>826</v>
      </c>
      <c r="B602" s="152" t="s">
        <v>409</v>
      </c>
      <c r="C602" s="155" t="s">
        <v>459</v>
      </c>
    </row>
    <row r="603" spans="1:3" x14ac:dyDescent="0.25">
      <c r="A603" s="156">
        <v>827</v>
      </c>
      <c r="B603" s="152" t="s">
        <v>410</v>
      </c>
      <c r="C603" s="155" t="s">
        <v>460</v>
      </c>
    </row>
    <row r="604" spans="1:3" x14ac:dyDescent="0.25">
      <c r="A604" s="156">
        <v>828</v>
      </c>
      <c r="B604" s="152" t="s">
        <v>409</v>
      </c>
      <c r="C604" s="155" t="s">
        <v>459</v>
      </c>
    </row>
    <row r="605" spans="1:3" x14ac:dyDescent="0.25">
      <c r="A605" s="156">
        <v>829</v>
      </c>
      <c r="B605" s="152" t="s">
        <v>410</v>
      </c>
      <c r="C605" s="155" t="s">
        <v>460</v>
      </c>
    </row>
    <row r="606" spans="1:3" x14ac:dyDescent="0.25">
      <c r="A606" s="156">
        <v>830</v>
      </c>
      <c r="B606" s="152" t="s">
        <v>409</v>
      </c>
      <c r="C606" s="155" t="s">
        <v>459</v>
      </c>
    </row>
    <row r="607" spans="1:3" x14ac:dyDescent="0.25">
      <c r="A607" s="156">
        <v>831</v>
      </c>
      <c r="B607" s="152" t="s">
        <v>410</v>
      </c>
      <c r="C607" s="155" t="s">
        <v>460</v>
      </c>
    </row>
    <row r="608" spans="1:3" x14ac:dyDescent="0.25">
      <c r="A608" s="156">
        <v>832</v>
      </c>
      <c r="B608" s="152" t="s">
        <v>409</v>
      </c>
      <c r="C608" s="155" t="s">
        <v>459</v>
      </c>
    </row>
    <row r="609" spans="1:3" x14ac:dyDescent="0.25">
      <c r="A609" s="156">
        <v>833</v>
      </c>
      <c r="B609" s="152" t="s">
        <v>410</v>
      </c>
      <c r="C609" s="155" t="s">
        <v>460</v>
      </c>
    </row>
    <row r="610" spans="1:3" x14ac:dyDescent="0.25">
      <c r="A610" s="156">
        <v>834</v>
      </c>
      <c r="B610" s="152" t="s">
        <v>409</v>
      </c>
      <c r="C610" s="155" t="s">
        <v>459</v>
      </c>
    </row>
    <row r="611" spans="1:3" x14ac:dyDescent="0.25">
      <c r="A611" s="156">
        <v>835</v>
      </c>
      <c r="B611" s="152" t="s">
        <v>410</v>
      </c>
      <c r="C611" s="155" t="s">
        <v>460</v>
      </c>
    </row>
    <row r="612" spans="1:3" x14ac:dyDescent="0.25">
      <c r="A612" s="156">
        <v>836</v>
      </c>
      <c r="B612" s="152" t="s">
        <v>409</v>
      </c>
      <c r="C612" s="155" t="s">
        <v>459</v>
      </c>
    </row>
    <row r="613" spans="1:3" x14ac:dyDescent="0.25">
      <c r="A613" s="156">
        <v>837</v>
      </c>
      <c r="B613" s="152" t="s">
        <v>410</v>
      </c>
      <c r="C613" s="155" t="s">
        <v>460</v>
      </c>
    </row>
    <row r="614" spans="1:3" x14ac:dyDescent="0.25">
      <c r="A614" s="156">
        <v>838</v>
      </c>
      <c r="B614" s="152" t="s">
        <v>409</v>
      </c>
      <c r="C614" s="155" t="s">
        <v>459</v>
      </c>
    </row>
    <row r="615" spans="1:3" x14ac:dyDescent="0.25">
      <c r="A615" s="156">
        <v>839</v>
      </c>
      <c r="B615" s="152" t="s">
        <v>410</v>
      </c>
      <c r="C615" s="155" t="s">
        <v>460</v>
      </c>
    </row>
    <row r="616" spans="1:3" x14ac:dyDescent="0.25">
      <c r="A616" s="156">
        <v>840</v>
      </c>
      <c r="B616" s="152" t="s">
        <v>409</v>
      </c>
      <c r="C616" s="155" t="s">
        <v>459</v>
      </c>
    </row>
    <row r="617" spans="1:3" x14ac:dyDescent="0.25">
      <c r="A617" s="156">
        <v>841</v>
      </c>
      <c r="B617" s="152" t="s">
        <v>410</v>
      </c>
      <c r="C617" s="155" t="s">
        <v>460</v>
      </c>
    </row>
    <row r="618" spans="1:3" x14ac:dyDescent="0.25">
      <c r="A618" s="156">
        <v>842</v>
      </c>
      <c r="B618" s="152" t="s">
        <v>409</v>
      </c>
      <c r="C618" s="155" t="s">
        <v>459</v>
      </c>
    </row>
    <row r="619" spans="1:3" x14ac:dyDescent="0.25">
      <c r="A619" s="156">
        <v>843</v>
      </c>
      <c r="B619" s="152" t="s">
        <v>410</v>
      </c>
      <c r="C619" s="155" t="s">
        <v>460</v>
      </c>
    </row>
    <row r="620" spans="1:3" x14ac:dyDescent="0.25">
      <c r="A620" s="156">
        <v>844</v>
      </c>
      <c r="B620" s="152" t="s">
        <v>409</v>
      </c>
      <c r="C620" s="155" t="s">
        <v>459</v>
      </c>
    </row>
    <row r="621" spans="1:3" x14ac:dyDescent="0.25">
      <c r="A621" s="156">
        <v>845</v>
      </c>
      <c r="B621" s="152" t="s">
        <v>410</v>
      </c>
      <c r="C621" s="155" t="s">
        <v>460</v>
      </c>
    </row>
    <row r="622" spans="1:3" x14ac:dyDescent="0.25">
      <c r="A622" s="156">
        <v>846</v>
      </c>
      <c r="B622" s="152" t="s">
        <v>409</v>
      </c>
      <c r="C622" s="155" t="s">
        <v>459</v>
      </c>
    </row>
    <row r="623" spans="1:3" x14ac:dyDescent="0.25">
      <c r="A623" s="156">
        <v>847</v>
      </c>
      <c r="B623" s="152" t="s">
        <v>410</v>
      </c>
      <c r="C623" s="155" t="s">
        <v>460</v>
      </c>
    </row>
    <row r="624" spans="1:3" x14ac:dyDescent="0.25">
      <c r="A624" s="156">
        <v>848</v>
      </c>
      <c r="B624" s="152" t="s">
        <v>409</v>
      </c>
      <c r="C624" s="155" t="s">
        <v>459</v>
      </c>
    </row>
    <row r="625" spans="1:3" x14ac:dyDescent="0.25">
      <c r="A625" s="156">
        <v>849</v>
      </c>
      <c r="B625" s="152" t="s">
        <v>410</v>
      </c>
      <c r="C625" s="155" t="s">
        <v>460</v>
      </c>
    </row>
    <row r="626" spans="1:3" x14ac:dyDescent="0.25">
      <c r="A626" s="156">
        <v>850</v>
      </c>
      <c r="B626" s="152" t="s">
        <v>410</v>
      </c>
      <c r="C626" s="155" t="s">
        <v>460</v>
      </c>
    </row>
    <row r="627" spans="1:3" x14ac:dyDescent="0.25">
      <c r="A627" s="156">
        <v>851</v>
      </c>
      <c r="B627" s="152" t="s">
        <v>410</v>
      </c>
      <c r="C627" s="155" t="s">
        <v>460</v>
      </c>
    </row>
    <row r="628" spans="1:3" x14ac:dyDescent="0.25">
      <c r="A628" s="156">
        <v>852</v>
      </c>
      <c r="B628" s="152" t="s">
        <v>409</v>
      </c>
      <c r="C628" s="155" t="s">
        <v>459</v>
      </c>
    </row>
    <row r="629" spans="1:3" x14ac:dyDescent="0.25">
      <c r="A629" s="156">
        <v>853</v>
      </c>
      <c r="B629" s="152" t="s">
        <v>409</v>
      </c>
      <c r="C629" s="155" t="s">
        <v>459</v>
      </c>
    </row>
    <row r="630" spans="1:3" x14ac:dyDescent="0.25">
      <c r="A630" s="156">
        <v>854</v>
      </c>
      <c r="B630" s="152" t="s">
        <v>409</v>
      </c>
      <c r="C630" s="155" t="s">
        <v>459</v>
      </c>
    </row>
    <row r="631" spans="1:3" x14ac:dyDescent="0.25">
      <c r="A631" s="156">
        <v>855</v>
      </c>
      <c r="B631" s="152" t="s">
        <v>409</v>
      </c>
      <c r="C631" s="155" t="s">
        <v>459</v>
      </c>
    </row>
    <row r="632" spans="1:3" x14ac:dyDescent="0.25">
      <c r="A632" s="156">
        <v>856</v>
      </c>
      <c r="B632" s="152" t="s">
        <v>409</v>
      </c>
      <c r="C632" s="155" t="s">
        <v>459</v>
      </c>
    </row>
    <row r="633" spans="1:3" x14ac:dyDescent="0.25">
      <c r="A633" s="156">
        <v>857</v>
      </c>
      <c r="B633" s="152" t="s">
        <v>409</v>
      </c>
      <c r="C633" s="155" t="s">
        <v>459</v>
      </c>
    </row>
    <row r="634" spans="1:3" x14ac:dyDescent="0.25">
      <c r="A634" s="156">
        <v>858</v>
      </c>
      <c r="B634" s="152" t="s">
        <v>409</v>
      </c>
      <c r="C634" s="155" t="s">
        <v>459</v>
      </c>
    </row>
    <row r="635" spans="1:3" x14ac:dyDescent="0.25">
      <c r="A635" s="156">
        <v>859</v>
      </c>
      <c r="B635" s="152" t="s">
        <v>409</v>
      </c>
      <c r="C635" s="155" t="s">
        <v>459</v>
      </c>
    </row>
    <row r="636" spans="1:3" x14ac:dyDescent="0.25">
      <c r="A636" s="156">
        <v>860</v>
      </c>
      <c r="B636" s="152" t="s">
        <v>409</v>
      </c>
      <c r="C636" s="155" t="s">
        <v>459</v>
      </c>
    </row>
    <row r="637" spans="1:3" x14ac:dyDescent="0.25">
      <c r="A637" s="156">
        <v>861</v>
      </c>
      <c r="B637" s="152" t="s">
        <v>409</v>
      </c>
      <c r="C637" s="155" t="s">
        <v>459</v>
      </c>
    </row>
    <row r="638" spans="1:3" x14ac:dyDescent="0.25">
      <c r="A638" s="156">
        <v>862</v>
      </c>
      <c r="B638" s="152" t="s">
        <v>409</v>
      </c>
      <c r="C638" s="155" t="s">
        <v>459</v>
      </c>
    </row>
    <row r="639" spans="1:3" x14ac:dyDescent="0.25">
      <c r="A639" s="156">
        <v>863</v>
      </c>
      <c r="B639" s="152" t="s">
        <v>409</v>
      </c>
      <c r="C639" s="155" t="s">
        <v>459</v>
      </c>
    </row>
    <row r="640" spans="1:3" x14ac:dyDescent="0.25">
      <c r="A640" s="156">
        <v>864</v>
      </c>
      <c r="B640" s="152" t="s">
        <v>409</v>
      </c>
      <c r="C640" s="155" t="s">
        <v>459</v>
      </c>
    </row>
    <row r="641" spans="1:3" x14ac:dyDescent="0.25">
      <c r="A641" s="156">
        <v>865</v>
      </c>
      <c r="B641" s="152" t="s">
        <v>409</v>
      </c>
      <c r="C641" s="155" t="s">
        <v>459</v>
      </c>
    </row>
    <row r="642" spans="1:3" x14ac:dyDescent="0.25">
      <c r="A642" s="156">
        <v>866</v>
      </c>
      <c r="B642" s="152" t="s">
        <v>410</v>
      </c>
      <c r="C642" s="155" t="s">
        <v>460</v>
      </c>
    </row>
    <row r="643" spans="1:3" x14ac:dyDescent="0.25">
      <c r="A643" s="156">
        <v>867</v>
      </c>
      <c r="B643" s="152" t="s">
        <v>409</v>
      </c>
      <c r="C643" s="155" t="s">
        <v>459</v>
      </c>
    </row>
    <row r="644" spans="1:3" x14ac:dyDescent="0.25">
      <c r="A644" s="156">
        <v>868</v>
      </c>
      <c r="B644" s="152" t="s">
        <v>410</v>
      </c>
      <c r="C644" s="155" t="s">
        <v>460</v>
      </c>
    </row>
    <row r="645" spans="1:3" x14ac:dyDescent="0.25">
      <c r="A645" s="156">
        <v>869</v>
      </c>
      <c r="B645" s="152" t="s">
        <v>409</v>
      </c>
      <c r="C645" s="155" t="s">
        <v>459</v>
      </c>
    </row>
    <row r="646" spans="1:3" x14ac:dyDescent="0.25">
      <c r="A646" s="156">
        <v>870</v>
      </c>
      <c r="B646" s="152" t="s">
        <v>410</v>
      </c>
      <c r="C646" s="155" t="s">
        <v>460</v>
      </c>
    </row>
    <row r="647" spans="1:3" x14ac:dyDescent="0.25">
      <c r="A647" s="156">
        <v>871</v>
      </c>
      <c r="B647" s="152" t="s">
        <v>409</v>
      </c>
      <c r="C647" s="155" t="s">
        <v>459</v>
      </c>
    </row>
    <row r="648" spans="1:3" x14ac:dyDescent="0.25">
      <c r="A648" s="156">
        <v>872</v>
      </c>
      <c r="B648" s="152" t="s">
        <v>410</v>
      </c>
      <c r="C648" s="155" t="s">
        <v>460</v>
      </c>
    </row>
    <row r="649" spans="1:3" x14ac:dyDescent="0.25">
      <c r="A649" s="156">
        <v>873</v>
      </c>
      <c r="B649" s="152" t="s">
        <v>409</v>
      </c>
      <c r="C649" s="155" t="s">
        <v>459</v>
      </c>
    </row>
    <row r="650" spans="1:3" x14ac:dyDescent="0.25">
      <c r="A650" s="156">
        <v>874</v>
      </c>
      <c r="B650" s="152" t="s">
        <v>410</v>
      </c>
      <c r="C650" s="155" t="s">
        <v>460</v>
      </c>
    </row>
    <row r="651" spans="1:3" x14ac:dyDescent="0.25">
      <c r="A651" s="156">
        <v>875</v>
      </c>
      <c r="B651" s="152" t="s">
        <v>409</v>
      </c>
      <c r="C651" s="155" t="s">
        <v>459</v>
      </c>
    </row>
    <row r="652" spans="1:3" x14ac:dyDescent="0.25">
      <c r="A652" s="156">
        <v>876</v>
      </c>
      <c r="B652" s="152" t="s">
        <v>410</v>
      </c>
      <c r="C652" s="155" t="s">
        <v>460</v>
      </c>
    </row>
    <row r="653" spans="1:3" x14ac:dyDescent="0.25">
      <c r="A653" s="156">
        <v>877</v>
      </c>
      <c r="B653" s="152" t="s">
        <v>409</v>
      </c>
      <c r="C653" s="155" t="s">
        <v>459</v>
      </c>
    </row>
    <row r="654" spans="1:3" x14ac:dyDescent="0.25">
      <c r="A654" s="156">
        <v>878</v>
      </c>
      <c r="B654" s="152" t="s">
        <v>410</v>
      </c>
      <c r="C654" s="155" t="s">
        <v>460</v>
      </c>
    </row>
    <row r="655" spans="1:3" x14ac:dyDescent="0.25">
      <c r="A655" s="156">
        <v>879</v>
      </c>
      <c r="B655" s="152" t="s">
        <v>409</v>
      </c>
      <c r="C655" s="155" t="s">
        <v>459</v>
      </c>
    </row>
    <row r="656" spans="1:3" x14ac:dyDescent="0.25">
      <c r="A656" s="156">
        <v>880</v>
      </c>
      <c r="B656" s="152" t="s">
        <v>410</v>
      </c>
      <c r="C656" s="155" t="s">
        <v>460</v>
      </c>
    </row>
    <row r="657" spans="1:3" x14ac:dyDescent="0.25">
      <c r="A657" s="156">
        <v>881</v>
      </c>
      <c r="B657" s="152" t="s">
        <v>409</v>
      </c>
      <c r="C657" s="155" t="s">
        <v>459</v>
      </c>
    </row>
    <row r="658" spans="1:3" x14ac:dyDescent="0.25">
      <c r="A658" s="156">
        <v>882</v>
      </c>
      <c r="B658" s="152" t="s">
        <v>410</v>
      </c>
      <c r="C658" s="155" t="s">
        <v>460</v>
      </c>
    </row>
    <row r="659" spans="1:3" x14ac:dyDescent="0.25">
      <c r="A659" s="156">
        <v>883</v>
      </c>
      <c r="B659" s="152" t="s">
        <v>409</v>
      </c>
      <c r="C659" s="155" t="s">
        <v>459</v>
      </c>
    </row>
    <row r="660" spans="1:3" x14ac:dyDescent="0.25">
      <c r="A660" s="156">
        <v>884</v>
      </c>
      <c r="B660" s="152" t="s">
        <v>410</v>
      </c>
      <c r="C660" s="155" t="s">
        <v>460</v>
      </c>
    </row>
    <row r="661" spans="1:3" x14ac:dyDescent="0.25">
      <c r="A661" s="156">
        <v>885</v>
      </c>
      <c r="B661" s="152" t="s">
        <v>409</v>
      </c>
      <c r="C661" s="155" t="s">
        <v>459</v>
      </c>
    </row>
    <row r="662" spans="1:3" x14ac:dyDescent="0.25">
      <c r="A662" s="156">
        <v>886</v>
      </c>
      <c r="B662" s="152" t="s">
        <v>410</v>
      </c>
      <c r="C662" s="155" t="s">
        <v>460</v>
      </c>
    </row>
    <row r="663" spans="1:3" x14ac:dyDescent="0.25">
      <c r="A663" s="156">
        <v>887</v>
      </c>
      <c r="B663" s="152" t="s">
        <v>409</v>
      </c>
      <c r="C663" s="155" t="s">
        <v>459</v>
      </c>
    </row>
    <row r="664" spans="1:3" x14ac:dyDescent="0.25">
      <c r="A664" s="156">
        <v>888</v>
      </c>
      <c r="B664" s="152" t="s">
        <v>410</v>
      </c>
      <c r="C664" s="155" t="s">
        <v>460</v>
      </c>
    </row>
    <row r="665" spans="1:3" x14ac:dyDescent="0.25">
      <c r="A665" s="156">
        <v>889</v>
      </c>
      <c r="B665" s="152" t="s">
        <v>409</v>
      </c>
      <c r="C665" s="155" t="s">
        <v>459</v>
      </c>
    </row>
    <row r="666" spans="1:3" x14ac:dyDescent="0.25">
      <c r="A666" s="156">
        <v>890</v>
      </c>
      <c r="B666" s="152" t="s">
        <v>410</v>
      </c>
      <c r="C666" s="155" t="s">
        <v>460</v>
      </c>
    </row>
    <row r="667" spans="1:3" x14ac:dyDescent="0.25">
      <c r="A667" s="156">
        <v>891</v>
      </c>
      <c r="B667" s="152" t="s">
        <v>410</v>
      </c>
      <c r="C667" s="155" t="s">
        <v>460</v>
      </c>
    </row>
    <row r="668" spans="1:3" x14ac:dyDescent="0.25">
      <c r="A668" s="156">
        <v>892</v>
      </c>
      <c r="B668" s="152" t="s">
        <v>410</v>
      </c>
      <c r="C668" s="155" t="s">
        <v>460</v>
      </c>
    </row>
    <row r="669" spans="1:3" x14ac:dyDescent="0.25">
      <c r="A669" s="156">
        <v>893</v>
      </c>
      <c r="B669" s="152" t="s">
        <v>410</v>
      </c>
      <c r="C669" s="155" t="s">
        <v>460</v>
      </c>
    </row>
    <row r="670" spans="1:3" x14ac:dyDescent="0.25">
      <c r="A670" s="156">
        <v>894</v>
      </c>
      <c r="B670" s="152" t="s">
        <v>368</v>
      </c>
      <c r="C670" s="155" t="s">
        <v>460</v>
      </c>
    </row>
    <row r="671" spans="1:3" x14ac:dyDescent="0.25">
      <c r="A671" s="156">
        <v>895</v>
      </c>
      <c r="B671" s="152" t="s">
        <v>368</v>
      </c>
      <c r="C671" s="155" t="s">
        <v>460</v>
      </c>
    </row>
    <row r="672" spans="1:3" x14ac:dyDescent="0.25">
      <c r="A672" s="156">
        <v>896</v>
      </c>
      <c r="B672" s="152" t="s">
        <v>368</v>
      </c>
      <c r="C672" s="155" t="s">
        <v>460</v>
      </c>
    </row>
    <row r="673" spans="1:3" x14ac:dyDescent="0.25">
      <c r="A673" s="156">
        <v>897</v>
      </c>
      <c r="B673" s="152" t="s">
        <v>410</v>
      </c>
      <c r="C673" s="155" t="s">
        <v>460</v>
      </c>
    </row>
    <row r="674" spans="1:3" x14ac:dyDescent="0.25">
      <c r="A674" s="156">
        <v>898</v>
      </c>
      <c r="B674" s="152" t="s">
        <v>410</v>
      </c>
      <c r="C674" s="155" t="s">
        <v>460</v>
      </c>
    </row>
    <row r="675" spans="1:3" x14ac:dyDescent="0.25">
      <c r="A675" s="156">
        <v>899</v>
      </c>
      <c r="B675" s="152" t="s">
        <v>411</v>
      </c>
      <c r="C675" s="155" t="s">
        <v>460</v>
      </c>
    </row>
    <row r="676" spans="1:3" x14ac:dyDescent="0.25">
      <c r="A676" s="156">
        <v>900</v>
      </c>
      <c r="B676" s="152" t="s">
        <v>411</v>
      </c>
      <c r="C676" s="155" t="s">
        <v>460</v>
      </c>
    </row>
    <row r="677" spans="1:3" x14ac:dyDescent="0.25">
      <c r="A677" s="156">
        <v>901</v>
      </c>
      <c r="B677" s="152" t="s">
        <v>411</v>
      </c>
      <c r="C677" s="155" t="s">
        <v>460</v>
      </c>
    </row>
    <row r="678" spans="1:3" x14ac:dyDescent="0.25">
      <c r="A678" s="156">
        <v>902</v>
      </c>
      <c r="B678" s="152" t="s">
        <v>411</v>
      </c>
      <c r="C678" s="155" t="s">
        <v>460</v>
      </c>
    </row>
    <row r="679" spans="1:3" x14ac:dyDescent="0.25">
      <c r="A679" s="156">
        <v>903</v>
      </c>
      <c r="B679" s="152" t="s">
        <v>411</v>
      </c>
      <c r="C679" s="155" t="s">
        <v>460</v>
      </c>
    </row>
    <row r="680" spans="1:3" x14ac:dyDescent="0.25">
      <c r="A680" s="156">
        <v>904</v>
      </c>
      <c r="B680" s="152" t="s">
        <v>412</v>
      </c>
      <c r="C680" s="155" t="s">
        <v>460</v>
      </c>
    </row>
    <row r="681" spans="1:3" x14ac:dyDescent="0.25">
      <c r="A681" s="156">
        <v>905</v>
      </c>
      <c r="B681" s="152" t="s">
        <v>412</v>
      </c>
      <c r="C681" s="155" t="s">
        <v>460</v>
      </c>
    </row>
    <row r="682" spans="1:3" x14ac:dyDescent="0.25">
      <c r="A682" s="156">
        <v>906</v>
      </c>
      <c r="B682" s="152" t="s">
        <v>412</v>
      </c>
      <c r="C682" s="155" t="s">
        <v>460</v>
      </c>
    </row>
    <row r="683" spans="1:3" x14ac:dyDescent="0.25">
      <c r="A683" s="156">
        <v>907</v>
      </c>
      <c r="B683" s="152" t="s">
        <v>413</v>
      </c>
      <c r="C683" s="155" t="s">
        <v>460</v>
      </c>
    </row>
    <row r="684" spans="1:3" x14ac:dyDescent="0.25">
      <c r="A684" s="156">
        <v>908</v>
      </c>
      <c r="B684" s="152" t="s">
        <v>413</v>
      </c>
      <c r="C684" s="155" t="s">
        <v>460</v>
      </c>
    </row>
    <row r="685" spans="1:3" x14ac:dyDescent="0.25">
      <c r="A685" s="156">
        <v>909</v>
      </c>
      <c r="B685" s="152" t="s">
        <v>413</v>
      </c>
      <c r="C685" s="155" t="s">
        <v>460</v>
      </c>
    </row>
    <row r="686" spans="1:3" x14ac:dyDescent="0.25">
      <c r="A686" s="156">
        <v>910</v>
      </c>
      <c r="B686" s="152" t="s">
        <v>413</v>
      </c>
      <c r="C686" s="155" t="s">
        <v>460</v>
      </c>
    </row>
    <row r="687" spans="1:3" x14ac:dyDescent="0.25">
      <c r="A687" s="156">
        <v>911</v>
      </c>
      <c r="B687" s="152" t="s">
        <v>413</v>
      </c>
      <c r="C687" s="155" t="s">
        <v>460</v>
      </c>
    </row>
    <row r="688" spans="1:3" x14ac:dyDescent="0.25">
      <c r="A688" s="156">
        <v>912</v>
      </c>
      <c r="B688" s="152" t="s">
        <v>413</v>
      </c>
      <c r="C688" s="155" t="s">
        <v>460</v>
      </c>
    </row>
    <row r="689" spans="1:3" x14ac:dyDescent="0.25">
      <c r="A689" s="156">
        <v>913</v>
      </c>
      <c r="B689" s="152" t="s">
        <v>413</v>
      </c>
      <c r="C689" s="155" t="s">
        <v>460</v>
      </c>
    </row>
    <row r="690" spans="1:3" x14ac:dyDescent="0.25">
      <c r="A690" s="156">
        <v>914</v>
      </c>
      <c r="B690" s="152" t="s">
        <v>414</v>
      </c>
      <c r="C690" s="155" t="s">
        <v>459</v>
      </c>
    </row>
    <row r="691" spans="1:3" x14ac:dyDescent="0.25">
      <c r="A691" s="156">
        <v>915</v>
      </c>
      <c r="B691" s="152" t="s">
        <v>368</v>
      </c>
      <c r="C691" s="155" t="s">
        <v>459</v>
      </c>
    </row>
    <row r="692" spans="1:3" x14ac:dyDescent="0.25">
      <c r="A692" s="156">
        <v>916</v>
      </c>
      <c r="B692" s="152" t="s">
        <v>368</v>
      </c>
      <c r="C692" s="155" t="s">
        <v>459</v>
      </c>
    </row>
    <row r="693" spans="1:3" x14ac:dyDescent="0.25">
      <c r="A693" s="156">
        <v>917</v>
      </c>
      <c r="B693" s="152" t="s">
        <v>368</v>
      </c>
      <c r="C693" s="155" t="s">
        <v>459</v>
      </c>
    </row>
    <row r="694" spans="1:3" x14ac:dyDescent="0.25">
      <c r="A694" s="156">
        <v>918</v>
      </c>
      <c r="B694" s="152" t="s">
        <v>304</v>
      </c>
      <c r="C694" s="155" t="s">
        <v>459</v>
      </c>
    </row>
    <row r="695" spans="1:3" x14ac:dyDescent="0.25">
      <c r="A695" s="156">
        <v>919</v>
      </c>
      <c r="B695" s="152" t="s">
        <v>415</v>
      </c>
      <c r="C695" s="155" t="s">
        <v>459</v>
      </c>
    </row>
    <row r="696" spans="1:3" x14ac:dyDescent="0.25">
      <c r="A696" s="156">
        <v>920</v>
      </c>
      <c r="B696" s="152" t="s">
        <v>415</v>
      </c>
      <c r="C696" s="155" t="s">
        <v>459</v>
      </c>
    </row>
    <row r="697" spans="1:3" x14ac:dyDescent="0.25">
      <c r="A697" s="156">
        <v>922</v>
      </c>
      <c r="B697" s="152" t="s">
        <v>327</v>
      </c>
      <c r="C697" s="155" t="s">
        <v>459</v>
      </c>
    </row>
    <row r="698" spans="1:3" x14ac:dyDescent="0.25">
      <c r="A698" s="156">
        <v>923</v>
      </c>
      <c r="B698" s="152" t="s">
        <v>327</v>
      </c>
      <c r="C698" s="155" t="s">
        <v>459</v>
      </c>
    </row>
    <row r="699" spans="1:3" x14ac:dyDescent="0.25">
      <c r="A699" s="156">
        <v>924</v>
      </c>
      <c r="B699" s="152" t="s">
        <v>327</v>
      </c>
      <c r="C699" s="155" t="s">
        <v>459</v>
      </c>
    </row>
    <row r="700" spans="1:3" x14ac:dyDescent="0.25">
      <c r="A700" s="156">
        <v>925</v>
      </c>
      <c r="B700" s="152" t="s">
        <v>416</v>
      </c>
      <c r="C700" s="155" t="s">
        <v>455</v>
      </c>
    </row>
    <row r="701" spans="1:3" x14ac:dyDescent="0.25">
      <c r="A701" s="156">
        <v>926</v>
      </c>
      <c r="B701" s="152" t="s">
        <v>357</v>
      </c>
      <c r="C701" s="155" t="s">
        <v>455</v>
      </c>
    </row>
    <row r="702" spans="1:3" x14ac:dyDescent="0.25">
      <c r="A702" s="156">
        <v>927</v>
      </c>
      <c r="B702" s="152" t="s">
        <v>359</v>
      </c>
      <c r="C702" s="155" t="s">
        <v>455</v>
      </c>
    </row>
    <row r="703" spans="1:3" x14ac:dyDescent="0.25">
      <c r="A703" s="156">
        <v>928</v>
      </c>
      <c r="B703" s="152" t="s">
        <v>358</v>
      </c>
      <c r="C703" s="155" t="s">
        <v>455</v>
      </c>
    </row>
    <row r="704" spans="1:3" x14ac:dyDescent="0.25">
      <c r="A704" s="156">
        <v>929</v>
      </c>
      <c r="B704" s="152" t="s">
        <v>411</v>
      </c>
      <c r="C704" s="155" t="s">
        <v>460</v>
      </c>
    </row>
    <row r="705" spans="1:3" x14ac:dyDescent="0.25">
      <c r="A705" s="156">
        <v>930</v>
      </c>
      <c r="B705" s="152" t="s">
        <v>411</v>
      </c>
      <c r="C705" s="155" t="s">
        <v>460</v>
      </c>
    </row>
    <row r="706" spans="1:3" x14ac:dyDescent="0.25">
      <c r="A706" s="156">
        <v>931</v>
      </c>
      <c r="B706" s="152" t="s">
        <v>411</v>
      </c>
      <c r="C706" s="155" t="s">
        <v>460</v>
      </c>
    </row>
    <row r="707" spans="1:3" x14ac:dyDescent="0.25">
      <c r="A707" s="156">
        <v>932</v>
      </c>
      <c r="B707" s="152" t="s">
        <v>417</v>
      </c>
      <c r="C707" s="155" t="s">
        <v>459</v>
      </c>
    </row>
    <row r="708" spans="1:3" x14ac:dyDescent="0.25">
      <c r="A708" s="156">
        <v>933</v>
      </c>
      <c r="B708" s="152" t="s">
        <v>409</v>
      </c>
      <c r="C708" s="155" t="s">
        <v>459</v>
      </c>
    </row>
    <row r="709" spans="1:3" x14ac:dyDescent="0.25">
      <c r="A709" s="156">
        <v>934</v>
      </c>
      <c r="B709" s="152" t="s">
        <v>410</v>
      </c>
      <c r="C709" s="155" t="s">
        <v>460</v>
      </c>
    </row>
    <row r="710" spans="1:3" x14ac:dyDescent="0.25">
      <c r="A710" s="156">
        <v>935</v>
      </c>
      <c r="B710" s="152" t="s">
        <v>418</v>
      </c>
      <c r="C710" s="155" t="s">
        <v>459</v>
      </c>
    </row>
    <row r="711" spans="1:3" x14ac:dyDescent="0.25">
      <c r="A711" s="156">
        <v>936</v>
      </c>
      <c r="B711" s="152" t="s">
        <v>418</v>
      </c>
      <c r="C711" s="155" t="s">
        <v>459</v>
      </c>
    </row>
    <row r="712" spans="1:3" x14ac:dyDescent="0.25">
      <c r="A712" s="156">
        <v>937</v>
      </c>
      <c r="B712" s="152" t="s">
        <v>418</v>
      </c>
      <c r="C712" s="155" t="s">
        <v>459</v>
      </c>
    </row>
    <row r="713" spans="1:3" x14ac:dyDescent="0.25">
      <c r="A713" s="156">
        <v>938</v>
      </c>
      <c r="B713" s="152" t="s">
        <v>418</v>
      </c>
      <c r="C713" s="155" t="s">
        <v>459</v>
      </c>
    </row>
    <row r="714" spans="1:3" x14ac:dyDescent="0.25">
      <c r="A714" s="156">
        <v>939</v>
      </c>
      <c r="B714" s="152" t="s">
        <v>418</v>
      </c>
      <c r="C714" s="155" t="s">
        <v>459</v>
      </c>
    </row>
    <row r="715" spans="1:3" x14ac:dyDescent="0.25">
      <c r="A715" s="156">
        <v>940</v>
      </c>
      <c r="B715" s="152" t="s">
        <v>419</v>
      </c>
      <c r="C715" s="155" t="s">
        <v>456</v>
      </c>
    </row>
    <row r="716" spans="1:3" x14ac:dyDescent="0.25">
      <c r="A716" s="156">
        <v>941</v>
      </c>
      <c r="B716" s="152" t="s">
        <v>420</v>
      </c>
      <c r="C716" s="155" t="s">
        <v>456</v>
      </c>
    </row>
    <row r="717" spans="1:3" x14ac:dyDescent="0.25">
      <c r="A717" s="156">
        <v>942</v>
      </c>
      <c r="B717" s="152" t="s">
        <v>273</v>
      </c>
      <c r="C717" s="155" t="s">
        <v>459</v>
      </c>
    </row>
    <row r="718" spans="1:3" x14ac:dyDescent="0.25">
      <c r="A718" s="156">
        <v>943</v>
      </c>
      <c r="B718" s="152" t="s">
        <v>264</v>
      </c>
      <c r="C718" s="155" t="s">
        <v>459</v>
      </c>
    </row>
    <row r="719" spans="1:3" x14ac:dyDescent="0.25">
      <c r="A719" s="156">
        <v>944</v>
      </c>
      <c r="B719" s="152" t="s">
        <v>264</v>
      </c>
      <c r="C719" s="155" t="s">
        <v>459</v>
      </c>
    </row>
    <row r="720" spans="1:3" x14ac:dyDescent="0.25">
      <c r="A720" s="156">
        <v>945</v>
      </c>
      <c r="B720" s="152" t="s">
        <v>264</v>
      </c>
      <c r="C720" s="155" t="s">
        <v>459</v>
      </c>
    </row>
    <row r="721" spans="1:3" x14ac:dyDescent="0.25">
      <c r="A721" s="156">
        <v>946</v>
      </c>
      <c r="B721" s="152" t="s">
        <v>264</v>
      </c>
      <c r="C721" s="155" t="s">
        <v>459</v>
      </c>
    </row>
    <row r="722" spans="1:3" x14ac:dyDescent="0.25">
      <c r="A722" s="156">
        <v>947</v>
      </c>
      <c r="B722" s="152" t="s">
        <v>421</v>
      </c>
      <c r="C722" s="155" t="s">
        <v>459</v>
      </c>
    </row>
    <row r="723" spans="1:3" x14ac:dyDescent="0.25">
      <c r="A723" s="156">
        <v>948</v>
      </c>
      <c r="B723" s="152" t="s">
        <v>422</v>
      </c>
      <c r="C723" s="155" t="s">
        <v>459</v>
      </c>
    </row>
    <row r="724" spans="1:3" x14ac:dyDescent="0.25">
      <c r="A724" s="156">
        <v>949</v>
      </c>
      <c r="B724" s="152" t="s">
        <v>423</v>
      </c>
      <c r="C724" s="155" t="s">
        <v>459</v>
      </c>
    </row>
    <row r="725" spans="1:3" x14ac:dyDescent="0.25">
      <c r="A725" s="156">
        <v>950</v>
      </c>
      <c r="B725" s="152" t="s">
        <v>424</v>
      </c>
      <c r="C725" s="155" t="s">
        <v>460</v>
      </c>
    </row>
    <row r="726" spans="1:3" x14ac:dyDescent="0.25">
      <c r="A726" s="156">
        <v>951</v>
      </c>
      <c r="B726" s="152" t="s">
        <v>425</v>
      </c>
      <c r="C726" s="155" t="s">
        <v>460</v>
      </c>
    </row>
    <row r="727" spans="1:3" x14ac:dyDescent="0.25">
      <c r="A727" s="156">
        <v>952</v>
      </c>
      <c r="B727" s="152" t="s">
        <v>426</v>
      </c>
      <c r="C727" s="155" t="s">
        <v>459</v>
      </c>
    </row>
    <row r="728" spans="1:3" x14ac:dyDescent="0.25">
      <c r="A728" s="156">
        <v>953</v>
      </c>
      <c r="B728" s="152" t="s">
        <v>427</v>
      </c>
      <c r="C728" s="155" t="s">
        <v>459</v>
      </c>
    </row>
    <row r="729" spans="1:3" x14ac:dyDescent="0.25">
      <c r="A729" s="156">
        <v>954</v>
      </c>
      <c r="B729" s="152" t="s">
        <v>428</v>
      </c>
      <c r="C729" s="155" t="s">
        <v>459</v>
      </c>
    </row>
    <row r="730" spans="1:3" x14ac:dyDescent="0.25">
      <c r="A730" s="156">
        <v>955</v>
      </c>
      <c r="B730" s="152" t="s">
        <v>429</v>
      </c>
      <c r="C730" s="155" t="s">
        <v>459</v>
      </c>
    </row>
    <row r="731" spans="1:3" x14ac:dyDescent="0.25">
      <c r="A731" s="156">
        <v>956</v>
      </c>
      <c r="B731" s="152" t="s">
        <v>430</v>
      </c>
      <c r="C731" s="155" t="s">
        <v>459</v>
      </c>
    </row>
    <row r="732" spans="1:3" x14ac:dyDescent="0.25">
      <c r="A732" s="156">
        <v>957</v>
      </c>
      <c r="B732" s="152" t="s">
        <v>431</v>
      </c>
      <c r="C732" s="155" t="s">
        <v>459</v>
      </c>
    </row>
    <row r="733" spans="1:3" x14ac:dyDescent="0.25">
      <c r="A733" s="156">
        <v>958</v>
      </c>
      <c r="B733" s="152" t="s">
        <v>432</v>
      </c>
      <c r="C733" s="155" t="s">
        <v>459</v>
      </c>
    </row>
    <row r="734" spans="1:3" x14ac:dyDescent="0.25">
      <c r="A734" s="156">
        <v>959</v>
      </c>
      <c r="B734" s="152" t="s">
        <v>433</v>
      </c>
      <c r="C734" s="155" t="s">
        <v>459</v>
      </c>
    </row>
    <row r="735" spans="1:3" x14ac:dyDescent="0.25">
      <c r="A735" s="156">
        <v>960</v>
      </c>
      <c r="B735" s="152" t="s">
        <v>434</v>
      </c>
      <c r="C735" s="155" t="s">
        <v>459</v>
      </c>
    </row>
    <row r="736" spans="1:3" x14ac:dyDescent="0.25">
      <c r="A736" s="156">
        <v>961</v>
      </c>
      <c r="B736" s="152" t="s">
        <v>435</v>
      </c>
      <c r="C736" s="155" t="s">
        <v>459</v>
      </c>
    </row>
    <row r="737" spans="1:3" x14ac:dyDescent="0.25">
      <c r="A737" s="156">
        <v>962</v>
      </c>
      <c r="B737" s="152" t="s">
        <v>436</v>
      </c>
      <c r="C737" s="155" t="s">
        <v>459</v>
      </c>
    </row>
    <row r="738" spans="1:3" x14ac:dyDescent="0.25">
      <c r="A738" s="156">
        <v>963</v>
      </c>
      <c r="B738" s="152" t="s">
        <v>437</v>
      </c>
      <c r="C738" s="155" t="s">
        <v>459</v>
      </c>
    </row>
    <row r="739" spans="1:3" x14ac:dyDescent="0.25">
      <c r="A739" s="156">
        <v>964</v>
      </c>
      <c r="B739" s="152" t="s">
        <v>438</v>
      </c>
      <c r="C739" s="155" t="s">
        <v>459</v>
      </c>
    </row>
    <row r="740" spans="1:3" x14ac:dyDescent="0.25">
      <c r="A740" s="156">
        <v>965</v>
      </c>
      <c r="B740" s="152" t="s">
        <v>439</v>
      </c>
      <c r="C740" s="155" t="s">
        <v>459</v>
      </c>
    </row>
    <row r="741" spans="1:3" x14ac:dyDescent="0.25">
      <c r="A741" s="156">
        <v>966</v>
      </c>
      <c r="B741" s="152" t="s">
        <v>284</v>
      </c>
      <c r="C741" s="155" t="s">
        <v>460</v>
      </c>
    </row>
    <row r="742" spans="1:3" x14ac:dyDescent="0.25">
      <c r="A742" s="156">
        <v>967</v>
      </c>
      <c r="B742" s="152" t="s">
        <v>296</v>
      </c>
      <c r="C742" s="155" t="s">
        <v>459</v>
      </c>
    </row>
    <row r="743" spans="1:3" x14ac:dyDescent="0.25">
      <c r="A743" s="156">
        <v>968</v>
      </c>
      <c r="B743" s="152" t="s">
        <v>296</v>
      </c>
      <c r="C743" s="155" t="s">
        <v>459</v>
      </c>
    </row>
    <row r="744" spans="1:3" x14ac:dyDescent="0.25">
      <c r="A744" s="156">
        <v>969</v>
      </c>
      <c r="B744" s="152" t="s">
        <v>439</v>
      </c>
      <c r="C744" s="155" t="s">
        <v>459</v>
      </c>
    </row>
    <row r="745" spans="1:3" x14ac:dyDescent="0.25">
      <c r="A745" s="156">
        <v>970</v>
      </c>
      <c r="B745" s="152" t="s">
        <v>252</v>
      </c>
      <c r="C745" s="155" t="s">
        <v>459</v>
      </c>
    </row>
    <row r="746" spans="1:3" x14ac:dyDescent="0.25">
      <c r="A746" s="156">
        <v>971</v>
      </c>
      <c r="B746" s="152" t="s">
        <v>440</v>
      </c>
      <c r="C746" s="155" t="s">
        <v>459</v>
      </c>
    </row>
    <row r="747" spans="1:3" x14ac:dyDescent="0.25">
      <c r="A747" s="156">
        <v>972</v>
      </c>
      <c r="B747" s="152" t="s">
        <v>441</v>
      </c>
      <c r="C747" s="155" t="s">
        <v>459</v>
      </c>
    </row>
    <row r="748" spans="1:3" x14ac:dyDescent="0.25">
      <c r="A748" s="156">
        <v>973</v>
      </c>
      <c r="B748" s="152" t="s">
        <v>294</v>
      </c>
      <c r="C748" s="155" t="s">
        <v>459</v>
      </c>
    </row>
    <row r="749" spans="1:3" x14ac:dyDescent="0.25">
      <c r="A749" s="156">
        <v>974</v>
      </c>
      <c r="B749" s="152" t="s">
        <v>320</v>
      </c>
      <c r="C749" s="155" t="s">
        <v>459</v>
      </c>
    </row>
    <row r="750" spans="1:3" x14ac:dyDescent="0.25">
      <c r="A750" s="156">
        <v>975</v>
      </c>
      <c r="B750" s="152" t="s">
        <v>442</v>
      </c>
      <c r="C750" s="155" t="s">
        <v>459</v>
      </c>
    </row>
    <row r="751" spans="1:3" x14ac:dyDescent="0.25">
      <c r="A751" s="156">
        <v>976</v>
      </c>
      <c r="B751" s="152" t="s">
        <v>443</v>
      </c>
      <c r="C751" s="155" t="s">
        <v>459</v>
      </c>
    </row>
    <row r="752" spans="1:3" x14ac:dyDescent="0.25">
      <c r="A752" s="156">
        <v>978</v>
      </c>
      <c r="B752" s="152" t="s">
        <v>278</v>
      </c>
      <c r="C752" s="155" t="s">
        <v>460</v>
      </c>
    </row>
    <row r="753" spans="1:3" x14ac:dyDescent="0.25">
      <c r="A753" s="156">
        <v>979</v>
      </c>
      <c r="B753" s="152" t="s">
        <v>317</v>
      </c>
      <c r="C753" s="155" t="s">
        <v>460</v>
      </c>
    </row>
    <row r="754" spans="1:3" x14ac:dyDescent="0.25">
      <c r="A754" s="156">
        <v>980</v>
      </c>
      <c r="B754" s="152" t="s">
        <v>444</v>
      </c>
      <c r="C754" s="155" t="s">
        <v>459</v>
      </c>
    </row>
    <row r="755" spans="1:3" x14ac:dyDescent="0.25">
      <c r="A755" s="156">
        <v>981</v>
      </c>
      <c r="B755" s="152" t="s">
        <v>445</v>
      </c>
      <c r="C755" s="155" t="s">
        <v>460</v>
      </c>
    </row>
    <row r="756" spans="1:3" x14ac:dyDescent="0.25">
      <c r="A756" s="156">
        <v>982</v>
      </c>
      <c r="B756" s="152" t="s">
        <v>446</v>
      </c>
      <c r="C756" s="155" t="s">
        <v>459</v>
      </c>
    </row>
    <row r="757" spans="1:3" x14ac:dyDescent="0.25">
      <c r="A757" s="156">
        <v>983</v>
      </c>
      <c r="B757" s="152" t="s">
        <v>447</v>
      </c>
      <c r="C757" s="155" t="s">
        <v>459</v>
      </c>
    </row>
    <row r="758" spans="1:3" x14ac:dyDescent="0.25">
      <c r="A758" s="156">
        <v>984</v>
      </c>
      <c r="B758" s="152" t="s">
        <v>448</v>
      </c>
      <c r="C758" s="155" t="s">
        <v>459</v>
      </c>
    </row>
    <row r="759" spans="1:3" x14ac:dyDescent="0.25">
      <c r="A759" s="156">
        <v>985</v>
      </c>
      <c r="B759" s="152" t="s">
        <v>449</v>
      </c>
      <c r="C759" s="155" t="s">
        <v>459</v>
      </c>
    </row>
    <row r="760" spans="1:3" x14ac:dyDescent="0.25">
      <c r="A760" s="156">
        <v>989</v>
      </c>
      <c r="B760" s="152" t="s">
        <v>333</v>
      </c>
      <c r="C760" s="155" t="s">
        <v>459</v>
      </c>
    </row>
    <row r="761" spans="1:3" x14ac:dyDescent="0.25">
      <c r="A761" s="156">
        <v>990</v>
      </c>
      <c r="B761" s="152" t="s">
        <v>334</v>
      </c>
      <c r="C761" s="155" t="s">
        <v>460</v>
      </c>
    </row>
    <row r="762" spans="1:3" x14ac:dyDescent="0.25">
      <c r="A762" s="156">
        <v>991</v>
      </c>
      <c r="B762" s="152" t="s">
        <v>284</v>
      </c>
      <c r="C762" s="155" t="s">
        <v>460</v>
      </c>
    </row>
    <row r="763" spans="1:3" x14ac:dyDescent="0.25">
      <c r="A763" s="156">
        <v>996</v>
      </c>
      <c r="B763" s="152" t="s">
        <v>363</v>
      </c>
      <c r="C763" s="155" t="s">
        <v>459</v>
      </c>
    </row>
    <row r="764" spans="1:3" x14ac:dyDescent="0.25">
      <c r="A764" s="156">
        <v>997</v>
      </c>
      <c r="B764" s="152" t="s">
        <v>450</v>
      </c>
      <c r="C764" s="155" t="s">
        <v>459</v>
      </c>
    </row>
  </sheetData>
  <hyperlinks>
    <hyperlink ref="A1" location="Overview!A1" display="Back to Overview" xr:uid="{00000000-0004-0000-0B00-000000000000}"/>
    <hyperlink ref="A1" location="Overview!A1" display="Back to Overview" xr:uid="{00000000-0004-0000-0B00-000001000000}"/>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workbookViewId="0">
      <selection activeCell="E16" sqref="E16"/>
    </sheetView>
  </sheetViews>
  <sheetFormatPr defaultRowHeight="12.5" x14ac:dyDescent="0.25"/>
  <cols>
    <col min="1" max="1" width="32.1796875" bestFit="1" customWidth="1"/>
    <col min="2" max="2" width="11.81640625" bestFit="1" customWidth="1"/>
    <col min="3" max="3" width="5.453125" bestFit="1" customWidth="1"/>
    <col min="4" max="4" width="16.453125" customWidth="1"/>
    <col min="5" max="6" width="16.1796875" bestFit="1" customWidth="1"/>
  </cols>
  <sheetData>
    <row r="1" spans="1:6" x14ac:dyDescent="0.25">
      <c r="A1" s="149" t="s">
        <v>30</v>
      </c>
      <c r="B1" s="149"/>
    </row>
    <row r="2" spans="1:6" ht="36.75" customHeight="1" x14ac:dyDescent="0.25">
      <c r="A2" s="244" t="str">
        <f>Overview!B4&amp; " - Effective from "&amp;Overview!C4&amp;" - "&amp;Overview!E4&amp;" Residual Charging Bands"</f>
        <v>National Grid Electricity Distribution (East Midlands) plc  - Effective from 2027/28 - Final Residual Charging Bands</v>
      </c>
      <c r="B2" s="245"/>
      <c r="C2" s="245"/>
      <c r="D2" s="245"/>
      <c r="E2" s="245"/>
      <c r="F2" s="245"/>
    </row>
    <row r="4" spans="1:6" ht="26" x14ac:dyDescent="0.25">
      <c r="A4" s="169" t="s">
        <v>637</v>
      </c>
      <c r="B4" s="169" t="s">
        <v>633</v>
      </c>
      <c r="C4" s="169" t="s">
        <v>640</v>
      </c>
      <c r="D4" s="169" t="s">
        <v>644</v>
      </c>
      <c r="E4" s="169" t="s">
        <v>645</v>
      </c>
      <c r="F4" s="20" t="s">
        <v>647</v>
      </c>
    </row>
    <row r="5" spans="1:6" ht="14" x14ac:dyDescent="0.25">
      <c r="A5" s="170" t="s">
        <v>188</v>
      </c>
      <c r="B5" s="171" t="s">
        <v>635</v>
      </c>
      <c r="C5" s="171" t="s">
        <v>636</v>
      </c>
      <c r="D5" s="177" t="s">
        <v>636</v>
      </c>
      <c r="E5" s="177" t="s">
        <v>636</v>
      </c>
      <c r="F5" s="175"/>
    </row>
    <row r="6" spans="1:6" ht="14.25" customHeight="1" x14ac:dyDescent="0.25">
      <c r="A6" s="280" t="s">
        <v>648</v>
      </c>
      <c r="B6" s="171">
        <v>1</v>
      </c>
      <c r="C6" s="171" t="s">
        <v>641</v>
      </c>
      <c r="D6" s="178">
        <v>0</v>
      </c>
      <c r="E6" s="178">
        <v>3571</v>
      </c>
      <c r="F6" s="175"/>
    </row>
    <row r="7" spans="1:6" ht="14" x14ac:dyDescent="0.25">
      <c r="A7" s="281"/>
      <c r="B7" s="171">
        <v>2</v>
      </c>
      <c r="C7" s="171" t="s">
        <v>641</v>
      </c>
      <c r="D7" s="178">
        <v>3571</v>
      </c>
      <c r="E7" s="178">
        <v>12553</v>
      </c>
      <c r="F7" s="175"/>
    </row>
    <row r="8" spans="1:6" ht="14" x14ac:dyDescent="0.25">
      <c r="A8" s="281"/>
      <c r="B8" s="171">
        <v>3</v>
      </c>
      <c r="C8" s="171" t="s">
        <v>641</v>
      </c>
      <c r="D8" s="178">
        <v>12553</v>
      </c>
      <c r="E8" s="178">
        <v>25279</v>
      </c>
      <c r="F8" s="175"/>
    </row>
    <row r="9" spans="1:6" ht="14" x14ac:dyDescent="0.25">
      <c r="A9" s="282"/>
      <c r="B9" s="171">
        <v>4</v>
      </c>
      <c r="C9" s="171" t="s">
        <v>641</v>
      </c>
      <c r="D9" s="178">
        <v>25279</v>
      </c>
      <c r="E9" s="178" t="s">
        <v>643</v>
      </c>
      <c r="F9" s="175"/>
    </row>
    <row r="10" spans="1:6" ht="14" x14ac:dyDescent="0.25">
      <c r="A10" s="280" t="s">
        <v>651</v>
      </c>
      <c r="B10" s="171">
        <v>1</v>
      </c>
      <c r="C10" s="171" t="s">
        <v>642</v>
      </c>
      <c r="D10" s="178">
        <v>0</v>
      </c>
      <c r="E10" s="178">
        <v>80</v>
      </c>
      <c r="F10" s="175"/>
    </row>
    <row r="11" spans="1:6" ht="14" x14ac:dyDescent="0.25">
      <c r="A11" s="281"/>
      <c r="B11" s="171">
        <v>2</v>
      </c>
      <c r="C11" s="171" t="s">
        <v>642</v>
      </c>
      <c r="D11" s="178">
        <v>80</v>
      </c>
      <c r="E11" s="178">
        <v>150</v>
      </c>
      <c r="F11" s="175"/>
    </row>
    <row r="12" spans="1:6" ht="14" x14ac:dyDescent="0.25">
      <c r="A12" s="281"/>
      <c r="B12" s="171">
        <v>3</v>
      </c>
      <c r="C12" s="171" t="s">
        <v>642</v>
      </c>
      <c r="D12" s="178">
        <v>150</v>
      </c>
      <c r="E12" s="178">
        <v>231</v>
      </c>
      <c r="F12" s="175"/>
    </row>
    <row r="13" spans="1:6" ht="14" x14ac:dyDescent="0.25">
      <c r="A13" s="282"/>
      <c r="B13" s="171">
        <v>4</v>
      </c>
      <c r="C13" s="171" t="s">
        <v>642</v>
      </c>
      <c r="D13" s="178">
        <v>231</v>
      </c>
      <c r="E13" s="178" t="s">
        <v>643</v>
      </c>
      <c r="F13" s="175"/>
    </row>
    <row r="14" spans="1:6" ht="14" x14ac:dyDescent="0.25">
      <c r="A14" s="280" t="s">
        <v>650</v>
      </c>
      <c r="B14" s="171">
        <v>1</v>
      </c>
      <c r="C14" s="171" t="s">
        <v>642</v>
      </c>
      <c r="D14" s="178">
        <v>0</v>
      </c>
      <c r="E14" s="178">
        <v>422</v>
      </c>
      <c r="F14" s="176"/>
    </row>
    <row r="15" spans="1:6" ht="14" x14ac:dyDescent="0.25">
      <c r="A15" s="281"/>
      <c r="B15" s="171">
        <v>2</v>
      </c>
      <c r="C15" s="171" t="s">
        <v>642</v>
      </c>
      <c r="D15" s="178">
        <v>422</v>
      </c>
      <c r="E15" s="178">
        <v>1000</v>
      </c>
      <c r="F15" s="176"/>
    </row>
    <row r="16" spans="1:6" ht="14" x14ac:dyDescent="0.25">
      <c r="A16" s="281"/>
      <c r="B16" s="171">
        <v>3</v>
      </c>
      <c r="C16" s="171" t="s">
        <v>642</v>
      </c>
      <c r="D16" s="178">
        <v>1000</v>
      </c>
      <c r="E16" s="178">
        <v>1800</v>
      </c>
      <c r="F16" s="176"/>
    </row>
    <row r="17" spans="1:6" ht="14" x14ac:dyDescent="0.25">
      <c r="A17" s="282"/>
      <c r="B17" s="171">
        <v>4</v>
      </c>
      <c r="C17" s="171" t="s">
        <v>642</v>
      </c>
      <c r="D17" s="178">
        <v>1800</v>
      </c>
      <c r="E17" s="178" t="s">
        <v>643</v>
      </c>
      <c r="F17" s="176"/>
    </row>
    <row r="18" spans="1:6" ht="14" x14ac:dyDescent="0.25">
      <c r="A18" s="283" t="s">
        <v>649</v>
      </c>
      <c r="B18" s="171">
        <v>1</v>
      </c>
      <c r="C18" s="171" t="s">
        <v>642</v>
      </c>
      <c r="D18" s="178">
        <v>0</v>
      </c>
      <c r="E18" s="178">
        <v>5000</v>
      </c>
      <c r="F18" s="176"/>
    </row>
    <row r="19" spans="1:6" ht="14" x14ac:dyDescent="0.25">
      <c r="A19" s="284"/>
      <c r="B19" s="171">
        <v>2</v>
      </c>
      <c r="C19" s="171" t="s">
        <v>642</v>
      </c>
      <c r="D19" s="178">
        <v>5000</v>
      </c>
      <c r="E19" s="178">
        <v>12000</v>
      </c>
      <c r="F19" s="176"/>
    </row>
    <row r="20" spans="1:6" ht="14" x14ac:dyDescent="0.25">
      <c r="A20" s="284"/>
      <c r="B20" s="171">
        <v>3</v>
      </c>
      <c r="C20" s="171" t="s">
        <v>642</v>
      </c>
      <c r="D20" s="178">
        <v>12000</v>
      </c>
      <c r="E20" s="178">
        <v>21500</v>
      </c>
      <c r="F20" s="176"/>
    </row>
    <row r="21" spans="1:6" ht="14" x14ac:dyDescent="0.25">
      <c r="A21" s="285"/>
      <c r="B21" s="171">
        <v>4</v>
      </c>
      <c r="C21" s="171" t="s">
        <v>642</v>
      </c>
      <c r="D21" s="178">
        <v>21500</v>
      </c>
      <c r="E21" s="178" t="s">
        <v>643</v>
      </c>
      <c r="F21" s="176"/>
    </row>
    <row r="22" spans="1:6" x14ac:dyDescent="0.25">
      <c r="A22" t="s">
        <v>646</v>
      </c>
    </row>
  </sheetData>
  <mergeCells count="5">
    <mergeCell ref="A10:A13"/>
    <mergeCell ref="A14:A17"/>
    <mergeCell ref="A18:A21"/>
    <mergeCell ref="A6:A9"/>
    <mergeCell ref="A2:F2"/>
  </mergeCells>
  <hyperlinks>
    <hyperlink ref="A1" location="Overview!A1" display="Back to Overview"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
  <sheetViews>
    <sheetView showGridLines="0" workbookViewId="0">
      <selection activeCell="H14" sqref="H14"/>
    </sheetView>
  </sheetViews>
  <sheetFormatPr defaultRowHeight="12.5" x14ac:dyDescent="0.25"/>
  <cols>
    <col min="1" max="1" width="41.1796875" customWidth="1"/>
    <col min="2" max="2" width="26.81640625" customWidth="1"/>
    <col min="3" max="3" width="0.1796875" customWidth="1"/>
    <col min="4" max="4" width="9.1796875" hidden="1" customWidth="1"/>
    <col min="5" max="5" width="0.81640625" hidden="1" customWidth="1"/>
    <col min="6" max="6" width="9.1796875" hidden="1" customWidth="1"/>
  </cols>
  <sheetData>
    <row r="1" spans="1:6" x14ac:dyDescent="0.25">
      <c r="A1" s="149" t="s">
        <v>30</v>
      </c>
    </row>
    <row r="2" spans="1:6" ht="33" customHeight="1" x14ac:dyDescent="0.25">
      <c r="A2" s="228" t="str">
        <f>Overview!C4&amp;" - Effective from "&amp;Overview!D4&amp;" - "&amp;Overview!F4&amp;" TNUoS Mapping"</f>
        <v>2027/28 - Effective from 1 April 2027 -  TNUoS Mapping</v>
      </c>
      <c r="B2" s="228"/>
      <c r="C2" s="228"/>
      <c r="D2" s="228"/>
      <c r="E2" s="228"/>
      <c r="F2" s="228"/>
    </row>
    <row r="3" spans="1:6" ht="13" x14ac:dyDescent="0.25">
      <c r="A3" s="169" t="s">
        <v>707</v>
      </c>
      <c r="B3" s="169" t="s">
        <v>708</v>
      </c>
      <c r="C3" s="179"/>
      <c r="D3" s="179"/>
      <c r="E3" s="179"/>
      <c r="F3" s="179"/>
    </row>
    <row r="4" spans="1:6" x14ac:dyDescent="0.25">
      <c r="A4" s="180" t="s">
        <v>706</v>
      </c>
      <c r="B4" s="180" t="s">
        <v>709</v>
      </c>
      <c r="C4" s="179"/>
      <c r="D4" s="179"/>
      <c r="E4" s="179"/>
      <c r="F4" s="179"/>
    </row>
    <row r="5" spans="1:6" x14ac:dyDescent="0.25">
      <c r="A5" s="181" t="s">
        <v>520</v>
      </c>
      <c r="B5" s="181" t="s">
        <v>710</v>
      </c>
      <c r="C5" s="179"/>
      <c r="D5" s="179"/>
      <c r="E5" s="179"/>
      <c r="F5" s="179"/>
    </row>
    <row r="6" spans="1:6" x14ac:dyDescent="0.25">
      <c r="A6" s="181" t="s">
        <v>653</v>
      </c>
      <c r="B6" s="181" t="str">
        <f>$B$5</f>
        <v>n/a (Non-Final Demand Site)</v>
      </c>
      <c r="C6" s="179"/>
      <c r="D6" s="179"/>
      <c r="E6" s="179"/>
      <c r="F6" s="179"/>
    </row>
    <row r="7" spans="1:6" x14ac:dyDescent="0.25">
      <c r="A7" s="180" t="s">
        <v>654</v>
      </c>
      <c r="B7" s="180" t="s">
        <v>711</v>
      </c>
      <c r="C7" s="179"/>
      <c r="D7" s="179"/>
      <c r="E7" s="179"/>
      <c r="F7" s="179"/>
    </row>
    <row r="8" spans="1:6" x14ac:dyDescent="0.25">
      <c r="A8" s="180" t="s">
        <v>655</v>
      </c>
      <c r="B8" s="180" t="s">
        <v>712</v>
      </c>
      <c r="C8" s="179"/>
      <c r="D8" s="179"/>
      <c r="E8" s="179"/>
      <c r="F8" s="179"/>
    </row>
    <row r="9" spans="1:6" x14ac:dyDescent="0.25">
      <c r="A9" s="180" t="s">
        <v>656</v>
      </c>
      <c r="B9" s="180" t="s">
        <v>713</v>
      </c>
      <c r="C9" s="179"/>
      <c r="D9" s="179"/>
      <c r="E9" s="179"/>
      <c r="F9" s="179"/>
    </row>
    <row r="10" spans="1:6" x14ac:dyDescent="0.25">
      <c r="A10" s="180" t="s">
        <v>657</v>
      </c>
      <c r="B10" s="180" t="s">
        <v>714</v>
      </c>
      <c r="C10" s="179"/>
      <c r="D10" s="179"/>
      <c r="E10" s="179"/>
      <c r="F10" s="179"/>
    </row>
    <row r="11" spans="1:6" x14ac:dyDescent="0.25">
      <c r="A11" s="181" t="s">
        <v>191</v>
      </c>
      <c r="B11" s="181" t="str">
        <f t="shared" ref="B11:B12" si="0">$B$5</f>
        <v>n/a (Non-Final Demand Site)</v>
      </c>
      <c r="C11" s="179"/>
      <c r="D11" s="179"/>
      <c r="E11" s="179"/>
      <c r="F11" s="179"/>
    </row>
    <row r="12" spans="1:6" x14ac:dyDescent="0.25">
      <c r="A12" s="181" t="s">
        <v>521</v>
      </c>
      <c r="B12" s="181" t="str">
        <f t="shared" si="0"/>
        <v>n/a (Non-Final Demand Site)</v>
      </c>
      <c r="C12" s="179"/>
      <c r="D12" s="179"/>
      <c r="E12" s="179"/>
      <c r="F12" s="179"/>
    </row>
    <row r="13" spans="1:6" x14ac:dyDescent="0.25">
      <c r="A13" s="180" t="s">
        <v>522</v>
      </c>
      <c r="B13" s="180" t="s">
        <v>715</v>
      </c>
      <c r="C13" s="179"/>
      <c r="D13" s="179"/>
      <c r="E13" s="179"/>
      <c r="F13" s="179"/>
    </row>
    <row r="14" spans="1:6" x14ac:dyDescent="0.25">
      <c r="A14" s="180" t="s">
        <v>523</v>
      </c>
      <c r="B14" s="180" t="s">
        <v>716</v>
      </c>
      <c r="C14" s="179"/>
      <c r="D14" s="179"/>
      <c r="E14" s="179"/>
      <c r="F14" s="179"/>
    </row>
    <row r="15" spans="1:6" x14ac:dyDescent="0.25">
      <c r="A15" s="180" t="s">
        <v>524</v>
      </c>
      <c r="B15" s="180" t="s">
        <v>717</v>
      </c>
      <c r="C15" s="179"/>
      <c r="D15" s="179"/>
      <c r="E15" s="179"/>
      <c r="F15" s="179"/>
    </row>
    <row r="16" spans="1:6" x14ac:dyDescent="0.25">
      <c r="A16" s="180" t="s">
        <v>525</v>
      </c>
      <c r="B16" s="180" t="s">
        <v>718</v>
      </c>
      <c r="C16" s="179"/>
      <c r="D16" s="179"/>
      <c r="E16" s="179"/>
      <c r="F16" s="179"/>
    </row>
    <row r="17" spans="1:6" x14ac:dyDescent="0.25">
      <c r="A17" s="181" t="s">
        <v>526</v>
      </c>
      <c r="B17" s="181" t="str">
        <f>$B$5</f>
        <v>n/a (Non-Final Demand Site)</v>
      </c>
      <c r="C17" s="179"/>
      <c r="D17" s="179"/>
      <c r="E17" s="179"/>
      <c r="F17" s="179"/>
    </row>
    <row r="18" spans="1:6" x14ac:dyDescent="0.25">
      <c r="A18" s="180" t="s">
        <v>527</v>
      </c>
      <c r="B18" s="180" t="s">
        <v>715</v>
      </c>
      <c r="C18" s="179"/>
      <c r="D18" s="179"/>
      <c r="E18" s="179"/>
      <c r="F18" s="179"/>
    </row>
    <row r="19" spans="1:6" x14ac:dyDescent="0.25">
      <c r="A19" s="180" t="s">
        <v>528</v>
      </c>
      <c r="B19" s="180" t="s">
        <v>716</v>
      </c>
      <c r="C19" s="179"/>
      <c r="D19" s="179"/>
      <c r="E19" s="179"/>
      <c r="F19" s="179"/>
    </row>
    <row r="20" spans="1:6" x14ac:dyDescent="0.25">
      <c r="A20" s="180" t="s">
        <v>529</v>
      </c>
      <c r="B20" s="180" t="s">
        <v>717</v>
      </c>
      <c r="C20" s="179"/>
      <c r="D20" s="179"/>
      <c r="E20" s="179"/>
      <c r="F20" s="179"/>
    </row>
    <row r="21" spans="1:6" x14ac:dyDescent="0.25">
      <c r="A21" s="180" t="s">
        <v>530</v>
      </c>
      <c r="B21" s="180" t="s">
        <v>718</v>
      </c>
      <c r="C21" s="179"/>
      <c r="D21" s="179"/>
      <c r="E21" s="179"/>
      <c r="F21" s="179"/>
    </row>
    <row r="22" spans="1:6" x14ac:dyDescent="0.25">
      <c r="A22" s="181" t="s">
        <v>531</v>
      </c>
      <c r="B22" s="181" t="str">
        <f>$B$5</f>
        <v>n/a (Non-Final Demand Site)</v>
      </c>
      <c r="C22" s="179"/>
      <c r="D22" s="179"/>
      <c r="E22" s="179"/>
      <c r="F22" s="179"/>
    </row>
    <row r="23" spans="1:6" x14ac:dyDescent="0.25">
      <c r="A23" s="180" t="s">
        <v>532</v>
      </c>
      <c r="B23" s="180" t="s">
        <v>719</v>
      </c>
      <c r="C23" s="179"/>
      <c r="D23" s="179"/>
      <c r="E23" s="179"/>
      <c r="F23" s="179"/>
    </row>
    <row r="24" spans="1:6" x14ac:dyDescent="0.25">
      <c r="A24" s="180" t="s">
        <v>533</v>
      </c>
      <c r="B24" s="180" t="s">
        <v>720</v>
      </c>
      <c r="C24" s="179"/>
      <c r="D24" s="179"/>
      <c r="E24" s="179"/>
      <c r="F24" s="179"/>
    </row>
    <row r="25" spans="1:6" x14ac:dyDescent="0.25">
      <c r="A25" s="180" t="s">
        <v>534</v>
      </c>
      <c r="B25" s="180" t="s">
        <v>721</v>
      </c>
      <c r="C25" s="179"/>
      <c r="D25" s="179"/>
      <c r="E25" s="179"/>
      <c r="F25" s="179"/>
    </row>
    <row r="26" spans="1:6" x14ac:dyDescent="0.25">
      <c r="A26" s="180" t="s">
        <v>535</v>
      </c>
      <c r="B26" s="180" t="s">
        <v>722</v>
      </c>
      <c r="C26" s="179"/>
      <c r="D26" s="179"/>
      <c r="E26" s="179"/>
      <c r="F26" s="179"/>
    </row>
    <row r="27" spans="1:6" x14ac:dyDescent="0.25">
      <c r="A27" s="181" t="s">
        <v>195</v>
      </c>
      <c r="B27" s="181" t="s">
        <v>723</v>
      </c>
      <c r="C27" s="179"/>
      <c r="D27" s="179"/>
      <c r="E27" s="179"/>
      <c r="F27" s="179"/>
    </row>
    <row r="28" spans="1:6" x14ac:dyDescent="0.25">
      <c r="A28" s="181" t="s">
        <v>196</v>
      </c>
      <c r="B28" s="181" t="str">
        <f t="shared" ref="B28:B36" si="1">$B$5</f>
        <v>n/a (Non-Final Demand Site)</v>
      </c>
      <c r="C28" s="179"/>
      <c r="D28" s="179"/>
      <c r="E28" s="179"/>
      <c r="F28" s="179"/>
    </row>
    <row r="29" spans="1:6" x14ac:dyDescent="0.25">
      <c r="A29" s="181" t="s">
        <v>197</v>
      </c>
      <c r="B29" s="181" t="str">
        <f t="shared" si="1"/>
        <v>n/a (Non-Final Demand Site)</v>
      </c>
      <c r="C29" s="179"/>
      <c r="D29" s="179"/>
      <c r="E29" s="179"/>
      <c r="F29" s="179"/>
    </row>
    <row r="30" spans="1:6" x14ac:dyDescent="0.25">
      <c r="A30" s="181" t="s">
        <v>198</v>
      </c>
      <c r="B30" s="181" t="str">
        <f t="shared" si="1"/>
        <v>n/a (Non-Final Demand Site)</v>
      </c>
      <c r="C30" s="179"/>
      <c r="D30" s="179"/>
      <c r="E30" s="179"/>
      <c r="F30" s="179"/>
    </row>
    <row r="31" spans="1:6" x14ac:dyDescent="0.25">
      <c r="A31" s="181" t="s">
        <v>199</v>
      </c>
      <c r="B31" s="181" t="str">
        <f t="shared" si="1"/>
        <v>n/a (Non-Final Demand Site)</v>
      </c>
      <c r="C31" s="179"/>
      <c r="D31" s="179"/>
      <c r="E31" s="179"/>
      <c r="F31" s="179"/>
    </row>
    <row r="32" spans="1:6" x14ac:dyDescent="0.25">
      <c r="A32" s="181" t="s">
        <v>200</v>
      </c>
      <c r="B32" s="181" t="str">
        <f t="shared" si="1"/>
        <v>n/a (Non-Final Demand Site)</v>
      </c>
      <c r="C32" s="179"/>
      <c r="D32" s="179"/>
      <c r="E32" s="179"/>
      <c r="F32" s="179"/>
    </row>
    <row r="33" spans="1:6" x14ac:dyDescent="0.25">
      <c r="A33" s="181" t="s">
        <v>201</v>
      </c>
      <c r="B33" s="181" t="str">
        <f t="shared" si="1"/>
        <v>n/a (Non-Final Demand Site)</v>
      </c>
      <c r="C33" s="179"/>
      <c r="D33" s="179"/>
      <c r="E33" s="179"/>
      <c r="F33" s="179"/>
    </row>
    <row r="34" spans="1:6" x14ac:dyDescent="0.25">
      <c r="A34" s="181" t="s">
        <v>202</v>
      </c>
      <c r="B34" s="181" t="str">
        <f t="shared" si="1"/>
        <v>n/a (Non-Final Demand Site)</v>
      </c>
      <c r="C34" s="179"/>
      <c r="D34" s="179"/>
      <c r="E34" s="179"/>
      <c r="F34" s="179"/>
    </row>
    <row r="35" spans="1:6" x14ac:dyDescent="0.25">
      <c r="A35" s="181" t="s">
        <v>203</v>
      </c>
      <c r="B35" s="181" t="str">
        <f t="shared" si="1"/>
        <v>n/a (Non-Final Demand Site)</v>
      </c>
      <c r="C35" s="179"/>
      <c r="D35" s="179"/>
      <c r="E35" s="179"/>
      <c r="F35" s="179"/>
    </row>
    <row r="36" spans="1:6" x14ac:dyDescent="0.25">
      <c r="A36" s="181" t="s">
        <v>728</v>
      </c>
      <c r="B36" s="181" t="str">
        <f t="shared" si="1"/>
        <v>n/a (Non-Final Demand Site)</v>
      </c>
      <c r="C36" s="179"/>
      <c r="D36" s="179"/>
      <c r="E36" s="179"/>
      <c r="F36" s="179"/>
    </row>
    <row r="37" spans="1:6" x14ac:dyDescent="0.25">
      <c r="A37" s="180" t="s">
        <v>729</v>
      </c>
      <c r="B37" s="180" t="s">
        <v>724</v>
      </c>
      <c r="C37" s="179"/>
      <c r="D37" s="179"/>
      <c r="E37" s="179"/>
      <c r="F37" s="179"/>
    </row>
    <row r="38" spans="1:6" x14ac:dyDescent="0.25">
      <c r="A38" s="180" t="s">
        <v>730</v>
      </c>
      <c r="B38" s="180" t="s">
        <v>725</v>
      </c>
      <c r="C38" s="179"/>
      <c r="D38" s="179"/>
      <c r="E38" s="179"/>
      <c r="F38" s="179"/>
    </row>
    <row r="39" spans="1:6" x14ac:dyDescent="0.25">
      <c r="A39" s="180" t="s">
        <v>731</v>
      </c>
      <c r="B39" s="180" t="s">
        <v>726</v>
      </c>
      <c r="C39" s="179"/>
      <c r="D39" s="179"/>
      <c r="E39" s="179"/>
      <c r="F39" s="179"/>
    </row>
    <row r="40" spans="1:6" x14ac:dyDescent="0.25">
      <c r="A40" s="180" t="s">
        <v>732</v>
      </c>
      <c r="B40" s="180" t="s">
        <v>727</v>
      </c>
      <c r="C40" s="179"/>
      <c r="D40" s="179"/>
      <c r="E40" s="179"/>
      <c r="F40" s="179"/>
    </row>
  </sheetData>
  <mergeCells count="1">
    <mergeCell ref="A2:F2"/>
  </mergeCells>
  <hyperlinks>
    <hyperlink ref="A1" location="Overview!A1" display="Back to Overview"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EX24"/>
  <sheetViews>
    <sheetView zoomScaleNormal="100" workbookViewId="0">
      <selection activeCell="C9" sqref="C9"/>
    </sheetView>
  </sheetViews>
  <sheetFormatPr defaultRowHeight="12.5" x14ac:dyDescent="0.25"/>
  <cols>
    <col min="1" max="1" width="2.453125" customWidth="1"/>
    <col min="2" max="2" width="33.54296875" customWidth="1"/>
    <col min="3" max="4" width="14.1796875" customWidth="1"/>
    <col min="5" max="9" width="12.1796875" customWidth="1"/>
    <col min="10" max="10" width="5.54296875" customWidth="1"/>
    <col min="11" max="11" width="5.453125" customWidth="1"/>
    <col min="12" max="12" width="35.453125" customWidth="1"/>
    <col min="13" max="20" width="11.54296875" customWidth="1"/>
    <col min="28" max="28" width="25" bestFit="1" customWidth="1"/>
    <col min="29" max="29" width="14.54296875" bestFit="1" customWidth="1"/>
  </cols>
  <sheetData>
    <row r="1" spans="1:154" x14ac:dyDescent="0.25">
      <c r="B1" s="88" t="s">
        <v>30</v>
      </c>
    </row>
    <row r="2" spans="1:154" s="2" customFormat="1" ht="21.75" customHeight="1" x14ac:dyDescent="0.25">
      <c r="B2" s="286" t="str">
        <f>Overview!B4&amp; " - Effective from "&amp;Overview!D4&amp;" - "&amp;Overview!E4</f>
        <v>National Grid Electricity Distribution (East Midlands) plc  - Effective from 1 April 2027 - Final</v>
      </c>
      <c r="C2" s="287"/>
      <c r="D2" s="287"/>
      <c r="E2" s="287"/>
      <c r="F2" s="287"/>
      <c r="G2" s="287"/>
      <c r="H2" s="287"/>
      <c r="I2" s="287"/>
      <c r="J2" s="287"/>
      <c r="K2" s="287"/>
      <c r="L2" s="287"/>
      <c r="M2" s="287"/>
      <c r="N2" s="287"/>
      <c r="O2" s="287"/>
      <c r="P2" s="287"/>
      <c r="Q2" s="287"/>
      <c r="R2" s="287"/>
      <c r="S2" s="287"/>
      <c r="T2" s="288"/>
      <c r="U2"/>
      <c r="V2"/>
      <c r="W2"/>
      <c r="X2"/>
      <c r="Y2"/>
      <c r="Z2"/>
      <c r="AA2"/>
      <c r="AB2" s="28"/>
      <c r="AC2" s="53" t="s">
        <v>208</v>
      </c>
      <c r="AD2" s="53" t="s">
        <v>210</v>
      </c>
      <c r="AE2" s="53" t="s">
        <v>209</v>
      </c>
      <c r="AF2" s="14" t="s">
        <v>35</v>
      </c>
      <c r="AG2" s="14" t="s">
        <v>36</v>
      </c>
      <c r="AH2" s="28" t="s">
        <v>174</v>
      </c>
      <c r="AI2" s="14"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2" customFormat="1" ht="9" customHeight="1" x14ac:dyDescent="0.25">
      <c r="A3" s="101"/>
      <c r="B3" s="101"/>
      <c r="C3" s="101"/>
      <c r="D3" s="101"/>
      <c r="E3" s="101"/>
      <c r="F3" s="101"/>
      <c r="G3" s="101"/>
      <c r="H3" s="101"/>
      <c r="I3" s="101"/>
      <c r="J3" s="101"/>
      <c r="K3" s="101"/>
      <c r="L3"/>
      <c r="M3"/>
      <c r="N3"/>
      <c r="O3"/>
      <c r="P3"/>
      <c r="Q3"/>
      <c r="R3"/>
      <c r="S3"/>
      <c r="T3"/>
      <c r="U3"/>
      <c r="V3"/>
      <c r="W3"/>
      <c r="X3"/>
      <c r="Y3"/>
      <c r="Z3"/>
      <c r="AA3"/>
      <c r="AB3" s="16" t="s">
        <v>188</v>
      </c>
      <c r="AC3" s="135" t="s">
        <v>214</v>
      </c>
      <c r="AD3" s="136" t="s">
        <v>216</v>
      </c>
      <c r="AE3" s="137" t="s">
        <v>209</v>
      </c>
      <c r="AF3" s="143" t="s">
        <v>218</v>
      </c>
      <c r="AG3" s="138" t="s">
        <v>221</v>
      </c>
      <c r="AH3" s="138" t="s">
        <v>221</v>
      </c>
      <c r="AI3" s="139" t="s">
        <v>221</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292" t="s">
        <v>212</v>
      </c>
      <c r="C4" s="293"/>
      <c r="D4" s="293"/>
      <c r="E4" s="293"/>
      <c r="F4" s="293"/>
      <c r="G4" s="293"/>
      <c r="H4" s="293"/>
      <c r="I4" s="294"/>
      <c r="L4" s="292" t="s">
        <v>213</v>
      </c>
      <c r="M4" s="293"/>
      <c r="N4" s="293"/>
      <c r="O4" s="293"/>
      <c r="P4" s="293"/>
      <c r="Q4" s="293"/>
      <c r="R4" s="293"/>
      <c r="S4" s="293"/>
      <c r="T4" s="294"/>
      <c r="AB4" s="16" t="s">
        <v>189</v>
      </c>
      <c r="AC4" s="135" t="s">
        <v>214</v>
      </c>
      <c r="AD4" s="136" t="s">
        <v>216</v>
      </c>
      <c r="AE4" s="137" t="s">
        <v>209</v>
      </c>
      <c r="AF4" s="138" t="s">
        <v>221</v>
      </c>
      <c r="AG4" s="138" t="s">
        <v>221</v>
      </c>
      <c r="AH4" s="138" t="s">
        <v>221</v>
      </c>
      <c r="AI4" s="139" t="s">
        <v>221</v>
      </c>
    </row>
    <row r="5" spans="1:154" ht="18" customHeight="1" x14ac:dyDescent="0.25">
      <c r="B5" s="296" t="s">
        <v>144</v>
      </c>
      <c r="C5" s="296"/>
      <c r="D5" s="296"/>
      <c r="E5" s="296"/>
      <c r="F5" s="296"/>
      <c r="G5" s="296"/>
      <c r="H5" s="296"/>
      <c r="I5" s="296"/>
      <c r="L5" s="296" t="s">
        <v>146</v>
      </c>
      <c r="M5" s="296"/>
      <c r="N5" s="296"/>
      <c r="O5" s="296"/>
      <c r="P5" s="296"/>
      <c r="Q5" s="296"/>
      <c r="R5" s="296"/>
      <c r="S5" s="296"/>
      <c r="T5" s="296"/>
      <c r="AB5" s="16" t="s">
        <v>190</v>
      </c>
      <c r="AC5" s="135" t="s">
        <v>214</v>
      </c>
      <c r="AD5" s="136" t="s">
        <v>216</v>
      </c>
      <c r="AE5" s="137" t="s">
        <v>209</v>
      </c>
      <c r="AF5" s="143" t="s">
        <v>218</v>
      </c>
      <c r="AG5" s="138" t="s">
        <v>221</v>
      </c>
      <c r="AH5" s="138" t="s">
        <v>221</v>
      </c>
      <c r="AI5" s="139" t="s">
        <v>221</v>
      </c>
    </row>
    <row r="6" spans="1:154" s="103" customFormat="1" ht="27.75" customHeight="1" x14ac:dyDescent="0.25">
      <c r="B6" s="295" t="s">
        <v>150</v>
      </c>
      <c r="C6" s="295"/>
      <c r="D6" s="295"/>
      <c r="E6" s="295"/>
      <c r="F6" s="295"/>
      <c r="G6" s="295"/>
      <c r="H6" s="295"/>
      <c r="I6" s="295"/>
      <c r="L6" s="295" t="s">
        <v>151</v>
      </c>
      <c r="M6" s="295"/>
      <c r="N6" s="295"/>
      <c r="O6" s="295"/>
      <c r="P6" s="295"/>
      <c r="Q6" s="295"/>
      <c r="R6" s="295"/>
      <c r="S6" s="295"/>
      <c r="T6" s="295"/>
      <c r="AB6" s="16" t="s">
        <v>191</v>
      </c>
      <c r="AC6" s="135" t="s">
        <v>214</v>
      </c>
      <c r="AD6" s="136" t="s">
        <v>216</v>
      </c>
      <c r="AE6" s="137" t="s">
        <v>209</v>
      </c>
      <c r="AF6" s="138" t="s">
        <v>221</v>
      </c>
      <c r="AG6" s="138" t="s">
        <v>221</v>
      </c>
      <c r="AH6" s="138" t="s">
        <v>221</v>
      </c>
      <c r="AI6" s="139" t="s">
        <v>221</v>
      </c>
    </row>
    <row r="7" spans="1:154" ht="18" customHeight="1" x14ac:dyDescent="0.25">
      <c r="B7" s="296" t="s">
        <v>145</v>
      </c>
      <c r="C7" s="296"/>
      <c r="D7" s="296"/>
      <c r="E7" s="296"/>
      <c r="F7" s="296"/>
      <c r="G7" s="296"/>
      <c r="H7" s="296"/>
      <c r="I7" s="296"/>
      <c r="L7" s="296" t="s">
        <v>147</v>
      </c>
      <c r="M7" s="296"/>
      <c r="N7" s="296"/>
      <c r="O7" s="296"/>
      <c r="P7" s="296"/>
      <c r="Q7" s="296"/>
      <c r="R7" s="296"/>
      <c r="S7" s="296"/>
      <c r="T7" s="296"/>
      <c r="AB7" s="16" t="s">
        <v>192</v>
      </c>
      <c r="AC7" s="135" t="s">
        <v>214</v>
      </c>
      <c r="AD7" s="136" t="s">
        <v>216</v>
      </c>
      <c r="AE7" s="137" t="s">
        <v>209</v>
      </c>
      <c r="AF7" s="143" t="s">
        <v>218</v>
      </c>
      <c r="AG7" s="143" t="s">
        <v>219</v>
      </c>
      <c r="AH7" s="144" t="s">
        <v>220</v>
      </c>
      <c r="AI7" s="145" t="s">
        <v>63</v>
      </c>
    </row>
    <row r="8" spans="1:154" ht="8.25" customHeight="1" x14ac:dyDescent="0.25">
      <c r="AB8" s="16" t="s">
        <v>193</v>
      </c>
      <c r="AC8" s="135" t="s">
        <v>214</v>
      </c>
      <c r="AD8" s="136" t="s">
        <v>216</v>
      </c>
      <c r="AE8" s="137" t="s">
        <v>209</v>
      </c>
      <c r="AF8" s="143" t="s">
        <v>218</v>
      </c>
      <c r="AG8" s="143" t="s">
        <v>219</v>
      </c>
      <c r="AH8" s="144" t="s">
        <v>220</v>
      </c>
      <c r="AI8" s="140" t="s">
        <v>63</v>
      </c>
    </row>
    <row r="9" spans="1:154" ht="72" customHeight="1" x14ac:dyDescent="0.25">
      <c r="B9" s="104" t="s">
        <v>148</v>
      </c>
      <c r="C9" s="105" t="str">
        <f>IFERROR(VLOOKUP($B$10,$AB$2:$AI$18,2,FALSE),AC2)</f>
        <v>Red unit charge
p/kWh</v>
      </c>
      <c r="D9" s="105" t="str">
        <f>IFERROR(VLOOKUP($B$10,$AB$2:$AI$18,3,FALSE),AD2)</f>
        <v>Amber unit charge
p/kWh</v>
      </c>
      <c r="E9" s="105" t="str">
        <f>IFERROR(VLOOKUP($B$10,$AB$2:$AI$18,4,FALSE),AE2)</f>
        <v>Green unit charge
p/kWh</v>
      </c>
      <c r="F9" s="105" t="str">
        <f>IFERROR(VLOOKUP($B$10,$AB$2:$AI$18,5,FALSE),AF2)</f>
        <v>Fixed charge 
p/MPAN/day</v>
      </c>
      <c r="G9" s="105" t="str">
        <f>IFERROR(VLOOKUP($B$10,$AB$2:$AI$18,6,FALSE),AG2)</f>
        <v>Capacity charge 
p/kVA/day</v>
      </c>
      <c r="H9" s="105" t="str">
        <f>IFERROR(VLOOKUP($B$10,$AB$2:$AI$18,7,FALSE),AH2)</f>
        <v>Exceeded Capacity charge 
p/kVA/day</v>
      </c>
      <c r="I9" s="105" t="str">
        <f>IFERROR(VLOOKUP($B$10,$AB$2:$AI$18,8,FALSE),AI2)</f>
        <v>Reactive power charge
p/kVArh</v>
      </c>
      <c r="L9" s="104" t="s">
        <v>149</v>
      </c>
      <c r="M9" s="122" t="str">
        <f>'Annex 2 Designated EHV charges'!I10</f>
        <v>Import
Super Red
unit charge
(p/kWh)</v>
      </c>
      <c r="N9" s="122" t="str">
        <f>'Annex 2 Designated EHV charges'!J10</f>
        <v>Import
fixed charge
(p/day)</v>
      </c>
      <c r="O9" s="122" t="str">
        <f>'Annex 2 Designated EHV charges'!K10</f>
        <v>Import
capacity charge
(p/kVA/day)</v>
      </c>
      <c r="P9" s="122" t="str">
        <f>'Annex 2 Designated EHV charges'!L10</f>
        <v>Import
exceeded capacity charge
(p/kVA/day)</v>
      </c>
      <c r="Q9" s="123" t="str">
        <f>'Annex 2 Designated EHV charges'!M10</f>
        <v>Export
Super Red
unit charge
(p/kWh)</v>
      </c>
      <c r="R9" s="123" t="str">
        <f>'Annex 2 Designated EHV charges'!N10</f>
        <v>Export
fixed charge
(p/day)</v>
      </c>
      <c r="S9" s="123" t="str">
        <f>'Annex 2 Designated EHV charges'!O10</f>
        <v>Export
capacity charge
(p/kVA/day)</v>
      </c>
      <c r="T9" s="123" t="str">
        <f>'Annex 2 Designated EHV charges'!P10</f>
        <v>Export
exceeded capacity charge
(p/kVA/day)</v>
      </c>
      <c r="AB9" s="16" t="s">
        <v>194</v>
      </c>
      <c r="AC9" s="135" t="s">
        <v>214</v>
      </c>
      <c r="AD9" s="136" t="s">
        <v>216</v>
      </c>
      <c r="AE9" s="137" t="s">
        <v>209</v>
      </c>
      <c r="AF9" s="143" t="s">
        <v>218</v>
      </c>
      <c r="AG9" s="143" t="s">
        <v>219</v>
      </c>
      <c r="AH9" s="144" t="s">
        <v>220</v>
      </c>
      <c r="AI9" s="140" t="s">
        <v>63</v>
      </c>
    </row>
    <row r="10" spans="1:154" ht="30" customHeight="1" x14ac:dyDescent="0.25">
      <c r="B10" s="95" t="s">
        <v>192</v>
      </c>
      <c r="C10" s="119" t="str">
        <f>IFERROR(VLOOKUP($B$10,'Annex 1 LV, HV and UMS charges'!$A:$K,4,FALSE),"")</f>
        <v/>
      </c>
      <c r="D10" s="120" t="str">
        <f>IFERROR(VLOOKUP($B$10,'Annex 1 LV, HV and UMS charges'!$A:$K,5,FALSE),"")</f>
        <v/>
      </c>
      <c r="E10" s="120" t="str">
        <f>IFERROR(VLOOKUP($B$10,'Annex 1 LV, HV and UMS charges'!$A:$K,6,FALSE),"")</f>
        <v/>
      </c>
      <c r="F10" s="97" t="str">
        <f>IFERROR(VLOOKUP($B$10,'Annex 1 LV, HV and UMS charges'!$A:$K,7,FALSE),"")</f>
        <v/>
      </c>
      <c r="G10" s="97" t="str">
        <f>IFERROR(VLOOKUP($B$10,'Annex 1 LV, HV and UMS charges'!$A:$K,8,FALSE),"")</f>
        <v/>
      </c>
      <c r="H10" s="97" t="str">
        <f>IFERROR(VLOOKUP($B$10,'Annex 1 LV, HV and UMS charges'!$A:$K,9,FALSE),"")</f>
        <v/>
      </c>
      <c r="I10" s="97" t="str">
        <f>IFERROR(VLOOKUP($B$10,'Annex 1 LV, HV and UMS charges'!$A:$K,10,FALSE),"")</f>
        <v/>
      </c>
      <c r="L10" s="95"/>
      <c r="M10" s="97" t="str">
        <f>IFERROR(VLOOKUP($L$10,'Annex 2 Designated EHV charges'!$G:$O,2,FALSE),"")</f>
        <v/>
      </c>
      <c r="N10" s="97" t="str">
        <f>IFERROR(VLOOKUP($L$10,'Annex 2 Designated EHV charges'!$G:$O,3,FALSE),"")</f>
        <v/>
      </c>
      <c r="O10" s="97" t="str">
        <f>IFERROR(VLOOKUP($L$10,'Annex 2 Designated EHV charges'!$G:$O,4,FALSE),"")</f>
        <v/>
      </c>
      <c r="P10" s="97" t="str">
        <f>IFERROR(VLOOKUP($L$10,'Annex 2 Designated EHV charges'!$G:$O,5,FALSE),"")</f>
        <v/>
      </c>
      <c r="Q10" s="107" t="str">
        <f>IFERROR(VLOOKUP($L$10,'Annex 2 Designated EHV charges'!$G:$O,6,FALSE),"")</f>
        <v/>
      </c>
      <c r="R10" s="107" t="str">
        <f>IFERROR(VLOOKUP($L$10,'Annex 2 Designated EHV charges'!$G:$O,7,FALSE),"")</f>
        <v/>
      </c>
      <c r="S10" s="107" t="str">
        <f>IFERROR(VLOOKUP($L$10,'Annex 2 Designated EHV charges'!$G:$O,8,FALSE),"")</f>
        <v/>
      </c>
      <c r="T10" s="107" t="str">
        <f>IFERROR(VLOOKUP($L$10,'Annex 2 Designated EHV charges'!$G:$O,9,FALSE),"")</f>
        <v/>
      </c>
      <c r="AB10" s="16" t="s">
        <v>195</v>
      </c>
      <c r="AC10" s="141" t="s">
        <v>215</v>
      </c>
      <c r="AD10" s="142" t="s">
        <v>217</v>
      </c>
      <c r="AE10" s="137" t="s">
        <v>209</v>
      </c>
      <c r="AF10" s="138" t="s">
        <v>221</v>
      </c>
      <c r="AG10" s="138" t="s">
        <v>221</v>
      </c>
      <c r="AH10" s="138" t="s">
        <v>221</v>
      </c>
      <c r="AI10" s="138" t="s">
        <v>221</v>
      </c>
    </row>
    <row r="11" spans="1:154" ht="7.5" customHeight="1" x14ac:dyDescent="0.25">
      <c r="AB11" s="16" t="s">
        <v>196</v>
      </c>
      <c r="AC11" s="135" t="s">
        <v>214</v>
      </c>
      <c r="AD11" s="136" t="s">
        <v>216</v>
      </c>
      <c r="AE11" s="137" t="s">
        <v>209</v>
      </c>
      <c r="AF11" s="143" t="s">
        <v>218</v>
      </c>
      <c r="AG11" s="138" t="s">
        <v>221</v>
      </c>
      <c r="AH11" s="138" t="s">
        <v>221</v>
      </c>
      <c r="AI11" s="138" t="s">
        <v>221</v>
      </c>
    </row>
    <row r="12" spans="1:154" ht="88.5" customHeight="1" x14ac:dyDescent="0.25">
      <c r="B12" s="108" t="s">
        <v>114</v>
      </c>
      <c r="C12" s="105" t="str">
        <f>C9</f>
        <v>Red unit charge
p/kWh</v>
      </c>
      <c r="D12" s="105" t="str">
        <f>D9</f>
        <v>Amber unit charge
p/kWh</v>
      </c>
      <c r="E12" s="105" t="str">
        <f>E9</f>
        <v>Green unit charge
p/kWh</v>
      </c>
      <c r="F12" s="105" t="s">
        <v>115</v>
      </c>
      <c r="G12" s="105" t="s">
        <v>112</v>
      </c>
      <c r="H12" s="105" t="s">
        <v>177</v>
      </c>
      <c r="I12" s="105" t="s">
        <v>113</v>
      </c>
      <c r="L12" s="108" t="s">
        <v>114</v>
      </c>
      <c r="M12" s="105" t="s">
        <v>134</v>
      </c>
      <c r="N12" s="105" t="s">
        <v>115</v>
      </c>
      <c r="O12" s="105" t="s">
        <v>130</v>
      </c>
      <c r="P12" s="105" t="s">
        <v>177</v>
      </c>
      <c r="Q12" s="106" t="s">
        <v>132</v>
      </c>
      <c r="R12" s="106" t="s">
        <v>115</v>
      </c>
      <c r="S12" s="106" t="s">
        <v>131</v>
      </c>
      <c r="T12" s="106" t="s">
        <v>177</v>
      </c>
      <c r="AB12" s="16" t="s">
        <v>197</v>
      </c>
      <c r="AC12" s="135" t="s">
        <v>214</v>
      </c>
      <c r="AD12" s="136" t="s">
        <v>216</v>
      </c>
      <c r="AE12" s="137" t="s">
        <v>209</v>
      </c>
      <c r="AF12" s="143" t="s">
        <v>218</v>
      </c>
      <c r="AG12" s="138" t="s">
        <v>221</v>
      </c>
      <c r="AH12" s="138" t="s">
        <v>221</v>
      </c>
      <c r="AI12" s="138" t="s">
        <v>221</v>
      </c>
    </row>
    <row r="13" spans="1:154" ht="30" customHeight="1" x14ac:dyDescent="0.25">
      <c r="B13" s="109" t="s">
        <v>116</v>
      </c>
      <c r="C13" s="114"/>
      <c r="D13" s="114"/>
      <c r="E13" s="114"/>
      <c r="F13" s="114"/>
      <c r="G13" s="114"/>
      <c r="H13" s="114"/>
      <c r="I13" s="114"/>
      <c r="L13" s="109" t="s">
        <v>116</v>
      </c>
      <c r="M13" s="98"/>
      <c r="N13" s="98"/>
      <c r="O13" s="98"/>
      <c r="P13" s="98"/>
      <c r="Q13" s="99"/>
      <c r="R13" s="99">
        <f>N13</f>
        <v>0</v>
      </c>
      <c r="S13" s="99"/>
      <c r="T13" s="99"/>
      <c r="AB13" s="16" t="s">
        <v>198</v>
      </c>
      <c r="AC13" s="135" t="s">
        <v>214</v>
      </c>
      <c r="AD13" s="136" t="s">
        <v>216</v>
      </c>
      <c r="AE13" s="137" t="s">
        <v>209</v>
      </c>
      <c r="AF13" s="143" t="s">
        <v>218</v>
      </c>
      <c r="AG13" s="138" t="s">
        <v>221</v>
      </c>
      <c r="AH13" s="138" t="s">
        <v>221</v>
      </c>
      <c r="AI13" s="140" t="s">
        <v>63</v>
      </c>
    </row>
    <row r="14" spans="1:154" ht="30" customHeight="1" x14ac:dyDescent="0.25">
      <c r="B14" s="110" t="s">
        <v>118</v>
      </c>
      <c r="C14" s="96">
        <f t="shared" ref="C14:I14" si="0">C13</f>
        <v>0</v>
      </c>
      <c r="D14" s="96">
        <f t="shared" si="0"/>
        <v>0</v>
      </c>
      <c r="E14" s="96">
        <f t="shared" si="0"/>
        <v>0</v>
      </c>
      <c r="F14" s="96">
        <f t="shared" si="0"/>
        <v>0</v>
      </c>
      <c r="G14" s="96">
        <f t="shared" si="0"/>
        <v>0</v>
      </c>
      <c r="H14" s="96">
        <f t="shared" si="0"/>
        <v>0</v>
      </c>
      <c r="I14" s="96">
        <f t="shared" si="0"/>
        <v>0</v>
      </c>
      <c r="L14" s="110" t="s">
        <v>118</v>
      </c>
      <c r="M14" s="96">
        <f>M13</f>
        <v>0</v>
      </c>
      <c r="N14" s="96">
        <f t="shared" ref="N14:T14" si="1">N13</f>
        <v>0</v>
      </c>
      <c r="O14" s="96">
        <f t="shared" si="1"/>
        <v>0</v>
      </c>
      <c r="P14" s="96">
        <f t="shared" si="1"/>
        <v>0</v>
      </c>
      <c r="Q14" s="100">
        <f t="shared" si="1"/>
        <v>0</v>
      </c>
      <c r="R14" s="100">
        <f t="shared" si="1"/>
        <v>0</v>
      </c>
      <c r="S14" s="100">
        <f t="shared" si="1"/>
        <v>0</v>
      </c>
      <c r="T14" s="100">
        <f t="shared" si="1"/>
        <v>0</v>
      </c>
      <c r="AB14" s="16" t="s">
        <v>199</v>
      </c>
      <c r="AC14" s="135" t="s">
        <v>214</v>
      </c>
      <c r="AD14" s="136" t="s">
        <v>216</v>
      </c>
      <c r="AE14" s="137" t="s">
        <v>209</v>
      </c>
      <c r="AF14" s="143" t="s">
        <v>218</v>
      </c>
      <c r="AG14" s="138" t="s">
        <v>221</v>
      </c>
      <c r="AH14" s="138" t="s">
        <v>221</v>
      </c>
      <c r="AI14" s="138" t="s">
        <v>221</v>
      </c>
    </row>
    <row r="15" spans="1:154" ht="7.5" customHeight="1" x14ac:dyDescent="0.25">
      <c r="AB15" s="16" t="s">
        <v>200</v>
      </c>
      <c r="AC15" s="135" t="s">
        <v>214</v>
      </c>
      <c r="AD15" s="136" t="s">
        <v>216</v>
      </c>
      <c r="AE15" s="137" t="s">
        <v>209</v>
      </c>
      <c r="AF15" s="143" t="s">
        <v>218</v>
      </c>
      <c r="AG15" s="138" t="s">
        <v>221</v>
      </c>
      <c r="AH15" s="138" t="s">
        <v>221</v>
      </c>
      <c r="AI15" s="140" t="s">
        <v>63</v>
      </c>
    </row>
    <row r="16" spans="1:154" ht="63.75" customHeight="1" x14ac:dyDescent="0.25">
      <c r="B16" s="108" t="s">
        <v>117</v>
      </c>
      <c r="C16" s="105" t="s">
        <v>127</v>
      </c>
      <c r="D16" s="105" t="s">
        <v>128</v>
      </c>
      <c r="E16" s="105" t="s">
        <v>129</v>
      </c>
      <c r="F16" s="105" t="s">
        <v>123</v>
      </c>
      <c r="G16" s="105" t="s">
        <v>122</v>
      </c>
      <c r="H16" s="105" t="s">
        <v>178</v>
      </c>
      <c r="I16" s="105" t="s">
        <v>121</v>
      </c>
      <c r="L16" s="108" t="s">
        <v>117</v>
      </c>
      <c r="M16" s="105" t="s">
        <v>135</v>
      </c>
      <c r="N16" s="105" t="s">
        <v>133</v>
      </c>
      <c r="O16" s="105" t="s">
        <v>138</v>
      </c>
      <c r="P16" s="105" t="s">
        <v>179</v>
      </c>
      <c r="Q16" s="106" t="s">
        <v>136</v>
      </c>
      <c r="R16" s="106" t="s">
        <v>137</v>
      </c>
      <c r="S16" s="106" t="s">
        <v>139</v>
      </c>
      <c r="T16" s="106" t="s">
        <v>180</v>
      </c>
      <c r="AB16" s="16" t="s">
        <v>201</v>
      </c>
      <c r="AC16" s="135" t="s">
        <v>214</v>
      </c>
      <c r="AD16" s="136" t="s">
        <v>216</v>
      </c>
      <c r="AE16" s="137" t="s">
        <v>209</v>
      </c>
      <c r="AF16" s="143" t="s">
        <v>218</v>
      </c>
      <c r="AG16" s="138" t="s">
        <v>221</v>
      </c>
      <c r="AH16" s="138" t="s">
        <v>221</v>
      </c>
      <c r="AI16" s="138" t="s">
        <v>221</v>
      </c>
    </row>
    <row r="17" spans="2:35" ht="30" customHeight="1" x14ac:dyDescent="0.25">
      <c r="B17" s="109" t="s">
        <v>119</v>
      </c>
      <c r="C17" s="115" t="str">
        <f>IFERROR(C10*C13/100,"")</f>
        <v/>
      </c>
      <c r="D17" s="115" t="str">
        <f t="shared" ref="D17:I17" si="2">IFERROR(D10*D13/100,"")</f>
        <v/>
      </c>
      <c r="E17" s="115" t="str">
        <f t="shared" si="2"/>
        <v/>
      </c>
      <c r="F17" s="115" t="str">
        <f t="shared" si="2"/>
        <v/>
      </c>
      <c r="G17" s="115" t="str">
        <f>IFERROR(G10*G13*F13/100,"")</f>
        <v/>
      </c>
      <c r="H17" s="115" t="str">
        <f>IFERROR(H10*H13*F13/100,"")</f>
        <v/>
      </c>
      <c r="I17" s="115" t="str">
        <f t="shared" si="2"/>
        <v/>
      </c>
      <c r="L17" s="111" t="s">
        <v>119</v>
      </c>
      <c r="M17" s="115" t="str">
        <f>IFERROR(M10*M13/100,"")</f>
        <v/>
      </c>
      <c r="N17" s="115" t="str">
        <f>IFERROR(N10*N13/100,"")</f>
        <v/>
      </c>
      <c r="O17" s="115" t="str">
        <f>IFERROR(O10*O13*N13/100,"")</f>
        <v/>
      </c>
      <c r="P17" s="115" t="str">
        <f>IFERROR(P10*P13*N13/100,"")</f>
        <v/>
      </c>
      <c r="Q17" s="116" t="str">
        <f>IFERROR(Q10*Q13/100,"")</f>
        <v/>
      </c>
      <c r="R17" s="116" t="str">
        <f>IFERROR(R10*R13/100,"")</f>
        <v/>
      </c>
      <c r="S17" s="116" t="str">
        <f>IFERROR(S10*S13*R13/100,"")</f>
        <v/>
      </c>
      <c r="T17" s="116" t="str">
        <f>IFERROR(T10*T13*R13/100,"")</f>
        <v/>
      </c>
      <c r="AB17" s="16" t="s">
        <v>202</v>
      </c>
      <c r="AC17" s="135" t="s">
        <v>214</v>
      </c>
      <c r="AD17" s="136" t="s">
        <v>216</v>
      </c>
      <c r="AE17" s="137" t="s">
        <v>209</v>
      </c>
      <c r="AF17" s="143" t="s">
        <v>218</v>
      </c>
      <c r="AG17" s="138" t="s">
        <v>221</v>
      </c>
      <c r="AH17" s="138" t="s">
        <v>221</v>
      </c>
      <c r="AI17" s="140" t="s">
        <v>63</v>
      </c>
    </row>
    <row r="18" spans="2:35" ht="30" customHeight="1" x14ac:dyDescent="0.25">
      <c r="B18" s="110" t="s">
        <v>120</v>
      </c>
      <c r="C18" s="117" t="str">
        <f>IFERROR(C10*C14/100,"")</f>
        <v/>
      </c>
      <c r="D18" s="117" t="str">
        <f t="shared" ref="D18:I18" si="3">IFERROR(D10*D14/100,"")</f>
        <v/>
      </c>
      <c r="E18" s="117" t="str">
        <f t="shared" si="3"/>
        <v/>
      </c>
      <c r="F18" s="117" t="str">
        <f t="shared" si="3"/>
        <v/>
      </c>
      <c r="G18" s="117" t="str">
        <f>IFERROR(G10*G14*F14/100,"")</f>
        <v/>
      </c>
      <c r="H18" s="117" t="str">
        <f>IFERROR(H10*H14*F14/100,"")</f>
        <v/>
      </c>
      <c r="I18" s="117" t="str">
        <f t="shared" si="3"/>
        <v/>
      </c>
      <c r="L18" s="112" t="s">
        <v>120</v>
      </c>
      <c r="M18" s="117" t="str">
        <f>IFERROR(M10*M14/100,"")</f>
        <v/>
      </c>
      <c r="N18" s="117" t="str">
        <f>IFERROR(N10*N14/100,"")</f>
        <v/>
      </c>
      <c r="O18" s="117" t="str">
        <f>IFERROR(O10*O14*N14/100,"")</f>
        <v/>
      </c>
      <c r="P18" s="117" t="str">
        <f>IFERROR(P10*P14*N14/100,"")</f>
        <v/>
      </c>
      <c r="Q18" s="118" t="str">
        <f>IFERROR(Q10*Q14/100,"")</f>
        <v/>
      </c>
      <c r="R18" s="118" t="str">
        <f>IFERROR(R10*R14/100,"")</f>
        <v/>
      </c>
      <c r="S18" s="118" t="str">
        <f>IFERROR(S10*S14*R14/100,"")</f>
        <v/>
      </c>
      <c r="T18" s="118" t="str">
        <f>IFERROR(T10*T14*R14/100,"")</f>
        <v/>
      </c>
      <c r="AB18" s="16" t="s">
        <v>203</v>
      </c>
      <c r="AC18" s="135" t="s">
        <v>214</v>
      </c>
      <c r="AD18" s="136" t="s">
        <v>216</v>
      </c>
      <c r="AE18" s="137" t="s">
        <v>209</v>
      </c>
      <c r="AF18" s="143" t="s">
        <v>218</v>
      </c>
      <c r="AG18" s="138" t="s">
        <v>221</v>
      </c>
      <c r="AH18" s="138" t="s">
        <v>221</v>
      </c>
      <c r="AI18" s="138" t="s">
        <v>221</v>
      </c>
    </row>
    <row r="19" spans="2:35" ht="7.5" customHeight="1" x14ac:dyDescent="0.25"/>
    <row r="20" spans="2:35" ht="39.75" customHeight="1" x14ac:dyDescent="0.25">
      <c r="C20" s="113" t="s">
        <v>124</v>
      </c>
      <c r="M20" s="105" t="s">
        <v>140</v>
      </c>
      <c r="N20" s="106" t="s">
        <v>141</v>
      </c>
    </row>
    <row r="21" spans="2:35" ht="30" customHeight="1" x14ac:dyDescent="0.25">
      <c r="B21" s="109" t="s">
        <v>119</v>
      </c>
      <c r="C21" s="115">
        <f>SUM(C17:I17)</f>
        <v>0</v>
      </c>
      <c r="L21" s="109" t="s">
        <v>119</v>
      </c>
      <c r="M21" s="115">
        <f>SUM(M17:P17)</f>
        <v>0</v>
      </c>
      <c r="N21" s="116">
        <f>SUM(Q17:T17)</f>
        <v>0</v>
      </c>
    </row>
    <row r="22" spans="2:35" ht="30" customHeight="1" x14ac:dyDescent="0.25">
      <c r="B22" s="110" t="s">
        <v>120</v>
      </c>
      <c r="C22" s="117">
        <f>SUM(C18:I18)</f>
        <v>0</v>
      </c>
      <c r="L22" s="110" t="s">
        <v>120</v>
      </c>
      <c r="M22" s="117">
        <f>SUM(M18:P18)</f>
        <v>0</v>
      </c>
      <c r="N22" s="118">
        <f>SUM(Q18:T18)</f>
        <v>0</v>
      </c>
    </row>
    <row r="24" spans="2:35" ht="30.75" customHeight="1" x14ac:dyDescent="0.25">
      <c r="B24" s="289" t="s">
        <v>142</v>
      </c>
      <c r="C24" s="290"/>
      <c r="D24" s="291"/>
      <c r="L24" s="289" t="s">
        <v>143</v>
      </c>
      <c r="M24" s="290"/>
      <c r="N24" s="29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xr:uid="{00000000-0004-0000-0E00-000000000000}"/>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E00-000000000000}">
          <x14:formula1>
            <xm:f>'Annex 2 Designated EHV charges'!$G$11:$G$260</xm:f>
          </x14:formula1>
          <xm:sqref>L10</xm:sqref>
        </x14:dataValidation>
        <x14:dataValidation type="list" errorStyle="information" allowBlank="1" showInputMessage="1" showErrorMessage="1" promptTitle="Tariff selection" prompt="Choose tariff from drop down list" xr:uid="{00000000-0002-0000-0E00-000001000000}">
          <x14:formula1>
            <xm:f>'Annex 1 LV, HV and UMS charges'!$A$12:$A$43</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4"/>
  <sheetViews>
    <sheetView zoomScale="70" zoomScaleNormal="70" zoomScaleSheetLayoutView="100" workbookViewId="0">
      <selection activeCell="E12" sqref="E12"/>
    </sheetView>
  </sheetViews>
  <sheetFormatPr defaultColWidth="9.1796875" defaultRowHeight="27.75" customHeight="1" x14ac:dyDescent="0.25"/>
  <cols>
    <col min="1" max="1" width="49" style="2" bestFit="1" customWidth="1"/>
    <col min="2" max="2" width="18.54296875" style="3" customWidth="1"/>
    <col min="3" max="3" width="9.54296875" style="2" bestFit="1" customWidth="1"/>
    <col min="4" max="4" width="17.54296875" style="2" customWidth="1"/>
    <col min="5" max="7" width="17.54296875" style="3" customWidth="1"/>
    <col min="8" max="9" width="17.54296875" style="7" customWidth="1"/>
    <col min="10" max="10" width="17.54296875" style="5" customWidth="1"/>
    <col min="11" max="11" width="17.54296875" style="6" customWidth="1"/>
    <col min="12" max="12" width="15.54296875" style="4" customWidth="1"/>
    <col min="13" max="17" width="15.54296875" style="2" customWidth="1"/>
    <col min="18" max="16384" width="9.1796875" style="2"/>
  </cols>
  <sheetData>
    <row r="1" spans="1:13" ht="27.75" customHeight="1" x14ac:dyDescent="0.25">
      <c r="A1" s="89" t="s">
        <v>30</v>
      </c>
      <c r="B1" s="223" t="s">
        <v>181</v>
      </c>
      <c r="C1" s="224"/>
      <c r="D1" s="224"/>
      <c r="E1" s="222"/>
      <c r="F1" s="222"/>
      <c r="G1" s="222"/>
      <c r="H1" s="222"/>
      <c r="I1" s="222"/>
      <c r="J1" s="222"/>
      <c r="K1" s="222"/>
      <c r="L1" s="50"/>
      <c r="M1" s="50"/>
    </row>
    <row r="2" spans="1:13" ht="27" customHeight="1" x14ac:dyDescent="0.25">
      <c r="A2" s="228" t="str">
        <f>Overview!B4&amp; " - Effective from "&amp;Overview!D4&amp;" - "&amp;Overview!E4&amp;" LV and HV charges"</f>
        <v>National Grid Electricity Distribution (East Midlands) plc  - Effective from 1 April 2027 - Final LV and HV charges</v>
      </c>
      <c r="B2" s="228"/>
      <c r="C2" s="228"/>
      <c r="D2" s="228"/>
      <c r="E2" s="228"/>
      <c r="F2" s="228"/>
      <c r="G2" s="228"/>
      <c r="H2" s="228"/>
      <c r="I2" s="228"/>
      <c r="J2" s="228"/>
      <c r="K2" s="228"/>
    </row>
    <row r="3" spans="1:13" s="71" customFormat="1" ht="15" customHeight="1" x14ac:dyDescent="0.25">
      <c r="A3" s="78"/>
      <c r="B3" s="78"/>
      <c r="C3" s="78"/>
      <c r="D3" s="78"/>
      <c r="E3" s="78"/>
      <c r="F3" s="78"/>
      <c r="G3" s="78"/>
      <c r="H3" s="78"/>
      <c r="I3" s="78"/>
      <c r="J3" s="78"/>
      <c r="K3" s="78"/>
      <c r="L3" s="48"/>
    </row>
    <row r="4" spans="1:13" ht="27" customHeight="1" x14ac:dyDescent="0.25">
      <c r="A4" s="228" t="s">
        <v>205</v>
      </c>
      <c r="B4" s="228"/>
      <c r="C4" s="228"/>
      <c r="D4" s="228"/>
      <c r="E4" s="228"/>
      <c r="F4" s="78"/>
      <c r="G4" s="228" t="s">
        <v>206</v>
      </c>
      <c r="H4" s="228"/>
      <c r="I4" s="228"/>
      <c r="J4" s="228"/>
      <c r="K4" s="228"/>
    </row>
    <row r="5" spans="1:13" ht="28.5" customHeight="1" x14ac:dyDescent="0.25">
      <c r="A5" s="70" t="s">
        <v>19</v>
      </c>
      <c r="B5" s="75" t="s">
        <v>100</v>
      </c>
      <c r="C5" s="229" t="s">
        <v>101</v>
      </c>
      <c r="D5" s="230"/>
      <c r="E5" s="72" t="s">
        <v>102</v>
      </c>
      <c r="F5" s="78"/>
      <c r="G5" s="232"/>
      <c r="H5" s="233"/>
      <c r="I5" s="76" t="s">
        <v>106</v>
      </c>
      <c r="J5" s="77" t="s">
        <v>107</v>
      </c>
      <c r="K5" s="72" t="s">
        <v>102</v>
      </c>
    </row>
    <row r="6" spans="1:13" ht="65.25" customHeight="1" x14ac:dyDescent="0.25">
      <c r="A6" s="73" t="s">
        <v>103</v>
      </c>
      <c r="B6" s="23" t="s">
        <v>741</v>
      </c>
      <c r="C6" s="231" t="s">
        <v>742</v>
      </c>
      <c r="D6" s="231"/>
      <c r="E6" s="23" t="s">
        <v>743</v>
      </c>
      <c r="F6" s="78"/>
      <c r="G6" s="234" t="s">
        <v>747</v>
      </c>
      <c r="H6" s="234"/>
      <c r="I6" s="23" t="s">
        <v>745</v>
      </c>
      <c r="J6" s="184" t="s">
        <v>742</v>
      </c>
      <c r="K6" s="184" t="s">
        <v>743</v>
      </c>
    </row>
    <row r="7" spans="1:13" ht="65.25" customHeight="1" x14ac:dyDescent="0.25">
      <c r="A7" s="73" t="s">
        <v>26</v>
      </c>
      <c r="B7" s="21"/>
      <c r="C7" s="235"/>
      <c r="D7" s="235"/>
      <c r="E7" s="23" t="s">
        <v>744</v>
      </c>
      <c r="F7" s="78"/>
      <c r="G7" s="234" t="s">
        <v>748</v>
      </c>
      <c r="H7" s="234"/>
      <c r="I7" s="182"/>
      <c r="J7" s="184" t="s">
        <v>746</v>
      </c>
      <c r="K7" s="184" t="s">
        <v>743</v>
      </c>
    </row>
    <row r="8" spans="1:13" ht="65.25" customHeight="1" x14ac:dyDescent="0.25">
      <c r="A8" s="74" t="s">
        <v>24</v>
      </c>
      <c r="B8" s="236" t="s">
        <v>25</v>
      </c>
      <c r="C8" s="237"/>
      <c r="D8" s="237"/>
      <c r="E8" s="238"/>
      <c r="F8" s="78"/>
      <c r="G8" s="234" t="s">
        <v>110</v>
      </c>
      <c r="H8" s="234"/>
      <c r="I8" s="182"/>
      <c r="J8" s="182"/>
      <c r="K8" s="184" t="s">
        <v>744</v>
      </c>
    </row>
    <row r="9" spans="1:13" s="71" customFormat="1" ht="65.25" customHeight="1" x14ac:dyDescent="0.25">
      <c r="F9" s="78"/>
      <c r="G9" s="234" t="s">
        <v>24</v>
      </c>
      <c r="H9" s="234"/>
      <c r="I9" s="225" t="s">
        <v>25</v>
      </c>
      <c r="J9" s="226"/>
      <c r="K9" s="227"/>
      <c r="L9" s="48"/>
    </row>
    <row r="10" spans="1:13" s="71" customFormat="1" ht="12.75" customHeight="1" x14ac:dyDescent="0.25">
      <c r="A10" s="78"/>
      <c r="B10" s="78"/>
      <c r="C10" s="78"/>
      <c r="D10" s="78"/>
      <c r="E10" s="78"/>
      <c r="F10" s="78"/>
      <c r="G10" s="78"/>
      <c r="H10" s="78"/>
      <c r="I10" s="78"/>
      <c r="J10" s="78"/>
      <c r="K10" s="78"/>
      <c r="L10" s="48"/>
    </row>
    <row r="11" spans="1:13" ht="78.75" customHeight="1" x14ac:dyDescent="0.25">
      <c r="A11" s="28" t="s">
        <v>172</v>
      </c>
      <c r="B11" s="14" t="s">
        <v>799</v>
      </c>
      <c r="C11" s="14" t="s">
        <v>34</v>
      </c>
      <c r="D11" s="53" t="s">
        <v>208</v>
      </c>
      <c r="E11" s="53" t="s">
        <v>210</v>
      </c>
      <c r="F11" s="53" t="s">
        <v>209</v>
      </c>
      <c r="G11" s="14" t="s">
        <v>35</v>
      </c>
      <c r="H11" s="14" t="s">
        <v>36</v>
      </c>
      <c r="I11" s="28" t="s">
        <v>174</v>
      </c>
      <c r="J11" s="14" t="s">
        <v>63</v>
      </c>
      <c r="K11" s="14" t="s">
        <v>0</v>
      </c>
    </row>
    <row r="12" spans="1:13" ht="32.25" customHeight="1" x14ac:dyDescent="0.25">
      <c r="A12" s="16" t="s">
        <v>706</v>
      </c>
      <c r="B12" s="44" t="s">
        <v>788</v>
      </c>
      <c r="C12" s="172" t="s">
        <v>639</v>
      </c>
      <c r="D12" s="191">
        <v>12.755000000000001</v>
      </c>
      <c r="E12" s="192">
        <v>1.5209999999999999</v>
      </c>
      <c r="F12" s="193">
        <v>0.125</v>
      </c>
      <c r="G12" s="194">
        <v>12.28</v>
      </c>
      <c r="H12" s="195">
        <v>0</v>
      </c>
      <c r="I12" s="195">
        <v>0</v>
      </c>
      <c r="J12" s="196">
        <v>0</v>
      </c>
      <c r="K12" s="43" t="s">
        <v>786</v>
      </c>
    </row>
    <row r="13" spans="1:13" ht="32.25" customHeight="1" x14ac:dyDescent="0.25">
      <c r="A13" s="16" t="s">
        <v>520</v>
      </c>
      <c r="B13" s="44">
        <v>11</v>
      </c>
      <c r="C13" s="166" t="s">
        <v>465</v>
      </c>
      <c r="D13" s="191">
        <v>12.755000000000001</v>
      </c>
      <c r="E13" s="192">
        <v>1.5209999999999999</v>
      </c>
      <c r="F13" s="193">
        <v>0.125</v>
      </c>
      <c r="G13" s="195">
        <v>0</v>
      </c>
      <c r="H13" s="195">
        <v>0</v>
      </c>
      <c r="I13" s="195">
        <v>0</v>
      </c>
      <c r="J13" s="196">
        <v>0</v>
      </c>
      <c r="K13" s="43" t="s">
        <v>764</v>
      </c>
    </row>
    <row r="14" spans="1:13" ht="32.25" customHeight="1" x14ac:dyDescent="0.25">
      <c r="A14" s="16" t="s">
        <v>653</v>
      </c>
      <c r="B14" s="44" t="s">
        <v>789</v>
      </c>
      <c r="C14" s="157" t="s">
        <v>638</v>
      </c>
      <c r="D14" s="191">
        <v>12.349</v>
      </c>
      <c r="E14" s="192">
        <v>1.4730000000000001</v>
      </c>
      <c r="F14" s="193">
        <v>0.121</v>
      </c>
      <c r="G14" s="194">
        <v>12.13</v>
      </c>
      <c r="H14" s="195">
        <v>0</v>
      </c>
      <c r="I14" s="195">
        <v>0</v>
      </c>
      <c r="J14" s="196">
        <v>0</v>
      </c>
      <c r="K14" s="43"/>
    </row>
    <row r="15" spans="1:13" ht="48" customHeight="1" x14ac:dyDescent="0.25">
      <c r="A15" s="16" t="s">
        <v>654</v>
      </c>
      <c r="B15" s="44" t="s">
        <v>790</v>
      </c>
      <c r="C15" s="157" t="s">
        <v>638</v>
      </c>
      <c r="D15" s="191">
        <v>12.349</v>
      </c>
      <c r="E15" s="192">
        <v>1.4730000000000001</v>
      </c>
      <c r="F15" s="193">
        <v>0.121</v>
      </c>
      <c r="G15" s="194">
        <v>15.42</v>
      </c>
      <c r="H15" s="195">
        <v>0</v>
      </c>
      <c r="I15" s="195">
        <v>0</v>
      </c>
      <c r="J15" s="196">
        <v>0</v>
      </c>
      <c r="K15" s="43" t="s">
        <v>787</v>
      </c>
    </row>
    <row r="16" spans="1:13" ht="32.25" customHeight="1" x14ac:dyDescent="0.25">
      <c r="A16" s="16" t="s">
        <v>655</v>
      </c>
      <c r="B16" s="44" t="s">
        <v>791</v>
      </c>
      <c r="C16" s="157" t="s">
        <v>638</v>
      </c>
      <c r="D16" s="191">
        <v>12.349</v>
      </c>
      <c r="E16" s="192">
        <v>1.4730000000000001</v>
      </c>
      <c r="F16" s="193">
        <v>0.121</v>
      </c>
      <c r="G16" s="194">
        <v>24.53</v>
      </c>
      <c r="H16" s="195">
        <v>0</v>
      </c>
      <c r="I16" s="195">
        <v>0</v>
      </c>
      <c r="J16" s="196">
        <v>0</v>
      </c>
      <c r="K16" s="43"/>
    </row>
    <row r="17" spans="1:11" ht="32.25" customHeight="1" x14ac:dyDescent="0.25">
      <c r="A17" s="16" t="s">
        <v>656</v>
      </c>
      <c r="B17" s="44" t="s">
        <v>792</v>
      </c>
      <c r="C17" s="157" t="s">
        <v>638</v>
      </c>
      <c r="D17" s="191">
        <v>12.349</v>
      </c>
      <c r="E17" s="192">
        <v>1.4730000000000001</v>
      </c>
      <c r="F17" s="193">
        <v>0.121</v>
      </c>
      <c r="G17" s="194">
        <v>39.340000000000003</v>
      </c>
      <c r="H17" s="195">
        <v>0</v>
      </c>
      <c r="I17" s="195">
        <v>0</v>
      </c>
      <c r="J17" s="196">
        <v>0</v>
      </c>
      <c r="K17" s="43"/>
    </row>
    <row r="18" spans="1:11" ht="32.25" customHeight="1" x14ac:dyDescent="0.25">
      <c r="A18" s="16" t="s">
        <v>657</v>
      </c>
      <c r="B18" s="44" t="s">
        <v>793</v>
      </c>
      <c r="C18" s="157" t="s">
        <v>638</v>
      </c>
      <c r="D18" s="191">
        <v>12.349</v>
      </c>
      <c r="E18" s="192">
        <v>1.4730000000000001</v>
      </c>
      <c r="F18" s="193">
        <v>0.121</v>
      </c>
      <c r="G18" s="194">
        <v>83.58</v>
      </c>
      <c r="H18" s="195">
        <v>0</v>
      </c>
      <c r="I18" s="195">
        <v>0</v>
      </c>
      <c r="J18" s="196">
        <v>0</v>
      </c>
      <c r="K18" s="43"/>
    </row>
    <row r="19" spans="1:11" ht="32.25" customHeight="1" x14ac:dyDescent="0.25">
      <c r="A19" s="16" t="s">
        <v>191</v>
      </c>
      <c r="B19" s="44">
        <v>901</v>
      </c>
      <c r="C19" s="166" t="s">
        <v>466</v>
      </c>
      <c r="D19" s="191">
        <v>12.349</v>
      </c>
      <c r="E19" s="192">
        <v>1.4730000000000001</v>
      </c>
      <c r="F19" s="193">
        <v>0.121</v>
      </c>
      <c r="G19" s="195">
        <v>0</v>
      </c>
      <c r="H19" s="195">
        <v>0</v>
      </c>
      <c r="I19" s="195">
        <v>0</v>
      </c>
      <c r="J19" s="196">
        <v>0</v>
      </c>
      <c r="K19" s="43" t="s">
        <v>764</v>
      </c>
    </row>
    <row r="20" spans="1:11" ht="32.25" customHeight="1" x14ac:dyDescent="0.25">
      <c r="A20" s="16" t="s">
        <v>521</v>
      </c>
      <c r="B20" s="44" t="s">
        <v>765</v>
      </c>
      <c r="C20" s="168">
        <v>0</v>
      </c>
      <c r="D20" s="191">
        <v>8.3680000000000003</v>
      </c>
      <c r="E20" s="192">
        <v>0.93500000000000005</v>
      </c>
      <c r="F20" s="193">
        <v>7.1999999999999995E-2</v>
      </c>
      <c r="G20" s="194">
        <v>14.27</v>
      </c>
      <c r="H20" s="194">
        <v>7.88</v>
      </c>
      <c r="I20" s="197">
        <v>7.88</v>
      </c>
      <c r="J20" s="198">
        <v>0.247</v>
      </c>
      <c r="K20" s="43"/>
    </row>
    <row r="21" spans="1:11" ht="32.25" customHeight="1" x14ac:dyDescent="0.25">
      <c r="A21" s="16" t="s">
        <v>522</v>
      </c>
      <c r="B21" s="44" t="s">
        <v>766</v>
      </c>
      <c r="C21" s="168">
        <v>0</v>
      </c>
      <c r="D21" s="191">
        <v>8.3680000000000003</v>
      </c>
      <c r="E21" s="192">
        <v>0.93500000000000005</v>
      </c>
      <c r="F21" s="193">
        <v>7.1999999999999995E-2</v>
      </c>
      <c r="G21" s="194">
        <v>139.65</v>
      </c>
      <c r="H21" s="194">
        <v>7.88</v>
      </c>
      <c r="I21" s="197">
        <v>7.88</v>
      </c>
      <c r="J21" s="198">
        <v>0.247</v>
      </c>
      <c r="K21" s="43" t="s">
        <v>764</v>
      </c>
    </row>
    <row r="22" spans="1:11" ht="32.25" customHeight="1" x14ac:dyDescent="0.25">
      <c r="A22" s="16" t="s">
        <v>523</v>
      </c>
      <c r="B22" s="44" t="s">
        <v>767</v>
      </c>
      <c r="C22" s="168">
        <v>0</v>
      </c>
      <c r="D22" s="191">
        <v>8.3680000000000003</v>
      </c>
      <c r="E22" s="192">
        <v>0.93500000000000005</v>
      </c>
      <c r="F22" s="193">
        <v>7.1999999999999995E-2</v>
      </c>
      <c r="G22" s="194">
        <v>226.69</v>
      </c>
      <c r="H22" s="194">
        <v>7.88</v>
      </c>
      <c r="I22" s="197">
        <v>7.88</v>
      </c>
      <c r="J22" s="198">
        <v>0.247</v>
      </c>
      <c r="K22" s="43"/>
    </row>
    <row r="23" spans="1:11" ht="32.25" customHeight="1" x14ac:dyDescent="0.25">
      <c r="A23" s="16" t="s">
        <v>524</v>
      </c>
      <c r="B23" s="44" t="s">
        <v>768</v>
      </c>
      <c r="C23" s="168">
        <v>0</v>
      </c>
      <c r="D23" s="191">
        <v>8.3680000000000003</v>
      </c>
      <c r="E23" s="192">
        <v>0.93500000000000005</v>
      </c>
      <c r="F23" s="193">
        <v>7.1999999999999995E-2</v>
      </c>
      <c r="G23" s="194">
        <v>356.1</v>
      </c>
      <c r="H23" s="194">
        <v>7.88</v>
      </c>
      <c r="I23" s="197">
        <v>7.88</v>
      </c>
      <c r="J23" s="198">
        <v>0.247</v>
      </c>
      <c r="K23" s="43"/>
    </row>
    <row r="24" spans="1:11" ht="32.25" customHeight="1" x14ac:dyDescent="0.25">
      <c r="A24" s="16" t="s">
        <v>525</v>
      </c>
      <c r="B24" s="44" t="s">
        <v>769</v>
      </c>
      <c r="C24" s="168">
        <v>0</v>
      </c>
      <c r="D24" s="191">
        <v>8.3680000000000003</v>
      </c>
      <c r="E24" s="192">
        <v>0.93500000000000005</v>
      </c>
      <c r="F24" s="193">
        <v>7.1999999999999995E-2</v>
      </c>
      <c r="G24" s="194">
        <v>701.34</v>
      </c>
      <c r="H24" s="194">
        <v>7.88</v>
      </c>
      <c r="I24" s="197">
        <v>7.88</v>
      </c>
      <c r="J24" s="198">
        <v>0.247</v>
      </c>
      <c r="K24" s="43"/>
    </row>
    <row r="25" spans="1:11" ht="32.25" customHeight="1" x14ac:dyDescent="0.25">
      <c r="A25" s="16" t="s">
        <v>526</v>
      </c>
      <c r="B25" s="44" t="s">
        <v>770</v>
      </c>
      <c r="C25" s="168">
        <v>0</v>
      </c>
      <c r="D25" s="191">
        <v>5.5069999999999997</v>
      </c>
      <c r="E25" s="192">
        <v>0.52400000000000002</v>
      </c>
      <c r="F25" s="193">
        <v>3.3000000000000002E-2</v>
      </c>
      <c r="G25" s="194">
        <v>11.14</v>
      </c>
      <c r="H25" s="194">
        <v>7.62</v>
      </c>
      <c r="I25" s="197">
        <v>7.62</v>
      </c>
      <c r="J25" s="198">
        <v>0.156</v>
      </c>
      <c r="K25" s="43"/>
    </row>
    <row r="26" spans="1:11" ht="32.25" customHeight="1" x14ac:dyDescent="0.25">
      <c r="A26" s="16" t="s">
        <v>527</v>
      </c>
      <c r="B26" s="44">
        <v>59</v>
      </c>
      <c r="C26" s="168">
        <v>0</v>
      </c>
      <c r="D26" s="191">
        <v>5.5069999999999997</v>
      </c>
      <c r="E26" s="192">
        <v>0.52400000000000002</v>
      </c>
      <c r="F26" s="193">
        <v>3.3000000000000002E-2</v>
      </c>
      <c r="G26" s="194">
        <v>136.52000000000001</v>
      </c>
      <c r="H26" s="194">
        <v>7.62</v>
      </c>
      <c r="I26" s="197">
        <v>7.62</v>
      </c>
      <c r="J26" s="198">
        <v>0.156</v>
      </c>
      <c r="K26" s="43" t="s">
        <v>764</v>
      </c>
    </row>
    <row r="27" spans="1:11" ht="32.25" customHeight="1" x14ac:dyDescent="0.25">
      <c r="A27" s="16" t="s">
        <v>528</v>
      </c>
      <c r="B27" s="44" t="s">
        <v>771</v>
      </c>
      <c r="C27" s="168">
        <v>0</v>
      </c>
      <c r="D27" s="191">
        <v>5.5069999999999997</v>
      </c>
      <c r="E27" s="192">
        <v>0.52400000000000002</v>
      </c>
      <c r="F27" s="193">
        <v>3.3000000000000002E-2</v>
      </c>
      <c r="G27" s="194">
        <v>223.56</v>
      </c>
      <c r="H27" s="194">
        <v>7.62</v>
      </c>
      <c r="I27" s="197">
        <v>7.62</v>
      </c>
      <c r="J27" s="198">
        <v>0.156</v>
      </c>
      <c r="K27" s="43"/>
    </row>
    <row r="28" spans="1:11" ht="32.25" customHeight="1" x14ac:dyDescent="0.25">
      <c r="A28" s="16" t="s">
        <v>529</v>
      </c>
      <c r="B28" s="44" t="s">
        <v>772</v>
      </c>
      <c r="C28" s="168">
        <v>0</v>
      </c>
      <c r="D28" s="191">
        <v>5.5069999999999997</v>
      </c>
      <c r="E28" s="192">
        <v>0.52400000000000002</v>
      </c>
      <c r="F28" s="193">
        <v>3.3000000000000002E-2</v>
      </c>
      <c r="G28" s="194">
        <v>352.97</v>
      </c>
      <c r="H28" s="194">
        <v>7.62</v>
      </c>
      <c r="I28" s="197">
        <v>7.62</v>
      </c>
      <c r="J28" s="198">
        <v>0.156</v>
      </c>
      <c r="K28" s="43"/>
    </row>
    <row r="29" spans="1:11" ht="32.25" customHeight="1" x14ac:dyDescent="0.25">
      <c r="A29" s="16" t="s">
        <v>530</v>
      </c>
      <c r="B29" s="44" t="s">
        <v>773</v>
      </c>
      <c r="C29" s="168">
        <v>0</v>
      </c>
      <c r="D29" s="191">
        <v>5.5069999999999997</v>
      </c>
      <c r="E29" s="192">
        <v>0.52400000000000002</v>
      </c>
      <c r="F29" s="193">
        <v>3.3000000000000002E-2</v>
      </c>
      <c r="G29" s="194">
        <v>698.21</v>
      </c>
      <c r="H29" s="194">
        <v>7.62</v>
      </c>
      <c r="I29" s="197">
        <v>7.62</v>
      </c>
      <c r="J29" s="198">
        <v>0.156</v>
      </c>
      <c r="K29" s="43"/>
    </row>
    <row r="30" spans="1:11" ht="32.25" customHeight="1" x14ac:dyDescent="0.25">
      <c r="A30" s="16" t="s">
        <v>531</v>
      </c>
      <c r="B30" s="44" t="s">
        <v>774</v>
      </c>
      <c r="C30" s="168">
        <v>0</v>
      </c>
      <c r="D30" s="191">
        <v>3.125</v>
      </c>
      <c r="E30" s="192">
        <v>0.23300000000000001</v>
      </c>
      <c r="F30" s="193">
        <v>8.9999999999999993E-3</v>
      </c>
      <c r="G30" s="194">
        <v>102.86</v>
      </c>
      <c r="H30" s="194">
        <v>8.83</v>
      </c>
      <c r="I30" s="197">
        <v>8.83</v>
      </c>
      <c r="J30" s="198">
        <v>7.6999999999999999E-2</v>
      </c>
      <c r="K30" s="43"/>
    </row>
    <row r="31" spans="1:11" ht="32.25" customHeight="1" x14ac:dyDescent="0.25">
      <c r="A31" s="16" t="s">
        <v>532</v>
      </c>
      <c r="B31" s="44" t="s">
        <v>775</v>
      </c>
      <c r="C31" s="168">
        <v>0</v>
      </c>
      <c r="D31" s="191">
        <v>3.125</v>
      </c>
      <c r="E31" s="192">
        <v>0.23300000000000001</v>
      </c>
      <c r="F31" s="193">
        <v>8.9999999999999993E-3</v>
      </c>
      <c r="G31" s="194">
        <v>952.43</v>
      </c>
      <c r="H31" s="194">
        <v>8.83</v>
      </c>
      <c r="I31" s="197">
        <v>8.83</v>
      </c>
      <c r="J31" s="198">
        <v>7.6999999999999999E-2</v>
      </c>
      <c r="K31" s="43">
        <v>929</v>
      </c>
    </row>
    <row r="32" spans="1:11" ht="32.25" customHeight="1" x14ac:dyDescent="0.25">
      <c r="A32" s="16" t="s">
        <v>533</v>
      </c>
      <c r="B32" s="44" t="s">
        <v>776</v>
      </c>
      <c r="C32" s="168">
        <v>0</v>
      </c>
      <c r="D32" s="191">
        <v>3.125</v>
      </c>
      <c r="E32" s="192">
        <v>0.23300000000000001</v>
      </c>
      <c r="F32" s="193">
        <v>8.9999999999999993E-3</v>
      </c>
      <c r="G32" s="194">
        <v>2585.12</v>
      </c>
      <c r="H32" s="194">
        <v>8.83</v>
      </c>
      <c r="I32" s="197">
        <v>8.83</v>
      </c>
      <c r="J32" s="198">
        <v>7.6999999999999999E-2</v>
      </c>
      <c r="K32" s="43"/>
    </row>
    <row r="33" spans="1:11" ht="32.25" customHeight="1" x14ac:dyDescent="0.25">
      <c r="A33" s="16" t="s">
        <v>534</v>
      </c>
      <c r="B33" s="44" t="s">
        <v>777</v>
      </c>
      <c r="C33" s="168">
        <v>0</v>
      </c>
      <c r="D33" s="191">
        <v>3.125</v>
      </c>
      <c r="E33" s="192">
        <v>0.23300000000000001</v>
      </c>
      <c r="F33" s="193">
        <v>8.9999999999999993E-3</v>
      </c>
      <c r="G33" s="194">
        <v>4700.0600000000004</v>
      </c>
      <c r="H33" s="194">
        <v>8.83</v>
      </c>
      <c r="I33" s="197">
        <v>8.83</v>
      </c>
      <c r="J33" s="198">
        <v>7.6999999999999999E-2</v>
      </c>
      <c r="K33" s="43"/>
    </row>
    <row r="34" spans="1:11" ht="32.25" customHeight="1" x14ac:dyDescent="0.25">
      <c r="A34" s="16" t="s">
        <v>535</v>
      </c>
      <c r="B34" s="44" t="s">
        <v>778</v>
      </c>
      <c r="C34" s="168">
        <v>0</v>
      </c>
      <c r="D34" s="191">
        <v>3.125</v>
      </c>
      <c r="E34" s="192">
        <v>0.23300000000000001</v>
      </c>
      <c r="F34" s="193">
        <v>8.9999999999999993E-3</v>
      </c>
      <c r="G34" s="194">
        <v>11785.66</v>
      </c>
      <c r="H34" s="194">
        <v>8.83</v>
      </c>
      <c r="I34" s="197">
        <v>8.83</v>
      </c>
      <c r="J34" s="198">
        <v>7.6999999999999999E-2</v>
      </c>
      <c r="K34" s="43"/>
    </row>
    <row r="35" spans="1:11" ht="32.25" customHeight="1" x14ac:dyDescent="0.25">
      <c r="A35" s="16" t="s">
        <v>195</v>
      </c>
      <c r="B35" s="44" t="s">
        <v>779</v>
      </c>
      <c r="C35" s="168" t="s">
        <v>467</v>
      </c>
      <c r="D35" s="199">
        <v>39.633000000000003</v>
      </c>
      <c r="E35" s="200">
        <v>2.96</v>
      </c>
      <c r="F35" s="193">
        <v>1.6559999999999999</v>
      </c>
      <c r="G35" s="195">
        <v>0</v>
      </c>
      <c r="H35" s="195">
        <v>0</v>
      </c>
      <c r="I35" s="195">
        <v>0</v>
      </c>
      <c r="J35" s="196">
        <v>0</v>
      </c>
      <c r="K35" s="43" t="s">
        <v>764</v>
      </c>
    </row>
    <row r="36" spans="1:11" ht="27.75" customHeight="1" x14ac:dyDescent="0.25">
      <c r="A36" s="16" t="s">
        <v>196</v>
      </c>
      <c r="B36" s="44">
        <v>986</v>
      </c>
      <c r="C36" s="167">
        <v>0</v>
      </c>
      <c r="D36" s="191">
        <v>-8.0399999999999991</v>
      </c>
      <c r="E36" s="192">
        <v>-0.95899999999999996</v>
      </c>
      <c r="F36" s="193">
        <v>-7.9000000000000001E-2</v>
      </c>
      <c r="G36" s="160">
        <v>0</v>
      </c>
      <c r="H36" s="195">
        <v>0</v>
      </c>
      <c r="I36" s="195">
        <v>0</v>
      </c>
      <c r="J36" s="196">
        <v>0</v>
      </c>
      <c r="K36" s="43" t="s">
        <v>764</v>
      </c>
    </row>
    <row r="37" spans="1:11" ht="27.75" customHeight="1" x14ac:dyDescent="0.25">
      <c r="A37" s="16" t="s">
        <v>197</v>
      </c>
      <c r="B37" s="44">
        <v>970</v>
      </c>
      <c r="C37" s="168">
        <v>0</v>
      </c>
      <c r="D37" s="191">
        <v>-6.7160000000000002</v>
      </c>
      <c r="E37" s="192">
        <v>-0.76900000000000002</v>
      </c>
      <c r="F37" s="193">
        <v>-6.0999999999999999E-2</v>
      </c>
      <c r="G37" s="160">
        <v>0</v>
      </c>
      <c r="H37" s="195">
        <v>0</v>
      </c>
      <c r="I37" s="195">
        <v>0</v>
      </c>
      <c r="J37" s="196">
        <v>0</v>
      </c>
      <c r="K37" s="43" t="s">
        <v>764</v>
      </c>
    </row>
    <row r="38" spans="1:11" ht="27.75" customHeight="1" x14ac:dyDescent="0.25">
      <c r="A38" s="16" t="s">
        <v>198</v>
      </c>
      <c r="B38" s="44" t="s">
        <v>780</v>
      </c>
      <c r="C38" s="168">
        <v>0</v>
      </c>
      <c r="D38" s="191">
        <v>-8.0399999999999991</v>
      </c>
      <c r="E38" s="192">
        <v>-0.95899999999999996</v>
      </c>
      <c r="F38" s="193">
        <v>-7.9000000000000001E-2</v>
      </c>
      <c r="G38" s="160">
        <v>0</v>
      </c>
      <c r="H38" s="195">
        <v>0</v>
      </c>
      <c r="I38" s="195">
        <v>0</v>
      </c>
      <c r="J38" s="198">
        <v>0.28000000000000003</v>
      </c>
      <c r="K38" s="43" t="s">
        <v>764</v>
      </c>
    </row>
    <row r="39" spans="1:11" ht="27.75" customHeight="1" x14ac:dyDescent="0.25">
      <c r="A39" s="16" t="s">
        <v>199</v>
      </c>
      <c r="B39" s="44" t="s">
        <v>781</v>
      </c>
      <c r="C39" s="168">
        <v>0</v>
      </c>
      <c r="D39" s="191">
        <v>-8.0399999999999991</v>
      </c>
      <c r="E39" s="192">
        <v>-0.95899999999999996</v>
      </c>
      <c r="F39" s="193">
        <v>-7.9000000000000001E-2</v>
      </c>
      <c r="G39" s="160">
        <v>0</v>
      </c>
      <c r="H39" s="195">
        <v>0</v>
      </c>
      <c r="I39" s="195">
        <v>0</v>
      </c>
      <c r="J39" s="196">
        <v>0</v>
      </c>
      <c r="K39" s="43" t="s">
        <v>764</v>
      </c>
    </row>
    <row r="40" spans="1:11" ht="27.75" customHeight="1" x14ac:dyDescent="0.25">
      <c r="A40" s="16" t="s">
        <v>200</v>
      </c>
      <c r="B40" s="44" t="s">
        <v>782</v>
      </c>
      <c r="C40" s="168">
        <v>0</v>
      </c>
      <c r="D40" s="191">
        <v>-6.7160000000000002</v>
      </c>
      <c r="E40" s="192">
        <v>-0.76900000000000002</v>
      </c>
      <c r="F40" s="193">
        <v>-6.0999999999999999E-2</v>
      </c>
      <c r="G40" s="160">
        <v>0</v>
      </c>
      <c r="H40" s="195">
        <v>0</v>
      </c>
      <c r="I40" s="195">
        <v>0</v>
      </c>
      <c r="J40" s="198">
        <v>0.20899999999999999</v>
      </c>
      <c r="K40" s="43" t="s">
        <v>764</v>
      </c>
    </row>
    <row r="41" spans="1:11" ht="27.75" customHeight="1" x14ac:dyDescent="0.25">
      <c r="A41" s="16" t="s">
        <v>201</v>
      </c>
      <c r="B41" s="44" t="s">
        <v>783</v>
      </c>
      <c r="C41" s="168">
        <v>0</v>
      </c>
      <c r="D41" s="191">
        <v>-6.7160000000000002</v>
      </c>
      <c r="E41" s="192">
        <v>-0.76900000000000002</v>
      </c>
      <c r="F41" s="193">
        <v>-6.0999999999999999E-2</v>
      </c>
      <c r="G41" s="160">
        <v>0</v>
      </c>
      <c r="H41" s="195">
        <v>0</v>
      </c>
      <c r="I41" s="195">
        <v>0</v>
      </c>
      <c r="J41" s="196">
        <v>0</v>
      </c>
      <c r="K41" s="43" t="s">
        <v>764</v>
      </c>
    </row>
    <row r="42" spans="1:11" ht="27.75" customHeight="1" x14ac:dyDescent="0.25">
      <c r="A42" s="16" t="s">
        <v>202</v>
      </c>
      <c r="B42" s="44" t="s">
        <v>784</v>
      </c>
      <c r="C42" s="168">
        <v>0</v>
      </c>
      <c r="D42" s="191">
        <v>-4.1890000000000001</v>
      </c>
      <c r="E42" s="192">
        <v>-0.39800000000000002</v>
      </c>
      <c r="F42" s="193">
        <v>-2.5000000000000001E-2</v>
      </c>
      <c r="G42" s="194">
        <v>64.37</v>
      </c>
      <c r="H42" s="195">
        <v>0</v>
      </c>
      <c r="I42" s="195">
        <v>0</v>
      </c>
      <c r="J42" s="198">
        <v>0.17299999999999999</v>
      </c>
      <c r="K42" s="43" t="s">
        <v>764</v>
      </c>
    </row>
    <row r="43" spans="1:11" ht="27.75" customHeight="1" x14ac:dyDescent="0.25">
      <c r="A43" s="16" t="s">
        <v>203</v>
      </c>
      <c r="B43" s="44" t="s">
        <v>785</v>
      </c>
      <c r="C43" s="168">
        <v>0</v>
      </c>
      <c r="D43" s="191">
        <v>-4.1890000000000001</v>
      </c>
      <c r="E43" s="192">
        <v>-0.39800000000000002</v>
      </c>
      <c r="F43" s="193">
        <v>-2.5000000000000001E-2</v>
      </c>
      <c r="G43" s="194">
        <v>64.37</v>
      </c>
      <c r="H43" s="195">
        <v>0</v>
      </c>
      <c r="I43" s="195">
        <v>0</v>
      </c>
      <c r="J43" s="196">
        <v>0</v>
      </c>
      <c r="K43" s="43" t="s">
        <v>764</v>
      </c>
    </row>
    <row r="44" spans="1:11" ht="27.75" customHeight="1" x14ac:dyDescent="0.25">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E1:K1"/>
    <mergeCell ref="B1:D1"/>
    <mergeCell ref="I9:K9"/>
    <mergeCell ref="A2:K2"/>
    <mergeCell ref="C5:D5"/>
    <mergeCell ref="C6:D6"/>
    <mergeCell ref="G5:H5"/>
    <mergeCell ref="G6:H6"/>
    <mergeCell ref="G4:K4"/>
    <mergeCell ref="A4:E4"/>
    <mergeCell ref="C7:D7"/>
    <mergeCell ref="B8:E8"/>
    <mergeCell ref="G9:H9"/>
    <mergeCell ref="G7:H7"/>
    <mergeCell ref="G8:H8"/>
  </mergeCells>
  <phoneticPr fontId="5"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9" scale="44" fitToHeight="0" orientation="portrait" r:id="rId2"/>
  <headerFooter scaleWithDoc="0">
    <oddHeader>&amp;L&amp;"Arial,Bold"Annex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387"/>
  <sheetViews>
    <sheetView tabSelected="1" topLeftCell="A238" zoomScale="85" zoomScaleNormal="85" zoomScaleSheetLayoutView="100" workbookViewId="0">
      <selection activeCell="F199" sqref="F199"/>
    </sheetView>
  </sheetViews>
  <sheetFormatPr defaultColWidth="9.1796875" defaultRowHeight="27.75" customHeight="1" x14ac:dyDescent="0.25"/>
  <cols>
    <col min="1" max="1" width="16" style="51" bestFit="1" customWidth="1"/>
    <col min="2" max="2" width="14.1796875" style="51" bestFit="1" customWidth="1"/>
    <col min="3" max="3" width="17.453125" style="51" customWidth="1"/>
    <col min="4" max="4" width="15.453125" style="58" customWidth="1"/>
    <col min="5" max="5" width="14.453125" style="58" bestFit="1" customWidth="1"/>
    <col min="6" max="6" width="19.453125" style="58" customWidth="1"/>
    <col min="7" max="7" width="36.453125" style="58" bestFit="1" customWidth="1"/>
    <col min="8" max="8" width="14.54296875" style="58" customWidth="1"/>
    <col min="9" max="9" width="11.54296875" style="59" bestFit="1" customWidth="1"/>
    <col min="10" max="10" width="12.54296875" style="60" bestFit="1" customWidth="1"/>
    <col min="11" max="11" width="15.54296875" style="60" bestFit="1" customWidth="1"/>
    <col min="12" max="12" width="15.54296875" style="51" bestFit="1" customWidth="1"/>
    <col min="13" max="13" width="11.54296875" style="51" bestFit="1" customWidth="1"/>
    <col min="14" max="14" width="12.54296875" style="51" bestFit="1" customWidth="1"/>
    <col min="15" max="15" width="15.54296875" style="51" bestFit="1" customWidth="1"/>
    <col min="16" max="17" width="15.54296875" style="51" customWidth="1"/>
    <col min="18" max="16384" width="9.1796875" style="51"/>
  </cols>
  <sheetData>
    <row r="1" spans="1:16" ht="66.75" customHeight="1" x14ac:dyDescent="0.25">
      <c r="A1" s="49" t="s">
        <v>30</v>
      </c>
      <c r="B1" s="49"/>
      <c r="C1" s="243" t="s">
        <v>169</v>
      </c>
      <c r="D1" s="243"/>
      <c r="E1" s="50"/>
      <c r="F1" s="246" t="s">
        <v>61</v>
      </c>
      <c r="G1" s="246"/>
      <c r="H1" s="246"/>
      <c r="I1" s="246"/>
      <c r="J1" s="246"/>
      <c r="K1" s="246"/>
      <c r="L1" s="246"/>
      <c r="M1" s="246"/>
      <c r="N1" s="246"/>
      <c r="O1" s="246"/>
      <c r="P1" s="246"/>
    </row>
    <row r="2" spans="1:16" s="52" customFormat="1" ht="25.5" customHeight="1" x14ac:dyDescent="0.25">
      <c r="A2" s="244" t="str">
        <f>Overview!B4&amp; " - Effective from "&amp;Overview!D4&amp;" - "&amp;Overview!E4&amp;" Designated EHV charges"</f>
        <v>National Grid Electricity Distribution (East Midlands) plc  - Effective from 1 April 2027 - Final Designated EHV charges</v>
      </c>
      <c r="B2" s="245"/>
      <c r="C2" s="245"/>
      <c r="D2" s="245"/>
      <c r="E2" s="245"/>
      <c r="F2" s="245"/>
      <c r="G2" s="245"/>
      <c r="H2" s="245"/>
      <c r="I2" s="245"/>
      <c r="J2" s="245"/>
      <c r="K2" s="245"/>
      <c r="L2" s="245"/>
      <c r="M2" s="245"/>
      <c r="N2" s="245"/>
      <c r="O2" s="245"/>
      <c r="P2" s="245"/>
    </row>
    <row r="3" spans="1:16" s="79" customFormat="1" ht="10.5" customHeight="1" x14ac:dyDescent="0.25">
      <c r="A3" s="78"/>
      <c r="B3" s="78"/>
      <c r="C3" s="78"/>
      <c r="D3" s="78"/>
      <c r="E3" s="78"/>
      <c r="F3" s="78"/>
      <c r="G3" s="78"/>
      <c r="H3" s="78"/>
      <c r="I3" s="78"/>
      <c r="J3" s="78"/>
      <c r="K3" s="78"/>
      <c r="L3" s="78"/>
      <c r="M3" s="78"/>
      <c r="N3" s="78"/>
      <c r="O3" s="78"/>
    </row>
    <row r="4" spans="1:16" s="79" customFormat="1" ht="25.5" customHeight="1" x14ac:dyDescent="0.25">
      <c r="A4" s="228" t="s">
        <v>108</v>
      </c>
      <c r="B4" s="228"/>
      <c r="C4" s="228"/>
      <c r="D4" s="228"/>
      <c r="E4" s="228"/>
      <c r="F4" s="228"/>
      <c r="G4" s="78"/>
      <c r="H4" s="78"/>
      <c r="I4" s="78"/>
      <c r="J4" s="78"/>
      <c r="K4" s="78"/>
      <c r="L4" s="78"/>
      <c r="M4" s="78"/>
      <c r="N4" s="78"/>
      <c r="O4" s="78"/>
    </row>
    <row r="5" spans="1:16" s="79" customFormat="1" ht="25.5" customHeight="1" x14ac:dyDescent="0.25">
      <c r="A5" s="239" t="s">
        <v>19</v>
      </c>
      <c r="B5" s="240"/>
      <c r="C5" s="240"/>
      <c r="D5" s="242" t="s">
        <v>105</v>
      </c>
      <c r="E5" s="242"/>
      <c r="F5" s="242"/>
      <c r="G5" s="78"/>
      <c r="H5" s="78"/>
      <c r="I5" s="78"/>
      <c r="J5" s="78"/>
      <c r="K5" s="78"/>
      <c r="L5" s="78"/>
      <c r="M5" s="78"/>
      <c r="N5" s="78"/>
      <c r="O5" s="78"/>
    </row>
    <row r="6" spans="1:16" s="79" customFormat="1" ht="48" customHeight="1" x14ac:dyDescent="0.25">
      <c r="A6" s="241" t="s">
        <v>104</v>
      </c>
      <c r="B6" s="241"/>
      <c r="C6" s="241"/>
      <c r="D6" s="231" t="s">
        <v>745</v>
      </c>
      <c r="E6" s="231"/>
      <c r="F6" s="231"/>
      <c r="G6" s="78"/>
      <c r="H6" s="78"/>
      <c r="I6" s="78"/>
      <c r="J6" s="78"/>
      <c r="K6" s="78"/>
      <c r="L6" s="78"/>
      <c r="M6" s="78"/>
      <c r="N6" s="78"/>
      <c r="O6" s="78"/>
    </row>
    <row r="7" spans="1:16" s="79" customFormat="1" ht="53.25" customHeight="1" x14ac:dyDescent="0.25">
      <c r="A7" s="241" t="s">
        <v>24</v>
      </c>
      <c r="B7" s="241"/>
      <c r="C7" s="241"/>
      <c r="D7" s="231" t="s">
        <v>25</v>
      </c>
      <c r="E7" s="231"/>
      <c r="F7" s="231"/>
      <c r="G7" s="78"/>
      <c r="H7" s="78"/>
      <c r="I7" s="78"/>
      <c r="J7" s="78"/>
      <c r="K7" s="78"/>
      <c r="L7" s="78"/>
      <c r="M7" s="78"/>
      <c r="N7" s="78"/>
      <c r="O7" s="78"/>
    </row>
    <row r="8" spans="1:16" s="79" customFormat="1" ht="25.5" customHeight="1" x14ac:dyDescent="0.25">
      <c r="G8" s="78"/>
      <c r="H8" s="78"/>
      <c r="I8" s="78"/>
      <c r="J8" s="78"/>
      <c r="K8" s="78"/>
      <c r="L8" s="78"/>
      <c r="M8" s="78"/>
      <c r="N8" s="78"/>
      <c r="O8" s="78"/>
    </row>
    <row r="9" spans="1:16" s="79" customFormat="1" ht="10.5" customHeight="1" x14ac:dyDescent="0.25">
      <c r="A9" s="78"/>
      <c r="B9" s="78"/>
      <c r="C9" s="78"/>
      <c r="D9" s="78"/>
      <c r="E9" s="78"/>
      <c r="F9" s="78"/>
      <c r="G9" s="78"/>
      <c r="H9" s="78"/>
      <c r="I9" s="78"/>
      <c r="J9" s="78"/>
      <c r="K9" s="78"/>
      <c r="L9" s="78"/>
      <c r="M9" s="78"/>
      <c r="N9" s="78"/>
      <c r="O9" s="78"/>
    </row>
    <row r="10" spans="1:16" ht="52" x14ac:dyDescent="0.25">
      <c r="A10" s="53" t="s">
        <v>95</v>
      </c>
      <c r="B10" s="54" t="s">
        <v>798</v>
      </c>
      <c r="C10" s="53" t="s">
        <v>64</v>
      </c>
      <c r="D10" s="53" t="s">
        <v>97</v>
      </c>
      <c r="E10" s="54" t="s">
        <v>798</v>
      </c>
      <c r="F10" s="53" t="s">
        <v>65</v>
      </c>
      <c r="G10" s="55" t="s">
        <v>60</v>
      </c>
      <c r="H10" s="55" t="s">
        <v>652</v>
      </c>
      <c r="I10" s="56" t="s">
        <v>163</v>
      </c>
      <c r="J10" s="55" t="s">
        <v>98</v>
      </c>
      <c r="K10" s="55" t="s">
        <v>161</v>
      </c>
      <c r="L10" s="127" t="s">
        <v>175</v>
      </c>
      <c r="M10" s="56" t="s">
        <v>164</v>
      </c>
      <c r="N10" s="55" t="s">
        <v>99</v>
      </c>
      <c r="O10" s="55" t="s">
        <v>162</v>
      </c>
      <c r="P10" s="127" t="s">
        <v>176</v>
      </c>
    </row>
    <row r="11" spans="1:16" ht="25" x14ac:dyDescent="0.25">
      <c r="A11" s="210">
        <v>61</v>
      </c>
      <c r="B11" s="212">
        <f t="shared" ref="B11:B74" si="0">$A11</f>
        <v>61</v>
      </c>
      <c r="C11" s="206" t="s">
        <v>2141</v>
      </c>
      <c r="D11" s="211" t="s">
        <v>764</v>
      </c>
      <c r="E11" s="90" t="str">
        <f t="shared" ref="E11:E74" si="1">$D11</f>
        <v/>
      </c>
      <c r="F11" s="206" t="s">
        <v>764</v>
      </c>
      <c r="G11" s="57" t="s">
        <v>802</v>
      </c>
      <c r="H11" s="201">
        <v>4</v>
      </c>
      <c r="I11" s="202">
        <v>1.8919999999999999</v>
      </c>
      <c r="J11" s="203">
        <v>63462.67</v>
      </c>
      <c r="K11" s="203">
        <v>2.48</v>
      </c>
      <c r="L11" s="203">
        <v>2.48</v>
      </c>
      <c r="M11" s="204">
        <v>0</v>
      </c>
      <c r="N11" s="205">
        <v>0</v>
      </c>
      <c r="O11" s="205">
        <v>0</v>
      </c>
      <c r="P11" s="205">
        <v>0</v>
      </c>
    </row>
    <row r="12" spans="1:16" ht="12.5" x14ac:dyDescent="0.25">
      <c r="A12" s="210">
        <v>155</v>
      </c>
      <c r="B12" s="212">
        <f t="shared" si="0"/>
        <v>155</v>
      </c>
      <c r="C12" s="206">
        <v>1170000982191</v>
      </c>
      <c r="D12" s="211">
        <v>479</v>
      </c>
      <c r="E12" s="90">
        <f t="shared" si="1"/>
        <v>479</v>
      </c>
      <c r="F12" s="206">
        <v>1170000982207</v>
      </c>
      <c r="G12" s="57" t="s">
        <v>803</v>
      </c>
      <c r="H12" s="201">
        <v>0</v>
      </c>
      <c r="I12" s="202">
        <v>1.0549999999999999</v>
      </c>
      <c r="J12" s="203">
        <v>62.72</v>
      </c>
      <c r="K12" s="203">
        <v>1.53</v>
      </c>
      <c r="L12" s="203">
        <v>1.53</v>
      </c>
      <c r="M12" s="204">
        <v>-1.8620000000000001</v>
      </c>
      <c r="N12" s="205">
        <v>1672.51</v>
      </c>
      <c r="O12" s="205">
        <v>0.05</v>
      </c>
      <c r="P12" s="205">
        <v>0.05</v>
      </c>
    </row>
    <row r="13" spans="1:16" ht="12.5" x14ac:dyDescent="0.25">
      <c r="A13" s="210">
        <v>156</v>
      </c>
      <c r="B13" s="212">
        <f t="shared" si="0"/>
        <v>156</v>
      </c>
      <c r="C13" s="206">
        <v>1170001003919</v>
      </c>
      <c r="D13" s="211">
        <v>480</v>
      </c>
      <c r="E13" s="90">
        <f t="shared" si="1"/>
        <v>480</v>
      </c>
      <c r="F13" s="206">
        <v>1170001003928</v>
      </c>
      <c r="G13" s="57" t="s">
        <v>804</v>
      </c>
      <c r="H13" s="201">
        <v>0</v>
      </c>
      <c r="I13" s="202">
        <v>0</v>
      </c>
      <c r="J13" s="203">
        <v>6.73</v>
      </c>
      <c r="K13" s="203">
        <v>1.23</v>
      </c>
      <c r="L13" s="203">
        <v>1.23</v>
      </c>
      <c r="M13" s="204">
        <v>-0.53400000000000003</v>
      </c>
      <c r="N13" s="205">
        <v>356.85</v>
      </c>
      <c r="O13" s="205">
        <v>0.05</v>
      </c>
      <c r="P13" s="205">
        <v>0.05</v>
      </c>
    </row>
    <row r="14" spans="1:16" ht="12.5" x14ac:dyDescent="0.25">
      <c r="A14" s="210">
        <v>157</v>
      </c>
      <c r="B14" s="212">
        <f t="shared" si="0"/>
        <v>157</v>
      </c>
      <c r="C14" s="206">
        <v>1170001052172</v>
      </c>
      <c r="D14" s="211">
        <v>481</v>
      </c>
      <c r="E14" s="90">
        <f t="shared" si="1"/>
        <v>481</v>
      </c>
      <c r="F14" s="206">
        <v>1170001052181</v>
      </c>
      <c r="G14" s="57" t="s">
        <v>805</v>
      </c>
      <c r="H14" s="201">
        <v>0</v>
      </c>
      <c r="I14" s="202">
        <v>3.512</v>
      </c>
      <c r="J14" s="203">
        <v>19.13</v>
      </c>
      <c r="K14" s="203">
        <v>4.8499999999999996</v>
      </c>
      <c r="L14" s="203">
        <v>4.8499999999999996</v>
      </c>
      <c r="M14" s="204">
        <v>-9.27</v>
      </c>
      <c r="N14" s="205">
        <v>536.91999999999996</v>
      </c>
      <c r="O14" s="205">
        <v>0.05</v>
      </c>
      <c r="P14" s="205">
        <v>0.05</v>
      </c>
    </row>
    <row r="15" spans="1:16" ht="12.5" x14ac:dyDescent="0.25">
      <c r="A15" s="210">
        <v>159</v>
      </c>
      <c r="B15" s="212">
        <f t="shared" si="0"/>
        <v>159</v>
      </c>
      <c r="C15" s="206">
        <v>1170001154334</v>
      </c>
      <c r="D15" s="211">
        <v>483</v>
      </c>
      <c r="E15" s="90">
        <f t="shared" si="1"/>
        <v>483</v>
      </c>
      <c r="F15" s="206">
        <v>1170001154343</v>
      </c>
      <c r="G15" s="57" t="s">
        <v>806</v>
      </c>
      <c r="H15" s="201">
        <v>0</v>
      </c>
      <c r="I15" s="202">
        <v>0.224</v>
      </c>
      <c r="J15" s="203">
        <v>18.7</v>
      </c>
      <c r="K15" s="203">
        <v>1.61</v>
      </c>
      <c r="L15" s="203">
        <v>1.61</v>
      </c>
      <c r="M15" s="204">
        <v>0</v>
      </c>
      <c r="N15" s="205">
        <v>2287.52</v>
      </c>
      <c r="O15" s="205">
        <v>0.05</v>
      </c>
      <c r="P15" s="205">
        <v>0.05</v>
      </c>
    </row>
    <row r="16" spans="1:16" ht="12.5" x14ac:dyDescent="0.25">
      <c r="A16" s="210">
        <v>160</v>
      </c>
      <c r="B16" s="212">
        <f t="shared" si="0"/>
        <v>160</v>
      </c>
      <c r="C16" s="206">
        <v>1170001200878</v>
      </c>
      <c r="D16" s="211">
        <v>484</v>
      </c>
      <c r="E16" s="90">
        <f t="shared" si="1"/>
        <v>484</v>
      </c>
      <c r="F16" s="206">
        <v>1170001200887</v>
      </c>
      <c r="G16" s="57" t="s">
        <v>807</v>
      </c>
      <c r="H16" s="201">
        <v>0</v>
      </c>
      <c r="I16" s="202">
        <v>0.53600000000000003</v>
      </c>
      <c r="J16" s="203">
        <v>9.7100000000000009</v>
      </c>
      <c r="K16" s="203">
        <v>1.8</v>
      </c>
      <c r="L16" s="203">
        <v>1.8</v>
      </c>
      <c r="M16" s="204">
        <v>0</v>
      </c>
      <c r="N16" s="205">
        <v>172.06</v>
      </c>
      <c r="O16" s="205">
        <v>0.05</v>
      </c>
      <c r="P16" s="205">
        <v>0.05</v>
      </c>
    </row>
    <row r="17" spans="1:16" ht="12.5" x14ac:dyDescent="0.25">
      <c r="A17" s="210">
        <v>161</v>
      </c>
      <c r="B17" s="212">
        <f t="shared" si="0"/>
        <v>161</v>
      </c>
      <c r="C17" s="206">
        <v>1170001247398</v>
      </c>
      <c r="D17" s="211">
        <v>485</v>
      </c>
      <c r="E17" s="90">
        <f t="shared" si="1"/>
        <v>485</v>
      </c>
      <c r="F17" s="206">
        <v>1170001247403</v>
      </c>
      <c r="G17" s="57" t="s">
        <v>808</v>
      </c>
      <c r="H17" s="201">
        <v>0</v>
      </c>
      <c r="I17" s="202">
        <v>0</v>
      </c>
      <c r="J17" s="203">
        <v>750.21</v>
      </c>
      <c r="K17" s="203">
        <v>1.61</v>
      </c>
      <c r="L17" s="203">
        <v>1.61</v>
      </c>
      <c r="M17" s="204">
        <v>-1.234</v>
      </c>
      <c r="N17" s="205">
        <v>750.21</v>
      </c>
      <c r="O17" s="205">
        <v>0.05</v>
      </c>
      <c r="P17" s="205">
        <v>0.05</v>
      </c>
    </row>
    <row r="18" spans="1:16" ht="12.5" x14ac:dyDescent="0.25">
      <c r="A18" s="210">
        <v>162</v>
      </c>
      <c r="B18" s="212">
        <f t="shared" si="0"/>
        <v>162</v>
      </c>
      <c r="C18" s="206">
        <v>1170001302506</v>
      </c>
      <c r="D18" s="211">
        <v>486</v>
      </c>
      <c r="E18" s="90">
        <f t="shared" si="1"/>
        <v>486</v>
      </c>
      <c r="F18" s="206">
        <v>1170001302515</v>
      </c>
      <c r="G18" s="57" t="s">
        <v>809</v>
      </c>
      <c r="H18" s="201">
        <v>0</v>
      </c>
      <c r="I18" s="202">
        <v>0</v>
      </c>
      <c r="J18" s="203">
        <v>5.47</v>
      </c>
      <c r="K18" s="203">
        <v>1.71</v>
      </c>
      <c r="L18" s="203">
        <v>1.71</v>
      </c>
      <c r="M18" s="204">
        <v>-0.94499999999999995</v>
      </c>
      <c r="N18" s="205">
        <v>546.73</v>
      </c>
      <c r="O18" s="205">
        <v>0.05</v>
      </c>
      <c r="P18" s="205">
        <v>0.05</v>
      </c>
    </row>
    <row r="19" spans="1:16" ht="12.5" x14ac:dyDescent="0.25">
      <c r="A19" s="210">
        <v>163</v>
      </c>
      <c r="B19" s="212">
        <f t="shared" si="0"/>
        <v>163</v>
      </c>
      <c r="C19" s="206">
        <v>1170001326302</v>
      </c>
      <c r="D19" s="211">
        <v>487</v>
      </c>
      <c r="E19" s="90">
        <f t="shared" si="1"/>
        <v>487</v>
      </c>
      <c r="F19" s="206">
        <v>1170001326311</v>
      </c>
      <c r="G19" s="57" t="s">
        <v>810</v>
      </c>
      <c r="H19" s="201">
        <v>0</v>
      </c>
      <c r="I19" s="202">
        <v>6.59</v>
      </c>
      <c r="J19" s="203">
        <v>181.79</v>
      </c>
      <c r="K19" s="203">
        <v>0.71</v>
      </c>
      <c r="L19" s="203">
        <v>0.71</v>
      </c>
      <c r="M19" s="204">
        <v>-6.6749999999999998</v>
      </c>
      <c r="N19" s="205">
        <v>181.79</v>
      </c>
      <c r="O19" s="205">
        <v>0.05</v>
      </c>
      <c r="P19" s="205">
        <v>0.05</v>
      </c>
    </row>
    <row r="20" spans="1:16" ht="12.5" x14ac:dyDescent="0.25">
      <c r="A20" s="210">
        <v>164</v>
      </c>
      <c r="B20" s="212">
        <f t="shared" si="0"/>
        <v>164</v>
      </c>
      <c r="C20" s="206">
        <v>1170001342581</v>
      </c>
      <c r="D20" s="211">
        <v>488</v>
      </c>
      <c r="E20" s="90">
        <f t="shared" si="1"/>
        <v>488</v>
      </c>
      <c r="F20" s="206">
        <v>1170001342590</v>
      </c>
      <c r="G20" s="57" t="s">
        <v>811</v>
      </c>
      <c r="H20" s="201">
        <v>0</v>
      </c>
      <c r="I20" s="202">
        <v>1.5449999999999999</v>
      </c>
      <c r="J20" s="203">
        <v>560.80999999999995</v>
      </c>
      <c r="K20" s="203">
        <v>1.18</v>
      </c>
      <c r="L20" s="203">
        <v>1.18</v>
      </c>
      <c r="M20" s="204">
        <v>-2.0630000000000002</v>
      </c>
      <c r="N20" s="205">
        <v>4806.93</v>
      </c>
      <c r="O20" s="205">
        <v>0.05</v>
      </c>
      <c r="P20" s="205">
        <v>0.05</v>
      </c>
    </row>
    <row r="21" spans="1:16" ht="12.5" x14ac:dyDescent="0.25">
      <c r="A21" s="210">
        <v>165</v>
      </c>
      <c r="B21" s="212">
        <f t="shared" si="0"/>
        <v>165</v>
      </c>
      <c r="C21" s="206">
        <v>1170001402770</v>
      </c>
      <c r="D21" s="211">
        <v>489</v>
      </c>
      <c r="E21" s="90">
        <f t="shared" si="1"/>
        <v>489</v>
      </c>
      <c r="F21" s="206">
        <v>1170001402799</v>
      </c>
      <c r="G21" s="57" t="s">
        <v>812</v>
      </c>
      <c r="H21" s="201">
        <v>0</v>
      </c>
      <c r="I21" s="202">
        <v>0</v>
      </c>
      <c r="J21" s="203">
        <v>4.47</v>
      </c>
      <c r="K21" s="203">
        <v>0.85</v>
      </c>
      <c r="L21" s="203">
        <v>0.85</v>
      </c>
      <c r="M21" s="204">
        <v>0</v>
      </c>
      <c r="N21" s="205">
        <v>893.44</v>
      </c>
      <c r="O21" s="205">
        <v>0.05</v>
      </c>
      <c r="P21" s="205">
        <v>0.05</v>
      </c>
    </row>
    <row r="22" spans="1:16" ht="12.5" x14ac:dyDescent="0.25">
      <c r="A22" s="210">
        <v>166</v>
      </c>
      <c r="B22" s="212">
        <f t="shared" si="0"/>
        <v>166</v>
      </c>
      <c r="C22" s="206">
        <v>1170001415724</v>
      </c>
      <c r="D22" s="211">
        <v>490</v>
      </c>
      <c r="E22" s="90">
        <f t="shared" si="1"/>
        <v>490</v>
      </c>
      <c r="F22" s="206">
        <v>1170001415733</v>
      </c>
      <c r="G22" s="57" t="s">
        <v>813</v>
      </c>
      <c r="H22" s="201">
        <v>0</v>
      </c>
      <c r="I22" s="202">
        <v>0</v>
      </c>
      <c r="J22" s="203">
        <v>9.8699999999999992</v>
      </c>
      <c r="K22" s="203">
        <v>1.78</v>
      </c>
      <c r="L22" s="203">
        <v>1.78</v>
      </c>
      <c r="M22" s="204">
        <v>0</v>
      </c>
      <c r="N22" s="205">
        <v>4537.96</v>
      </c>
      <c r="O22" s="205">
        <v>0.05</v>
      </c>
      <c r="P22" s="205">
        <v>0.05</v>
      </c>
    </row>
    <row r="23" spans="1:16" ht="12.5" x14ac:dyDescent="0.25">
      <c r="A23" s="210">
        <v>167</v>
      </c>
      <c r="B23" s="212">
        <f t="shared" si="0"/>
        <v>167</v>
      </c>
      <c r="C23" s="206">
        <v>1170001443100</v>
      </c>
      <c r="D23" s="211">
        <v>491</v>
      </c>
      <c r="E23" s="90">
        <f t="shared" si="1"/>
        <v>491</v>
      </c>
      <c r="F23" s="206">
        <v>1170001443128</v>
      </c>
      <c r="G23" s="57" t="s">
        <v>814</v>
      </c>
      <c r="H23" s="201">
        <v>0</v>
      </c>
      <c r="I23" s="202">
        <v>0.247</v>
      </c>
      <c r="J23" s="203">
        <v>19.93</v>
      </c>
      <c r="K23" s="203">
        <v>1</v>
      </c>
      <c r="L23" s="203">
        <v>1</v>
      </c>
      <c r="M23" s="204">
        <v>0</v>
      </c>
      <c r="N23" s="205">
        <v>1893.65</v>
      </c>
      <c r="O23" s="205">
        <v>0.05</v>
      </c>
      <c r="P23" s="205">
        <v>0.05</v>
      </c>
    </row>
    <row r="24" spans="1:16" ht="12.5" x14ac:dyDescent="0.25">
      <c r="A24" s="210">
        <v>168</v>
      </c>
      <c r="B24" s="212">
        <f t="shared" si="0"/>
        <v>168</v>
      </c>
      <c r="C24" s="206">
        <v>1170001544439</v>
      </c>
      <c r="D24" s="211">
        <v>492</v>
      </c>
      <c r="E24" s="90">
        <f t="shared" si="1"/>
        <v>492</v>
      </c>
      <c r="F24" s="206">
        <v>1170001544448</v>
      </c>
      <c r="G24" s="57" t="s">
        <v>815</v>
      </c>
      <c r="H24" s="201">
        <v>0</v>
      </c>
      <c r="I24" s="202">
        <v>0</v>
      </c>
      <c r="J24" s="203">
        <v>8.76</v>
      </c>
      <c r="K24" s="203">
        <v>1.22</v>
      </c>
      <c r="L24" s="203">
        <v>1.22</v>
      </c>
      <c r="M24" s="204">
        <v>0</v>
      </c>
      <c r="N24" s="205">
        <v>5958.61</v>
      </c>
      <c r="O24" s="205">
        <v>0.05</v>
      </c>
      <c r="P24" s="205">
        <v>0.05</v>
      </c>
    </row>
    <row r="25" spans="1:16" ht="12.5" x14ac:dyDescent="0.25">
      <c r="A25" s="210">
        <v>169</v>
      </c>
      <c r="B25" s="212">
        <f t="shared" si="0"/>
        <v>169</v>
      </c>
      <c r="C25" s="206">
        <v>1170001544633</v>
      </c>
      <c r="D25" s="211">
        <v>493</v>
      </c>
      <c r="E25" s="90">
        <f t="shared" si="1"/>
        <v>493</v>
      </c>
      <c r="F25" s="206">
        <v>1170001544642</v>
      </c>
      <c r="G25" s="57" t="s">
        <v>816</v>
      </c>
      <c r="H25" s="201">
        <v>0</v>
      </c>
      <c r="I25" s="202">
        <v>0</v>
      </c>
      <c r="J25" s="203">
        <v>8.94</v>
      </c>
      <c r="K25" s="203">
        <v>1.22</v>
      </c>
      <c r="L25" s="203">
        <v>1.22</v>
      </c>
      <c r="M25" s="204">
        <v>0</v>
      </c>
      <c r="N25" s="205">
        <v>5958.43</v>
      </c>
      <c r="O25" s="205">
        <v>0.05</v>
      </c>
      <c r="P25" s="205">
        <v>0.05</v>
      </c>
    </row>
    <row r="26" spans="1:16" ht="12.5" x14ac:dyDescent="0.25">
      <c r="A26" s="210">
        <v>173</v>
      </c>
      <c r="B26" s="212">
        <f t="shared" si="0"/>
        <v>173</v>
      </c>
      <c r="C26" s="206">
        <v>1170001694589</v>
      </c>
      <c r="D26" s="211">
        <v>497</v>
      </c>
      <c r="E26" s="90">
        <f t="shared" si="1"/>
        <v>497</v>
      </c>
      <c r="F26" s="206">
        <v>1170001694598</v>
      </c>
      <c r="G26" s="57" t="s">
        <v>817</v>
      </c>
      <c r="H26" s="201">
        <v>0</v>
      </c>
      <c r="I26" s="202">
        <v>0</v>
      </c>
      <c r="J26" s="203">
        <v>19.11</v>
      </c>
      <c r="K26" s="203">
        <v>1.41</v>
      </c>
      <c r="L26" s="203">
        <v>1.41</v>
      </c>
      <c r="M26" s="204">
        <v>-0.66</v>
      </c>
      <c r="N26" s="205">
        <v>3821.72</v>
      </c>
      <c r="O26" s="205">
        <v>0.05</v>
      </c>
      <c r="P26" s="205">
        <v>0.05</v>
      </c>
    </row>
    <row r="27" spans="1:16" ht="12.5" x14ac:dyDescent="0.25">
      <c r="A27" s="210">
        <v>174</v>
      </c>
      <c r="B27" s="212">
        <f t="shared" si="0"/>
        <v>174</v>
      </c>
      <c r="C27" s="206">
        <v>1170001697951</v>
      </c>
      <c r="D27" s="211">
        <v>498</v>
      </c>
      <c r="E27" s="90">
        <f t="shared" si="1"/>
        <v>498</v>
      </c>
      <c r="F27" s="206">
        <v>1170001689844</v>
      </c>
      <c r="G27" s="57" t="s">
        <v>818</v>
      </c>
      <c r="H27" s="201">
        <v>0</v>
      </c>
      <c r="I27" s="202">
        <v>0</v>
      </c>
      <c r="J27" s="203">
        <v>293.05</v>
      </c>
      <c r="K27" s="203">
        <v>0.68</v>
      </c>
      <c r="L27" s="203">
        <v>0.68</v>
      </c>
      <c r="M27" s="204">
        <v>0</v>
      </c>
      <c r="N27" s="205">
        <v>200.16</v>
      </c>
      <c r="O27" s="205">
        <v>0.05</v>
      </c>
      <c r="P27" s="205">
        <v>0.05</v>
      </c>
    </row>
    <row r="28" spans="1:16" ht="12.5" x14ac:dyDescent="0.25">
      <c r="A28" s="210">
        <v>175</v>
      </c>
      <c r="B28" s="212">
        <f t="shared" si="0"/>
        <v>175</v>
      </c>
      <c r="C28" s="206">
        <v>1170001697970</v>
      </c>
      <c r="D28" s="211">
        <v>499</v>
      </c>
      <c r="E28" s="90">
        <f t="shared" si="1"/>
        <v>499</v>
      </c>
      <c r="F28" s="206">
        <v>1170001697960</v>
      </c>
      <c r="G28" s="57" t="s">
        <v>819</v>
      </c>
      <c r="H28" s="201">
        <v>0</v>
      </c>
      <c r="I28" s="202">
        <v>0</v>
      </c>
      <c r="J28" s="203">
        <v>4.4400000000000004</v>
      </c>
      <c r="K28" s="203">
        <v>0.83</v>
      </c>
      <c r="L28" s="203">
        <v>0.83</v>
      </c>
      <c r="M28" s="204">
        <v>0</v>
      </c>
      <c r="N28" s="205">
        <v>398.04</v>
      </c>
      <c r="O28" s="205">
        <v>0.05</v>
      </c>
      <c r="P28" s="205">
        <v>0.05</v>
      </c>
    </row>
    <row r="29" spans="1:16" ht="12.5" x14ac:dyDescent="0.25">
      <c r="A29" s="210">
        <v>176</v>
      </c>
      <c r="B29" s="212">
        <f t="shared" si="0"/>
        <v>176</v>
      </c>
      <c r="C29" s="206">
        <v>1170001813100</v>
      </c>
      <c r="D29" s="211">
        <v>500</v>
      </c>
      <c r="E29" s="90">
        <f t="shared" si="1"/>
        <v>500</v>
      </c>
      <c r="F29" s="206">
        <v>1170001813110</v>
      </c>
      <c r="G29" s="57" t="s">
        <v>820</v>
      </c>
      <c r="H29" s="201">
        <v>0</v>
      </c>
      <c r="I29" s="202">
        <v>0</v>
      </c>
      <c r="J29" s="203">
        <v>28.14</v>
      </c>
      <c r="K29" s="203">
        <v>0.85</v>
      </c>
      <c r="L29" s="203">
        <v>0.85</v>
      </c>
      <c r="M29" s="204">
        <v>0</v>
      </c>
      <c r="N29" s="205">
        <v>2645.05</v>
      </c>
      <c r="O29" s="205">
        <v>0.05</v>
      </c>
      <c r="P29" s="205">
        <v>0.05</v>
      </c>
    </row>
    <row r="30" spans="1:16" ht="12.5" x14ac:dyDescent="0.25">
      <c r="A30" s="210">
        <v>177</v>
      </c>
      <c r="B30" s="212">
        <f t="shared" si="0"/>
        <v>177</v>
      </c>
      <c r="C30" s="206">
        <v>1170001815428</v>
      </c>
      <c r="D30" s="211">
        <v>501</v>
      </c>
      <c r="E30" s="90">
        <f t="shared" si="1"/>
        <v>501</v>
      </c>
      <c r="F30" s="206">
        <v>1170001815437</v>
      </c>
      <c r="G30" s="57" t="s">
        <v>821</v>
      </c>
      <c r="H30" s="201">
        <v>0</v>
      </c>
      <c r="I30" s="202">
        <v>0</v>
      </c>
      <c r="J30" s="203">
        <v>3449.5</v>
      </c>
      <c r="K30" s="203">
        <v>1.46</v>
      </c>
      <c r="L30" s="203">
        <v>1.46</v>
      </c>
      <c r="M30" s="204">
        <v>-1.0309999999999999</v>
      </c>
      <c r="N30" s="205">
        <v>3449.5</v>
      </c>
      <c r="O30" s="205">
        <v>0.05</v>
      </c>
      <c r="P30" s="205">
        <v>0.05</v>
      </c>
    </row>
    <row r="31" spans="1:16" ht="12.5" x14ac:dyDescent="0.25">
      <c r="A31" s="210">
        <v>178</v>
      </c>
      <c r="B31" s="212">
        <f t="shared" si="0"/>
        <v>178</v>
      </c>
      <c r="C31" s="206">
        <v>1170001777720</v>
      </c>
      <c r="D31" s="211">
        <v>502</v>
      </c>
      <c r="E31" s="90">
        <f t="shared" si="1"/>
        <v>502</v>
      </c>
      <c r="F31" s="206">
        <v>1170001777784</v>
      </c>
      <c r="G31" s="57" t="s">
        <v>822</v>
      </c>
      <c r="H31" s="201">
        <v>0</v>
      </c>
      <c r="I31" s="202">
        <v>0</v>
      </c>
      <c r="J31" s="203">
        <v>3449.5</v>
      </c>
      <c r="K31" s="203">
        <v>1.44</v>
      </c>
      <c r="L31" s="203">
        <v>1.44</v>
      </c>
      <c r="M31" s="204">
        <v>-1.0309999999999999</v>
      </c>
      <c r="N31" s="205">
        <v>3449.5</v>
      </c>
      <c r="O31" s="205">
        <v>0.05</v>
      </c>
      <c r="P31" s="205">
        <v>0.05</v>
      </c>
    </row>
    <row r="32" spans="1:16" ht="12.5" x14ac:dyDescent="0.25">
      <c r="A32" s="210">
        <v>180</v>
      </c>
      <c r="B32" s="212">
        <f t="shared" si="0"/>
        <v>180</v>
      </c>
      <c r="C32" s="206">
        <v>1170001821626</v>
      </c>
      <c r="D32" s="211">
        <v>504</v>
      </c>
      <c r="E32" s="90">
        <f t="shared" si="1"/>
        <v>504</v>
      </c>
      <c r="F32" s="206">
        <v>1170001821556</v>
      </c>
      <c r="G32" s="57" t="s">
        <v>823</v>
      </c>
      <c r="H32" s="201">
        <v>0</v>
      </c>
      <c r="I32" s="202">
        <v>1.0049999999999999</v>
      </c>
      <c r="J32" s="203">
        <v>2.44</v>
      </c>
      <c r="K32" s="203">
        <v>2.85</v>
      </c>
      <c r="L32" s="203">
        <v>2.85</v>
      </c>
      <c r="M32" s="204">
        <v>0</v>
      </c>
      <c r="N32" s="205">
        <v>732.19</v>
      </c>
      <c r="O32" s="205">
        <v>0.05</v>
      </c>
      <c r="P32" s="205">
        <v>0.05</v>
      </c>
    </row>
    <row r="33" spans="1:16" ht="12.5" x14ac:dyDescent="0.25">
      <c r="A33" s="210">
        <v>181</v>
      </c>
      <c r="B33" s="212">
        <f t="shared" si="0"/>
        <v>181</v>
      </c>
      <c r="C33" s="206">
        <v>1170001869405</v>
      </c>
      <c r="D33" s="211">
        <v>505</v>
      </c>
      <c r="E33" s="90">
        <f t="shared" si="1"/>
        <v>505</v>
      </c>
      <c r="F33" s="206">
        <v>1170001869414</v>
      </c>
      <c r="G33" s="57" t="s">
        <v>824</v>
      </c>
      <c r="H33" s="201">
        <v>0</v>
      </c>
      <c r="I33" s="202">
        <v>1.8919999999999999</v>
      </c>
      <c r="J33" s="203">
        <v>2070.54</v>
      </c>
      <c r="K33" s="203">
        <v>1.34</v>
      </c>
      <c r="L33" s="203">
        <v>1.34</v>
      </c>
      <c r="M33" s="204">
        <v>-2.8570000000000002</v>
      </c>
      <c r="N33" s="205">
        <v>2070.54</v>
      </c>
      <c r="O33" s="205">
        <v>0.05</v>
      </c>
      <c r="P33" s="205">
        <v>0.05</v>
      </c>
    </row>
    <row r="34" spans="1:16" ht="12.5" x14ac:dyDescent="0.25">
      <c r="A34" s="210">
        <v>182</v>
      </c>
      <c r="B34" s="212">
        <f t="shared" si="0"/>
        <v>182</v>
      </c>
      <c r="C34" s="206">
        <v>1170002051843</v>
      </c>
      <c r="D34" s="211">
        <v>506</v>
      </c>
      <c r="E34" s="90">
        <f t="shared" si="1"/>
        <v>506</v>
      </c>
      <c r="F34" s="206">
        <v>1170002051922</v>
      </c>
      <c r="G34" s="57" t="s">
        <v>825</v>
      </c>
      <c r="H34" s="201">
        <v>0</v>
      </c>
      <c r="I34" s="202">
        <v>0.25</v>
      </c>
      <c r="J34" s="203">
        <v>1.34</v>
      </c>
      <c r="K34" s="203">
        <v>1.61</v>
      </c>
      <c r="L34" s="203">
        <v>1.61</v>
      </c>
      <c r="M34" s="204">
        <v>0</v>
      </c>
      <c r="N34" s="205">
        <v>400.74</v>
      </c>
      <c r="O34" s="205">
        <v>0.05</v>
      </c>
      <c r="P34" s="205">
        <v>0.05</v>
      </c>
    </row>
    <row r="35" spans="1:16" ht="12.5" x14ac:dyDescent="0.25">
      <c r="A35" s="210">
        <v>183</v>
      </c>
      <c r="B35" s="212">
        <f t="shared" si="0"/>
        <v>183</v>
      </c>
      <c r="C35" s="206">
        <v>1170002064434</v>
      </c>
      <c r="D35" s="211">
        <v>507</v>
      </c>
      <c r="E35" s="90">
        <f t="shared" si="1"/>
        <v>507</v>
      </c>
      <c r="F35" s="206">
        <v>1170002064452</v>
      </c>
      <c r="G35" s="57" t="s">
        <v>826</v>
      </c>
      <c r="H35" s="201">
        <v>0</v>
      </c>
      <c r="I35" s="202">
        <v>0</v>
      </c>
      <c r="J35" s="203">
        <v>35.19</v>
      </c>
      <c r="K35" s="203">
        <v>2.12</v>
      </c>
      <c r="L35" s="203">
        <v>2.12</v>
      </c>
      <c r="M35" s="204">
        <v>0</v>
      </c>
      <c r="N35" s="205">
        <v>1055.75</v>
      </c>
      <c r="O35" s="205">
        <v>0.05</v>
      </c>
      <c r="P35" s="205">
        <v>0.05</v>
      </c>
    </row>
    <row r="36" spans="1:16" ht="12.5" x14ac:dyDescent="0.25">
      <c r="A36" s="210">
        <v>185</v>
      </c>
      <c r="B36" s="212">
        <f t="shared" si="0"/>
        <v>185</v>
      </c>
      <c r="C36" s="206">
        <v>1170002076388</v>
      </c>
      <c r="D36" s="211">
        <v>509</v>
      </c>
      <c r="E36" s="90">
        <f t="shared" si="1"/>
        <v>509</v>
      </c>
      <c r="F36" s="206">
        <v>1170002076397</v>
      </c>
      <c r="G36" s="57" t="s">
        <v>827</v>
      </c>
      <c r="H36" s="201">
        <v>0</v>
      </c>
      <c r="I36" s="202">
        <v>1.8480000000000001</v>
      </c>
      <c r="J36" s="203">
        <v>3.6</v>
      </c>
      <c r="K36" s="203">
        <v>1.99</v>
      </c>
      <c r="L36" s="203">
        <v>1.99</v>
      </c>
      <c r="M36" s="204">
        <v>0</v>
      </c>
      <c r="N36" s="205">
        <v>359.98</v>
      </c>
      <c r="O36" s="205">
        <v>0.05</v>
      </c>
      <c r="P36" s="205">
        <v>0.05</v>
      </c>
    </row>
    <row r="37" spans="1:16" ht="12.5" x14ac:dyDescent="0.25">
      <c r="A37" s="210">
        <v>186</v>
      </c>
      <c r="B37" s="212">
        <f t="shared" si="0"/>
        <v>186</v>
      </c>
      <c r="C37" s="206">
        <v>1170002082586</v>
      </c>
      <c r="D37" s="211">
        <v>510</v>
      </c>
      <c r="E37" s="90">
        <f t="shared" si="1"/>
        <v>510</v>
      </c>
      <c r="F37" s="206">
        <v>1170002082595</v>
      </c>
      <c r="G37" s="57" t="s">
        <v>828</v>
      </c>
      <c r="H37" s="201">
        <v>0</v>
      </c>
      <c r="I37" s="202">
        <v>0</v>
      </c>
      <c r="J37" s="203">
        <v>40.159999999999997</v>
      </c>
      <c r="K37" s="203">
        <v>1.35</v>
      </c>
      <c r="L37" s="203">
        <v>1.35</v>
      </c>
      <c r="M37" s="204">
        <v>0</v>
      </c>
      <c r="N37" s="205">
        <v>3367.4</v>
      </c>
      <c r="O37" s="205">
        <v>0.05</v>
      </c>
      <c r="P37" s="205">
        <v>0.05</v>
      </c>
    </row>
    <row r="38" spans="1:16" ht="12.5" x14ac:dyDescent="0.25">
      <c r="A38" s="210">
        <v>187</v>
      </c>
      <c r="B38" s="212">
        <f t="shared" si="0"/>
        <v>187</v>
      </c>
      <c r="C38" s="206">
        <v>1170002107576</v>
      </c>
      <c r="D38" s="211">
        <v>511</v>
      </c>
      <c r="E38" s="90">
        <f t="shared" si="1"/>
        <v>511</v>
      </c>
      <c r="F38" s="206">
        <v>1170002107594</v>
      </c>
      <c r="G38" s="57" t="s">
        <v>829</v>
      </c>
      <c r="H38" s="201">
        <v>0</v>
      </c>
      <c r="I38" s="202">
        <v>1.3320000000000001</v>
      </c>
      <c r="J38" s="203">
        <v>25.07</v>
      </c>
      <c r="K38" s="203">
        <v>1.98</v>
      </c>
      <c r="L38" s="203">
        <v>1.98</v>
      </c>
      <c r="M38" s="204">
        <v>-3.2120000000000002</v>
      </c>
      <c r="N38" s="205">
        <v>25.07</v>
      </c>
      <c r="O38" s="205">
        <v>0.05</v>
      </c>
      <c r="P38" s="205">
        <v>0.05</v>
      </c>
    </row>
    <row r="39" spans="1:16" ht="12.5" x14ac:dyDescent="0.25">
      <c r="A39" s="210">
        <v>190</v>
      </c>
      <c r="B39" s="212">
        <f t="shared" si="0"/>
        <v>190</v>
      </c>
      <c r="C39" s="206">
        <v>1170001889874</v>
      </c>
      <c r="D39" s="211">
        <v>514</v>
      </c>
      <c r="E39" s="90">
        <f t="shared" si="1"/>
        <v>514</v>
      </c>
      <c r="F39" s="206">
        <v>1170001889908</v>
      </c>
      <c r="G39" s="57" t="s">
        <v>830</v>
      </c>
      <c r="H39" s="201">
        <v>0</v>
      </c>
      <c r="I39" s="202">
        <v>0</v>
      </c>
      <c r="J39" s="203">
        <v>15.31</v>
      </c>
      <c r="K39" s="203">
        <v>1.22</v>
      </c>
      <c r="L39" s="203">
        <v>1.22</v>
      </c>
      <c r="M39" s="204">
        <v>0</v>
      </c>
      <c r="N39" s="205">
        <v>6122.3</v>
      </c>
      <c r="O39" s="205">
        <v>0.05</v>
      </c>
      <c r="P39" s="205">
        <v>0.05</v>
      </c>
    </row>
    <row r="40" spans="1:16" ht="12.5" x14ac:dyDescent="0.25">
      <c r="A40" s="210">
        <v>191</v>
      </c>
      <c r="B40" s="212">
        <f t="shared" si="0"/>
        <v>191</v>
      </c>
      <c r="C40" s="206">
        <v>1170002171864</v>
      </c>
      <c r="D40" s="211">
        <v>515</v>
      </c>
      <c r="E40" s="90">
        <f t="shared" si="1"/>
        <v>515</v>
      </c>
      <c r="F40" s="206">
        <v>1170002171891</v>
      </c>
      <c r="G40" s="57" t="s">
        <v>831</v>
      </c>
      <c r="H40" s="201">
        <v>0</v>
      </c>
      <c r="I40" s="202">
        <v>0</v>
      </c>
      <c r="J40" s="203">
        <v>33.979999999999997</v>
      </c>
      <c r="K40" s="203">
        <v>2.23</v>
      </c>
      <c r="L40" s="203">
        <v>2.23</v>
      </c>
      <c r="M40" s="204">
        <v>-1.764</v>
      </c>
      <c r="N40" s="205">
        <v>329.61</v>
      </c>
      <c r="O40" s="205">
        <v>0.05</v>
      </c>
      <c r="P40" s="205">
        <v>0.05</v>
      </c>
    </row>
    <row r="41" spans="1:16" ht="12.5" x14ac:dyDescent="0.25">
      <c r="A41" s="210">
        <v>192</v>
      </c>
      <c r="B41" s="212">
        <f t="shared" si="0"/>
        <v>192</v>
      </c>
      <c r="C41" s="206">
        <v>1170002225828</v>
      </c>
      <c r="D41" s="211">
        <v>516</v>
      </c>
      <c r="E41" s="90">
        <f t="shared" si="1"/>
        <v>516</v>
      </c>
      <c r="F41" s="206">
        <v>1170002225873</v>
      </c>
      <c r="G41" s="57" t="s">
        <v>832</v>
      </c>
      <c r="H41" s="201">
        <v>0</v>
      </c>
      <c r="I41" s="202">
        <v>0</v>
      </c>
      <c r="J41" s="203">
        <v>4.08</v>
      </c>
      <c r="K41" s="203">
        <v>1.69</v>
      </c>
      <c r="L41" s="203">
        <v>1.69</v>
      </c>
      <c r="M41" s="204">
        <v>0</v>
      </c>
      <c r="N41" s="205">
        <v>1110.1199999999999</v>
      </c>
      <c r="O41" s="205">
        <v>0.05</v>
      </c>
      <c r="P41" s="205">
        <v>0.05</v>
      </c>
    </row>
    <row r="42" spans="1:16" ht="12.5" x14ac:dyDescent="0.25">
      <c r="A42" s="210">
        <v>193</v>
      </c>
      <c r="B42" s="212">
        <f t="shared" si="0"/>
        <v>193</v>
      </c>
      <c r="C42" s="206">
        <v>1170002229520</v>
      </c>
      <c r="D42" s="211">
        <v>517</v>
      </c>
      <c r="E42" s="90">
        <f t="shared" si="1"/>
        <v>517</v>
      </c>
      <c r="F42" s="206">
        <v>1170002229558</v>
      </c>
      <c r="G42" s="57" t="s">
        <v>833</v>
      </c>
      <c r="H42" s="201">
        <v>0</v>
      </c>
      <c r="I42" s="202">
        <v>0.24</v>
      </c>
      <c r="J42" s="203">
        <v>2.4500000000000002</v>
      </c>
      <c r="K42" s="203">
        <v>3.22</v>
      </c>
      <c r="L42" s="203">
        <v>3.22</v>
      </c>
      <c r="M42" s="204">
        <v>0</v>
      </c>
      <c r="N42" s="205">
        <v>489.45</v>
      </c>
      <c r="O42" s="205">
        <v>0.05</v>
      </c>
      <c r="P42" s="205">
        <v>0.05</v>
      </c>
    </row>
    <row r="43" spans="1:16" ht="12.5" x14ac:dyDescent="0.25">
      <c r="A43" s="210">
        <v>195</v>
      </c>
      <c r="B43" s="212">
        <f t="shared" si="0"/>
        <v>195</v>
      </c>
      <c r="C43" s="206">
        <v>1170002296030</v>
      </c>
      <c r="D43" s="211">
        <v>519</v>
      </c>
      <c r="E43" s="90">
        <f t="shared" si="1"/>
        <v>519</v>
      </c>
      <c r="F43" s="206">
        <v>1170002296049</v>
      </c>
      <c r="G43" s="57" t="s">
        <v>834</v>
      </c>
      <c r="H43" s="201">
        <v>0</v>
      </c>
      <c r="I43" s="202">
        <v>0.59199999999999997</v>
      </c>
      <c r="J43" s="203">
        <v>28.2</v>
      </c>
      <c r="K43" s="203">
        <v>2.12</v>
      </c>
      <c r="L43" s="203">
        <v>2.12</v>
      </c>
      <c r="M43" s="204">
        <v>0</v>
      </c>
      <c r="N43" s="205">
        <v>846.06</v>
      </c>
      <c r="O43" s="205">
        <v>0.05</v>
      </c>
      <c r="P43" s="205">
        <v>0.05</v>
      </c>
    </row>
    <row r="44" spans="1:16" ht="12.5" x14ac:dyDescent="0.25">
      <c r="A44" s="210">
        <v>196</v>
      </c>
      <c r="B44" s="212">
        <f t="shared" si="0"/>
        <v>196</v>
      </c>
      <c r="C44" s="206">
        <v>1170002269408</v>
      </c>
      <c r="D44" s="211">
        <v>520</v>
      </c>
      <c r="E44" s="90">
        <f t="shared" si="1"/>
        <v>520</v>
      </c>
      <c r="F44" s="206">
        <v>1170002269426</v>
      </c>
      <c r="G44" s="57" t="s">
        <v>835</v>
      </c>
      <c r="H44" s="201">
        <v>0</v>
      </c>
      <c r="I44" s="202">
        <v>0</v>
      </c>
      <c r="J44" s="203">
        <v>20.51</v>
      </c>
      <c r="K44" s="203">
        <v>1.66</v>
      </c>
      <c r="L44" s="203">
        <v>1.66</v>
      </c>
      <c r="M44" s="204">
        <v>0</v>
      </c>
      <c r="N44" s="205">
        <v>984.63</v>
      </c>
      <c r="O44" s="205">
        <v>0.05</v>
      </c>
      <c r="P44" s="205">
        <v>0.05</v>
      </c>
    </row>
    <row r="45" spans="1:16" ht="12.5" x14ac:dyDescent="0.25">
      <c r="A45" s="210">
        <v>253</v>
      </c>
      <c r="B45" s="212">
        <f t="shared" si="0"/>
        <v>253</v>
      </c>
      <c r="C45" s="206">
        <v>1170001236847</v>
      </c>
      <c r="D45" s="211">
        <v>452</v>
      </c>
      <c r="E45" s="90">
        <f t="shared" si="1"/>
        <v>452</v>
      </c>
      <c r="F45" s="206">
        <v>1170001236856</v>
      </c>
      <c r="G45" s="57" t="s">
        <v>836</v>
      </c>
      <c r="H45" s="201">
        <v>0</v>
      </c>
      <c r="I45" s="202">
        <v>0</v>
      </c>
      <c r="J45" s="203">
        <v>193.83</v>
      </c>
      <c r="K45" s="203">
        <v>1.05</v>
      </c>
      <c r="L45" s="203">
        <v>1.05</v>
      </c>
      <c r="M45" s="204">
        <v>0</v>
      </c>
      <c r="N45" s="205">
        <v>22152.07</v>
      </c>
      <c r="O45" s="205">
        <v>0.05</v>
      </c>
      <c r="P45" s="205">
        <v>0.05</v>
      </c>
    </row>
    <row r="46" spans="1:16" ht="12.5" x14ac:dyDescent="0.25">
      <c r="A46" s="210">
        <v>254</v>
      </c>
      <c r="B46" s="212">
        <f t="shared" si="0"/>
        <v>254</v>
      </c>
      <c r="C46" s="206">
        <v>1170001326288</v>
      </c>
      <c r="D46" s="211">
        <v>453</v>
      </c>
      <c r="E46" s="90">
        <f t="shared" si="1"/>
        <v>453</v>
      </c>
      <c r="F46" s="206">
        <v>1170001326297</v>
      </c>
      <c r="G46" s="57" t="s">
        <v>837</v>
      </c>
      <c r="H46" s="201">
        <v>0</v>
      </c>
      <c r="I46" s="202">
        <v>0</v>
      </c>
      <c r="J46" s="203">
        <v>9.98</v>
      </c>
      <c r="K46" s="203">
        <v>1.06</v>
      </c>
      <c r="L46" s="203">
        <v>1.06</v>
      </c>
      <c r="M46" s="204">
        <v>0</v>
      </c>
      <c r="N46" s="205">
        <v>945.72</v>
      </c>
      <c r="O46" s="205">
        <v>0.05</v>
      </c>
      <c r="P46" s="205">
        <v>0.05</v>
      </c>
    </row>
    <row r="47" spans="1:16" ht="12.5" x14ac:dyDescent="0.25">
      <c r="A47" s="210">
        <v>255</v>
      </c>
      <c r="B47" s="212">
        <f t="shared" si="0"/>
        <v>255</v>
      </c>
      <c r="C47" s="206">
        <v>1170001439707</v>
      </c>
      <c r="D47" s="211">
        <v>454</v>
      </c>
      <c r="E47" s="90">
        <f t="shared" si="1"/>
        <v>454</v>
      </c>
      <c r="F47" s="206">
        <v>1170001439725</v>
      </c>
      <c r="G47" s="57" t="s">
        <v>838</v>
      </c>
      <c r="H47" s="201">
        <v>0</v>
      </c>
      <c r="I47" s="202">
        <v>0</v>
      </c>
      <c r="J47" s="203">
        <v>2894.65</v>
      </c>
      <c r="K47" s="203">
        <v>0.67</v>
      </c>
      <c r="L47" s="203">
        <v>0.67</v>
      </c>
      <c r="M47" s="204">
        <v>0</v>
      </c>
      <c r="N47" s="205">
        <v>19297.7</v>
      </c>
      <c r="O47" s="205">
        <v>0.05</v>
      </c>
      <c r="P47" s="205">
        <v>0.05</v>
      </c>
    </row>
    <row r="48" spans="1:16" ht="12.5" x14ac:dyDescent="0.25">
      <c r="A48" s="210">
        <v>256</v>
      </c>
      <c r="B48" s="212">
        <f t="shared" si="0"/>
        <v>256</v>
      </c>
      <c r="C48" s="206">
        <v>1170001496013</v>
      </c>
      <c r="D48" s="211">
        <v>455</v>
      </c>
      <c r="E48" s="90">
        <f t="shared" si="1"/>
        <v>455</v>
      </c>
      <c r="F48" s="206">
        <v>1170001495989</v>
      </c>
      <c r="G48" s="57" t="s">
        <v>839</v>
      </c>
      <c r="H48" s="201">
        <v>0</v>
      </c>
      <c r="I48" s="202">
        <v>0</v>
      </c>
      <c r="J48" s="203">
        <v>2.02</v>
      </c>
      <c r="K48" s="203">
        <v>2.2999999999999998</v>
      </c>
      <c r="L48" s="203">
        <v>2.2999999999999998</v>
      </c>
      <c r="M48" s="204">
        <v>0</v>
      </c>
      <c r="N48" s="205">
        <v>895.89</v>
      </c>
      <c r="O48" s="205">
        <v>0.05</v>
      </c>
      <c r="P48" s="205">
        <v>0.05</v>
      </c>
    </row>
    <row r="49" spans="1:16" ht="12.5" x14ac:dyDescent="0.25">
      <c r="A49" s="210">
        <v>257</v>
      </c>
      <c r="B49" s="212">
        <f t="shared" si="0"/>
        <v>257</v>
      </c>
      <c r="C49" s="206">
        <v>1170001534811</v>
      </c>
      <c r="D49" s="211">
        <v>456</v>
      </c>
      <c r="E49" s="90">
        <f t="shared" si="1"/>
        <v>456</v>
      </c>
      <c r="F49" s="206">
        <v>1170001534820</v>
      </c>
      <c r="G49" s="57" t="s">
        <v>840</v>
      </c>
      <c r="H49" s="201">
        <v>0</v>
      </c>
      <c r="I49" s="202">
        <v>0</v>
      </c>
      <c r="J49" s="203">
        <v>448.95</v>
      </c>
      <c r="K49" s="203">
        <v>1.1599999999999999</v>
      </c>
      <c r="L49" s="203">
        <v>1.1599999999999999</v>
      </c>
      <c r="M49" s="204">
        <v>-0.63500000000000001</v>
      </c>
      <c r="N49" s="205">
        <v>448.95</v>
      </c>
      <c r="O49" s="205">
        <v>0.05</v>
      </c>
      <c r="P49" s="205">
        <v>0.05</v>
      </c>
    </row>
    <row r="50" spans="1:16" ht="12.5" x14ac:dyDescent="0.25">
      <c r="A50" s="210">
        <v>258</v>
      </c>
      <c r="B50" s="212">
        <f t="shared" si="0"/>
        <v>258</v>
      </c>
      <c r="C50" s="206">
        <v>1170001675196</v>
      </c>
      <c r="D50" s="211">
        <v>457</v>
      </c>
      <c r="E50" s="90">
        <f t="shared" si="1"/>
        <v>457</v>
      </c>
      <c r="F50" s="206">
        <v>1170001675113</v>
      </c>
      <c r="G50" s="57" t="s">
        <v>841</v>
      </c>
      <c r="H50" s="201">
        <v>0</v>
      </c>
      <c r="I50" s="202">
        <v>0</v>
      </c>
      <c r="J50" s="203">
        <v>10.59</v>
      </c>
      <c r="K50" s="203">
        <v>1.33</v>
      </c>
      <c r="L50" s="203">
        <v>1.33</v>
      </c>
      <c r="M50" s="204">
        <v>0</v>
      </c>
      <c r="N50" s="205">
        <v>1056.76</v>
      </c>
      <c r="O50" s="205">
        <v>0.05</v>
      </c>
      <c r="P50" s="205">
        <v>0.05</v>
      </c>
    </row>
    <row r="51" spans="1:16" ht="12.5" x14ac:dyDescent="0.25">
      <c r="A51" s="210">
        <v>259</v>
      </c>
      <c r="B51" s="212">
        <f t="shared" si="0"/>
        <v>259</v>
      </c>
      <c r="C51" s="206">
        <v>1170001689551</v>
      </c>
      <c r="D51" s="211" t="s">
        <v>764</v>
      </c>
      <c r="E51" s="90" t="str">
        <f t="shared" si="1"/>
        <v/>
      </c>
      <c r="F51" s="206" t="s">
        <v>764</v>
      </c>
      <c r="G51" s="57" t="s">
        <v>842</v>
      </c>
      <c r="H51" s="201">
        <v>0</v>
      </c>
      <c r="I51" s="202">
        <v>0</v>
      </c>
      <c r="J51" s="203">
        <v>2.2200000000000002</v>
      </c>
      <c r="K51" s="203">
        <v>1.1499999999999999</v>
      </c>
      <c r="L51" s="203">
        <v>1.1499999999999999</v>
      </c>
      <c r="M51" s="204">
        <v>0</v>
      </c>
      <c r="N51" s="205">
        <v>0</v>
      </c>
      <c r="O51" s="205">
        <v>0</v>
      </c>
      <c r="P51" s="205">
        <v>0</v>
      </c>
    </row>
    <row r="52" spans="1:16" ht="12.5" x14ac:dyDescent="0.25">
      <c r="A52" s="210">
        <v>260</v>
      </c>
      <c r="B52" s="212">
        <f t="shared" si="0"/>
        <v>260</v>
      </c>
      <c r="C52" s="206">
        <v>1170001875862</v>
      </c>
      <c r="D52" s="211">
        <v>458</v>
      </c>
      <c r="E52" s="90">
        <f t="shared" si="1"/>
        <v>458</v>
      </c>
      <c r="F52" s="206">
        <v>1170001876003</v>
      </c>
      <c r="G52" s="57" t="s">
        <v>843</v>
      </c>
      <c r="H52" s="201">
        <v>0</v>
      </c>
      <c r="I52" s="202">
        <v>0</v>
      </c>
      <c r="J52" s="203">
        <v>2.17</v>
      </c>
      <c r="K52" s="203">
        <v>1.69</v>
      </c>
      <c r="L52" s="203">
        <v>1.69</v>
      </c>
      <c r="M52" s="204">
        <v>0</v>
      </c>
      <c r="N52" s="205">
        <v>943.9</v>
      </c>
      <c r="O52" s="205">
        <v>0.05</v>
      </c>
      <c r="P52" s="205">
        <v>0.05</v>
      </c>
    </row>
    <row r="53" spans="1:16" ht="12.5" x14ac:dyDescent="0.25">
      <c r="A53" s="210">
        <v>261</v>
      </c>
      <c r="B53" s="212">
        <f t="shared" si="0"/>
        <v>261</v>
      </c>
      <c r="C53" s="206">
        <v>1170001991736</v>
      </c>
      <c r="D53" s="211">
        <v>459</v>
      </c>
      <c r="E53" s="90">
        <f t="shared" si="1"/>
        <v>459</v>
      </c>
      <c r="F53" s="206">
        <v>1170001991754</v>
      </c>
      <c r="G53" s="57" t="s">
        <v>844</v>
      </c>
      <c r="H53" s="201">
        <v>0</v>
      </c>
      <c r="I53" s="202">
        <v>0</v>
      </c>
      <c r="J53" s="203">
        <v>17.64</v>
      </c>
      <c r="K53" s="203">
        <v>0.67</v>
      </c>
      <c r="L53" s="203">
        <v>0.67</v>
      </c>
      <c r="M53" s="204">
        <v>0</v>
      </c>
      <c r="N53" s="205">
        <v>880.27</v>
      </c>
      <c r="O53" s="205">
        <v>0.05</v>
      </c>
      <c r="P53" s="205">
        <v>0.05</v>
      </c>
    </row>
    <row r="54" spans="1:16" ht="12.5" x14ac:dyDescent="0.25">
      <c r="A54" s="210">
        <v>262</v>
      </c>
      <c r="B54" s="212">
        <f t="shared" si="0"/>
        <v>262</v>
      </c>
      <c r="C54" s="206">
        <v>1170001991684</v>
      </c>
      <c r="D54" s="211">
        <v>460</v>
      </c>
      <c r="E54" s="90">
        <f t="shared" si="1"/>
        <v>460</v>
      </c>
      <c r="F54" s="206">
        <v>1170001991693</v>
      </c>
      <c r="G54" s="57" t="s">
        <v>845</v>
      </c>
      <c r="H54" s="201">
        <v>0</v>
      </c>
      <c r="I54" s="202">
        <v>0</v>
      </c>
      <c r="J54" s="203">
        <v>6.2</v>
      </c>
      <c r="K54" s="203">
        <v>1.51</v>
      </c>
      <c r="L54" s="203">
        <v>1.51</v>
      </c>
      <c r="M54" s="204">
        <v>0</v>
      </c>
      <c r="N54" s="205">
        <v>1239.74</v>
      </c>
      <c r="O54" s="205">
        <v>0.05</v>
      </c>
      <c r="P54" s="205">
        <v>0.05</v>
      </c>
    </row>
    <row r="55" spans="1:16" ht="12.5" x14ac:dyDescent="0.25">
      <c r="A55" s="210">
        <v>263</v>
      </c>
      <c r="B55" s="212">
        <f t="shared" si="0"/>
        <v>263</v>
      </c>
      <c r="C55" s="206">
        <v>1170002121701</v>
      </c>
      <c r="D55" s="211">
        <v>461</v>
      </c>
      <c r="E55" s="90">
        <f t="shared" si="1"/>
        <v>461</v>
      </c>
      <c r="F55" s="206">
        <v>1170002121710</v>
      </c>
      <c r="G55" s="57" t="s">
        <v>846</v>
      </c>
      <c r="H55" s="201">
        <v>0</v>
      </c>
      <c r="I55" s="202">
        <v>0</v>
      </c>
      <c r="J55" s="203">
        <v>708.35</v>
      </c>
      <c r="K55" s="203">
        <v>0.94</v>
      </c>
      <c r="L55" s="203">
        <v>0.94</v>
      </c>
      <c r="M55" s="204">
        <v>0</v>
      </c>
      <c r="N55" s="205">
        <v>2479.2399999999998</v>
      </c>
      <c r="O55" s="205">
        <v>0.05</v>
      </c>
      <c r="P55" s="205">
        <v>0.05</v>
      </c>
    </row>
    <row r="56" spans="1:16" ht="12.5" x14ac:dyDescent="0.25">
      <c r="A56" s="210">
        <v>264</v>
      </c>
      <c r="B56" s="212">
        <f t="shared" si="0"/>
        <v>264</v>
      </c>
      <c r="C56" s="206">
        <v>1170002125450</v>
      </c>
      <c r="D56" s="211">
        <v>462</v>
      </c>
      <c r="E56" s="90">
        <f t="shared" si="1"/>
        <v>462</v>
      </c>
      <c r="F56" s="206">
        <v>1170002125715</v>
      </c>
      <c r="G56" s="57" t="s">
        <v>847</v>
      </c>
      <c r="H56" s="201">
        <v>0</v>
      </c>
      <c r="I56" s="202">
        <v>0</v>
      </c>
      <c r="J56" s="203">
        <v>146.30000000000001</v>
      </c>
      <c r="K56" s="203">
        <v>1.1499999999999999</v>
      </c>
      <c r="L56" s="203">
        <v>1.1499999999999999</v>
      </c>
      <c r="M56" s="204">
        <v>0</v>
      </c>
      <c r="N56" s="205">
        <v>29200.65</v>
      </c>
      <c r="O56" s="205">
        <v>0.05</v>
      </c>
      <c r="P56" s="205">
        <v>0.05</v>
      </c>
    </row>
    <row r="57" spans="1:16" ht="12.5" x14ac:dyDescent="0.25">
      <c r="A57" s="210">
        <v>265</v>
      </c>
      <c r="B57" s="212">
        <f t="shared" si="0"/>
        <v>265</v>
      </c>
      <c r="C57" s="206">
        <v>1170002144754</v>
      </c>
      <c r="D57" s="211">
        <v>463</v>
      </c>
      <c r="E57" s="90">
        <f t="shared" si="1"/>
        <v>463</v>
      </c>
      <c r="F57" s="206">
        <v>1170002144763</v>
      </c>
      <c r="G57" s="57" t="s">
        <v>848</v>
      </c>
      <c r="H57" s="201">
        <v>0</v>
      </c>
      <c r="I57" s="202">
        <v>0</v>
      </c>
      <c r="J57" s="203">
        <v>4.4800000000000004</v>
      </c>
      <c r="K57" s="203">
        <v>1.6</v>
      </c>
      <c r="L57" s="203">
        <v>1.6</v>
      </c>
      <c r="M57" s="204">
        <v>0</v>
      </c>
      <c r="N57" s="205">
        <v>893.43</v>
      </c>
      <c r="O57" s="205">
        <v>0.05</v>
      </c>
      <c r="P57" s="205">
        <v>0.05</v>
      </c>
    </row>
    <row r="58" spans="1:16" ht="12.5" x14ac:dyDescent="0.25">
      <c r="A58" s="210">
        <v>266</v>
      </c>
      <c r="B58" s="212">
        <f t="shared" si="0"/>
        <v>266</v>
      </c>
      <c r="C58" s="206">
        <v>1170002166632</v>
      </c>
      <c r="D58" s="211">
        <v>464</v>
      </c>
      <c r="E58" s="90">
        <f t="shared" si="1"/>
        <v>464</v>
      </c>
      <c r="F58" s="206">
        <v>1170002166697</v>
      </c>
      <c r="G58" s="57" t="s">
        <v>849</v>
      </c>
      <c r="H58" s="201">
        <v>0</v>
      </c>
      <c r="I58" s="202">
        <v>0</v>
      </c>
      <c r="J58" s="203">
        <v>8.89</v>
      </c>
      <c r="K58" s="203">
        <v>1.1499999999999999</v>
      </c>
      <c r="L58" s="203">
        <v>1.1499999999999999</v>
      </c>
      <c r="M58" s="204">
        <v>0</v>
      </c>
      <c r="N58" s="205">
        <v>889.02</v>
      </c>
      <c r="O58" s="205">
        <v>0.05</v>
      </c>
      <c r="P58" s="205">
        <v>0.05</v>
      </c>
    </row>
    <row r="59" spans="1:16" ht="12.5" x14ac:dyDescent="0.25">
      <c r="A59" s="210">
        <v>267</v>
      </c>
      <c r="B59" s="212">
        <f t="shared" si="0"/>
        <v>267</v>
      </c>
      <c r="C59" s="206">
        <v>1170002175520</v>
      </c>
      <c r="D59" s="211">
        <v>465</v>
      </c>
      <c r="E59" s="90">
        <f t="shared" si="1"/>
        <v>465</v>
      </c>
      <c r="F59" s="206">
        <v>1170002175530</v>
      </c>
      <c r="G59" s="57" t="s">
        <v>850</v>
      </c>
      <c r="H59" s="201">
        <v>0</v>
      </c>
      <c r="I59" s="202">
        <v>0</v>
      </c>
      <c r="J59" s="203">
        <v>149.9</v>
      </c>
      <c r="K59" s="203">
        <v>2.31</v>
      </c>
      <c r="L59" s="203">
        <v>2.31</v>
      </c>
      <c r="M59" s="204">
        <v>-1.92</v>
      </c>
      <c r="N59" s="205">
        <v>748.01</v>
      </c>
      <c r="O59" s="205">
        <v>0.05</v>
      </c>
      <c r="P59" s="205">
        <v>0.05</v>
      </c>
    </row>
    <row r="60" spans="1:16" ht="12.5" x14ac:dyDescent="0.25">
      <c r="A60" s="210">
        <v>270</v>
      </c>
      <c r="B60" s="212">
        <f t="shared" si="0"/>
        <v>270</v>
      </c>
      <c r="C60" s="206">
        <v>1170002199275</v>
      </c>
      <c r="D60" s="211">
        <v>466</v>
      </c>
      <c r="E60" s="90">
        <f t="shared" si="1"/>
        <v>466</v>
      </c>
      <c r="F60" s="206">
        <v>1170002199293</v>
      </c>
      <c r="G60" s="57" t="s">
        <v>851</v>
      </c>
      <c r="H60" s="201">
        <v>0</v>
      </c>
      <c r="I60" s="202">
        <v>0</v>
      </c>
      <c r="J60" s="203">
        <v>4.4800000000000004</v>
      </c>
      <c r="K60" s="203">
        <v>1.88</v>
      </c>
      <c r="L60" s="203">
        <v>1.88</v>
      </c>
      <c r="M60" s="204">
        <v>0</v>
      </c>
      <c r="N60" s="205">
        <v>893.43</v>
      </c>
      <c r="O60" s="205">
        <v>0.05</v>
      </c>
      <c r="P60" s="205">
        <v>0.05</v>
      </c>
    </row>
    <row r="61" spans="1:16" ht="12.5" x14ac:dyDescent="0.25">
      <c r="A61" s="210">
        <v>271</v>
      </c>
      <c r="B61" s="212">
        <f t="shared" si="0"/>
        <v>271</v>
      </c>
      <c r="C61" s="206">
        <v>1170002070553</v>
      </c>
      <c r="D61" s="211">
        <v>275</v>
      </c>
      <c r="E61" s="90">
        <f t="shared" si="1"/>
        <v>275</v>
      </c>
      <c r="F61" s="206">
        <v>1170002070605</v>
      </c>
      <c r="G61" s="57" t="s">
        <v>852</v>
      </c>
      <c r="H61" s="201">
        <v>0</v>
      </c>
      <c r="I61" s="202">
        <v>0</v>
      </c>
      <c r="J61" s="203">
        <v>8.19</v>
      </c>
      <c r="K61" s="203">
        <v>1.59</v>
      </c>
      <c r="L61" s="203">
        <v>1.59</v>
      </c>
      <c r="M61" s="204">
        <v>0</v>
      </c>
      <c r="N61" s="205">
        <v>889.71</v>
      </c>
      <c r="O61" s="205">
        <v>0.05</v>
      </c>
      <c r="P61" s="205">
        <v>0.05</v>
      </c>
    </row>
    <row r="62" spans="1:16" ht="12.5" x14ac:dyDescent="0.25">
      <c r="A62" s="210">
        <v>272</v>
      </c>
      <c r="B62" s="212">
        <f t="shared" si="0"/>
        <v>272</v>
      </c>
      <c r="C62" s="206">
        <v>1170002109778</v>
      </c>
      <c r="D62" s="211">
        <v>276</v>
      </c>
      <c r="E62" s="90">
        <f t="shared" si="1"/>
        <v>276</v>
      </c>
      <c r="F62" s="206">
        <v>1170002109796</v>
      </c>
      <c r="G62" s="57" t="s">
        <v>853</v>
      </c>
      <c r="H62" s="201">
        <v>0</v>
      </c>
      <c r="I62" s="202">
        <v>0</v>
      </c>
      <c r="J62" s="203">
        <v>5.84</v>
      </c>
      <c r="K62" s="203">
        <v>1.1499999999999999</v>
      </c>
      <c r="L62" s="203">
        <v>1.1499999999999999</v>
      </c>
      <c r="M62" s="204">
        <v>0</v>
      </c>
      <c r="N62" s="205">
        <v>1166.83</v>
      </c>
      <c r="O62" s="205">
        <v>0.05</v>
      </c>
      <c r="P62" s="205">
        <v>0.05</v>
      </c>
    </row>
    <row r="63" spans="1:16" ht="12.5" x14ac:dyDescent="0.25">
      <c r="A63" s="210">
        <v>273</v>
      </c>
      <c r="B63" s="212">
        <f t="shared" si="0"/>
        <v>273</v>
      </c>
      <c r="C63" s="206">
        <v>117002016764</v>
      </c>
      <c r="D63" s="211">
        <v>277</v>
      </c>
      <c r="E63" s="90">
        <f t="shared" si="1"/>
        <v>277</v>
      </c>
      <c r="F63" s="206">
        <v>117000299350</v>
      </c>
      <c r="G63" s="57" t="s">
        <v>854</v>
      </c>
      <c r="H63" s="201">
        <v>0</v>
      </c>
      <c r="I63" s="202">
        <v>0</v>
      </c>
      <c r="J63" s="203">
        <v>6.25</v>
      </c>
      <c r="K63" s="203">
        <v>1.1499999999999999</v>
      </c>
      <c r="L63" s="203">
        <v>1.1499999999999999</v>
      </c>
      <c r="M63" s="204">
        <v>0</v>
      </c>
      <c r="N63" s="205">
        <v>891.65</v>
      </c>
      <c r="O63" s="205">
        <v>0.05</v>
      </c>
      <c r="P63" s="205">
        <v>0.05</v>
      </c>
    </row>
    <row r="64" spans="1:16" ht="25" x14ac:dyDescent="0.25">
      <c r="A64" s="210">
        <v>281</v>
      </c>
      <c r="B64" s="212">
        <f t="shared" si="0"/>
        <v>281</v>
      </c>
      <c r="C64" s="206" t="s">
        <v>2142</v>
      </c>
      <c r="D64" s="211" t="s">
        <v>764</v>
      </c>
      <c r="E64" s="90" t="str">
        <f t="shared" si="1"/>
        <v/>
      </c>
      <c r="F64" s="206" t="s">
        <v>764</v>
      </c>
      <c r="G64" s="57" t="s">
        <v>855</v>
      </c>
      <c r="H64" s="201">
        <v>4</v>
      </c>
      <c r="I64" s="202">
        <v>0</v>
      </c>
      <c r="J64" s="203">
        <v>59913.57</v>
      </c>
      <c r="K64" s="203">
        <v>1.23</v>
      </c>
      <c r="L64" s="203">
        <v>1.23</v>
      </c>
      <c r="M64" s="204">
        <v>0</v>
      </c>
      <c r="N64" s="205">
        <v>0</v>
      </c>
      <c r="O64" s="205">
        <v>0</v>
      </c>
      <c r="P64" s="205">
        <v>0</v>
      </c>
    </row>
    <row r="65" spans="1:16" ht="25" x14ac:dyDescent="0.25">
      <c r="A65" s="210">
        <v>282</v>
      </c>
      <c r="B65" s="212">
        <f t="shared" si="0"/>
        <v>282</v>
      </c>
      <c r="C65" s="206" t="s">
        <v>2143</v>
      </c>
      <c r="D65" s="211" t="s">
        <v>764</v>
      </c>
      <c r="E65" s="90" t="str">
        <f t="shared" si="1"/>
        <v/>
      </c>
      <c r="F65" s="206" t="s">
        <v>764</v>
      </c>
      <c r="G65" s="57" t="s">
        <v>856</v>
      </c>
      <c r="H65" s="201">
        <v>2</v>
      </c>
      <c r="I65" s="202">
        <v>1.909</v>
      </c>
      <c r="J65" s="203">
        <v>26925.8</v>
      </c>
      <c r="K65" s="203">
        <v>1.89</v>
      </c>
      <c r="L65" s="203">
        <v>1.89</v>
      </c>
      <c r="M65" s="204">
        <v>0</v>
      </c>
      <c r="N65" s="205">
        <v>0</v>
      </c>
      <c r="O65" s="205">
        <v>0</v>
      </c>
      <c r="P65" s="205">
        <v>0</v>
      </c>
    </row>
    <row r="66" spans="1:16" ht="12.5" x14ac:dyDescent="0.25">
      <c r="A66" s="210">
        <v>292</v>
      </c>
      <c r="B66" s="212">
        <f t="shared" si="0"/>
        <v>292</v>
      </c>
      <c r="C66" s="206">
        <v>1170000480680</v>
      </c>
      <c r="D66" s="211">
        <v>367</v>
      </c>
      <c r="E66" s="90">
        <f t="shared" si="1"/>
        <v>367</v>
      </c>
      <c r="F66" s="206">
        <v>1170000480699</v>
      </c>
      <c r="G66" s="57" t="s">
        <v>857</v>
      </c>
      <c r="H66" s="201">
        <v>0</v>
      </c>
      <c r="I66" s="202">
        <v>1.0009999999999999</v>
      </c>
      <c r="J66" s="203">
        <v>3</v>
      </c>
      <c r="K66" s="203">
        <v>2.14</v>
      </c>
      <c r="L66" s="203">
        <v>2.14</v>
      </c>
      <c r="M66" s="204">
        <v>0</v>
      </c>
      <c r="N66" s="205">
        <v>360.58</v>
      </c>
      <c r="O66" s="205">
        <v>0.05</v>
      </c>
      <c r="P66" s="205">
        <v>0.05</v>
      </c>
    </row>
    <row r="67" spans="1:16" ht="12.5" x14ac:dyDescent="0.25">
      <c r="A67" s="210">
        <v>293</v>
      </c>
      <c r="B67" s="212">
        <f t="shared" si="0"/>
        <v>293</v>
      </c>
      <c r="C67" s="206">
        <v>1170000487142</v>
      </c>
      <c r="D67" s="211">
        <v>368</v>
      </c>
      <c r="E67" s="90">
        <f t="shared" si="1"/>
        <v>368</v>
      </c>
      <c r="F67" s="206">
        <v>1170000487151</v>
      </c>
      <c r="G67" s="57" t="s">
        <v>858</v>
      </c>
      <c r="H67" s="201">
        <v>0</v>
      </c>
      <c r="I67" s="202">
        <v>0</v>
      </c>
      <c r="J67" s="203">
        <v>5.0599999999999996</v>
      </c>
      <c r="K67" s="203">
        <v>2.48</v>
      </c>
      <c r="L67" s="203">
        <v>2.48</v>
      </c>
      <c r="M67" s="204">
        <v>0</v>
      </c>
      <c r="N67" s="205">
        <v>1012.91</v>
      </c>
      <c r="O67" s="205">
        <v>0.05</v>
      </c>
      <c r="P67" s="205">
        <v>0.05</v>
      </c>
    </row>
    <row r="68" spans="1:16" ht="12.5" x14ac:dyDescent="0.25">
      <c r="A68" s="210">
        <v>294</v>
      </c>
      <c r="B68" s="212">
        <f t="shared" si="0"/>
        <v>294</v>
      </c>
      <c r="C68" s="206">
        <v>1170000530950</v>
      </c>
      <c r="D68" s="211">
        <v>369</v>
      </c>
      <c r="E68" s="90">
        <f t="shared" si="1"/>
        <v>369</v>
      </c>
      <c r="F68" s="206">
        <v>1170000530969</v>
      </c>
      <c r="G68" s="57" t="s">
        <v>859</v>
      </c>
      <c r="H68" s="201">
        <v>0</v>
      </c>
      <c r="I68" s="202">
        <v>1.833</v>
      </c>
      <c r="J68" s="203">
        <v>237.28</v>
      </c>
      <c r="K68" s="203">
        <v>0.7</v>
      </c>
      <c r="L68" s="203">
        <v>0.7</v>
      </c>
      <c r="M68" s="204">
        <v>0</v>
      </c>
      <c r="N68" s="205">
        <v>11674.35</v>
      </c>
      <c r="O68" s="205">
        <v>0.05</v>
      </c>
      <c r="P68" s="205">
        <v>0.05</v>
      </c>
    </row>
    <row r="69" spans="1:16" ht="12.5" x14ac:dyDescent="0.25">
      <c r="A69" s="210">
        <v>296</v>
      </c>
      <c r="B69" s="212">
        <f t="shared" si="0"/>
        <v>296</v>
      </c>
      <c r="C69" s="206">
        <v>1170000549231</v>
      </c>
      <c r="D69" s="211">
        <v>371</v>
      </c>
      <c r="E69" s="90">
        <f t="shared" si="1"/>
        <v>371</v>
      </c>
      <c r="F69" s="206">
        <v>1170000549240</v>
      </c>
      <c r="G69" s="57" t="s">
        <v>860</v>
      </c>
      <c r="H69" s="201">
        <v>0</v>
      </c>
      <c r="I69" s="202">
        <v>0</v>
      </c>
      <c r="J69" s="203">
        <v>18.510000000000002</v>
      </c>
      <c r="K69" s="203">
        <v>0.85</v>
      </c>
      <c r="L69" s="203">
        <v>0.85</v>
      </c>
      <c r="M69" s="204">
        <v>0</v>
      </c>
      <c r="N69" s="205">
        <v>1576.87</v>
      </c>
      <c r="O69" s="205">
        <v>0.05</v>
      </c>
      <c r="P69" s="205">
        <v>0.05</v>
      </c>
    </row>
    <row r="70" spans="1:16" ht="12.5" x14ac:dyDescent="0.25">
      <c r="A70" s="210">
        <v>297</v>
      </c>
      <c r="B70" s="212">
        <f t="shared" si="0"/>
        <v>297</v>
      </c>
      <c r="C70" s="206">
        <v>1170000549269</v>
      </c>
      <c r="D70" s="211">
        <v>372</v>
      </c>
      <c r="E70" s="90">
        <f t="shared" si="1"/>
        <v>372</v>
      </c>
      <c r="F70" s="206">
        <v>1170000549278</v>
      </c>
      <c r="G70" s="57" t="s">
        <v>861</v>
      </c>
      <c r="H70" s="201">
        <v>0</v>
      </c>
      <c r="I70" s="202">
        <v>1.004</v>
      </c>
      <c r="J70" s="203">
        <v>1070.8399999999999</v>
      </c>
      <c r="K70" s="203">
        <v>0.67</v>
      </c>
      <c r="L70" s="203">
        <v>0.67</v>
      </c>
      <c r="M70" s="204">
        <v>-1.0309999999999999</v>
      </c>
      <c r="N70" s="205">
        <v>8826.2999999999993</v>
      </c>
      <c r="O70" s="205">
        <v>0.05</v>
      </c>
      <c r="P70" s="205">
        <v>0.05</v>
      </c>
    </row>
    <row r="71" spans="1:16" ht="12.5" x14ac:dyDescent="0.25">
      <c r="A71" s="210">
        <v>298</v>
      </c>
      <c r="B71" s="212">
        <f t="shared" si="0"/>
        <v>298</v>
      </c>
      <c r="C71" s="206">
        <v>1170000559851</v>
      </c>
      <c r="D71" s="211">
        <v>373</v>
      </c>
      <c r="E71" s="90">
        <f t="shared" si="1"/>
        <v>373</v>
      </c>
      <c r="F71" s="206">
        <v>1170000559860</v>
      </c>
      <c r="G71" s="57" t="s">
        <v>862</v>
      </c>
      <c r="H71" s="201">
        <v>0</v>
      </c>
      <c r="I71" s="202">
        <v>0</v>
      </c>
      <c r="J71" s="203">
        <v>4.3899999999999997</v>
      </c>
      <c r="K71" s="203">
        <v>1.79</v>
      </c>
      <c r="L71" s="203">
        <v>1.79</v>
      </c>
      <c r="M71" s="204">
        <v>0</v>
      </c>
      <c r="N71" s="205">
        <v>395.12</v>
      </c>
      <c r="O71" s="205">
        <v>0.05</v>
      </c>
      <c r="P71" s="205">
        <v>0.05</v>
      </c>
    </row>
    <row r="72" spans="1:16" ht="12.5" x14ac:dyDescent="0.25">
      <c r="A72" s="210">
        <v>299</v>
      </c>
      <c r="B72" s="212">
        <f t="shared" si="0"/>
        <v>299</v>
      </c>
      <c r="C72" s="206">
        <v>1170000569840</v>
      </c>
      <c r="D72" s="211">
        <v>374</v>
      </c>
      <c r="E72" s="90">
        <f t="shared" si="1"/>
        <v>374</v>
      </c>
      <c r="F72" s="206">
        <v>1170000569850</v>
      </c>
      <c r="G72" s="57" t="s">
        <v>863</v>
      </c>
      <c r="H72" s="201">
        <v>0</v>
      </c>
      <c r="I72" s="202">
        <v>0</v>
      </c>
      <c r="J72" s="203">
        <v>163</v>
      </c>
      <c r="K72" s="203">
        <v>1.57</v>
      </c>
      <c r="L72" s="203">
        <v>1.57</v>
      </c>
      <c r="M72" s="204">
        <v>0</v>
      </c>
      <c r="N72" s="205">
        <v>1629.98</v>
      </c>
      <c r="O72" s="205">
        <v>0.05</v>
      </c>
      <c r="P72" s="205">
        <v>0.05</v>
      </c>
    </row>
    <row r="73" spans="1:16" ht="12.5" x14ac:dyDescent="0.25">
      <c r="A73" s="210">
        <v>300</v>
      </c>
      <c r="B73" s="212">
        <f t="shared" si="0"/>
        <v>300</v>
      </c>
      <c r="C73" s="206">
        <v>1170000579245</v>
      </c>
      <c r="D73" s="211" t="s">
        <v>764</v>
      </c>
      <c r="E73" s="90" t="str">
        <f t="shared" si="1"/>
        <v/>
      </c>
      <c r="F73" s="206" t="s">
        <v>764</v>
      </c>
      <c r="G73" s="57" t="s">
        <v>864</v>
      </c>
      <c r="H73" s="201">
        <v>0</v>
      </c>
      <c r="I73" s="202">
        <v>0</v>
      </c>
      <c r="J73" s="203">
        <v>2.46</v>
      </c>
      <c r="K73" s="203">
        <v>2.79</v>
      </c>
      <c r="L73" s="203">
        <v>2.79</v>
      </c>
      <c r="M73" s="204">
        <v>0</v>
      </c>
      <c r="N73" s="205">
        <v>0</v>
      </c>
      <c r="O73" s="205">
        <v>0</v>
      </c>
      <c r="P73" s="205">
        <v>0</v>
      </c>
    </row>
    <row r="74" spans="1:16" ht="12.5" x14ac:dyDescent="0.25">
      <c r="A74" s="210">
        <v>302</v>
      </c>
      <c r="B74" s="212">
        <f t="shared" si="0"/>
        <v>302</v>
      </c>
      <c r="C74" s="206">
        <v>1170000579919</v>
      </c>
      <c r="D74" s="211">
        <v>377</v>
      </c>
      <c r="E74" s="90">
        <f t="shared" si="1"/>
        <v>377</v>
      </c>
      <c r="F74" s="206">
        <v>1170000579928</v>
      </c>
      <c r="G74" s="57" t="s">
        <v>865</v>
      </c>
      <c r="H74" s="201">
        <v>0</v>
      </c>
      <c r="I74" s="202">
        <v>0</v>
      </c>
      <c r="J74" s="203">
        <v>25.9</v>
      </c>
      <c r="K74" s="203">
        <v>1.98</v>
      </c>
      <c r="L74" s="203">
        <v>1.98</v>
      </c>
      <c r="M74" s="204">
        <v>0</v>
      </c>
      <c r="N74" s="205">
        <v>2309.17</v>
      </c>
      <c r="O74" s="205">
        <v>0.05</v>
      </c>
      <c r="P74" s="205">
        <v>0.05</v>
      </c>
    </row>
    <row r="75" spans="1:16" ht="12.5" x14ac:dyDescent="0.25">
      <c r="A75" s="210">
        <v>303</v>
      </c>
      <c r="B75" s="212">
        <f t="shared" ref="B75:B138" si="2">$A75</f>
        <v>303</v>
      </c>
      <c r="C75" s="206">
        <v>1170000582692</v>
      </c>
      <c r="D75" s="211">
        <v>378</v>
      </c>
      <c r="E75" s="90">
        <f t="shared" ref="E75:E138" si="3">$D75</f>
        <v>378</v>
      </c>
      <c r="F75" s="206">
        <v>1170000582708</v>
      </c>
      <c r="G75" s="57" t="s">
        <v>866</v>
      </c>
      <c r="H75" s="201">
        <v>0</v>
      </c>
      <c r="I75" s="202">
        <v>6.7000000000000004E-2</v>
      </c>
      <c r="J75" s="203">
        <v>2.58</v>
      </c>
      <c r="K75" s="203">
        <v>2.5099999999999998</v>
      </c>
      <c r="L75" s="203">
        <v>2.5099999999999998</v>
      </c>
      <c r="M75" s="204">
        <v>0</v>
      </c>
      <c r="N75" s="205">
        <v>440.56</v>
      </c>
      <c r="O75" s="205">
        <v>0.05</v>
      </c>
      <c r="P75" s="205">
        <v>0.05</v>
      </c>
    </row>
    <row r="76" spans="1:16" ht="25" x14ac:dyDescent="0.25">
      <c r="A76" s="210">
        <v>304</v>
      </c>
      <c r="B76" s="212">
        <f t="shared" si="2"/>
        <v>304</v>
      </c>
      <c r="C76" s="206">
        <v>1170000586492</v>
      </c>
      <c r="D76" s="211">
        <v>379</v>
      </c>
      <c r="E76" s="90">
        <f t="shared" si="3"/>
        <v>379</v>
      </c>
      <c r="F76" s="206" t="s">
        <v>2135</v>
      </c>
      <c r="G76" s="57" t="s">
        <v>867</v>
      </c>
      <c r="H76" s="201">
        <v>0</v>
      </c>
      <c r="I76" s="202">
        <v>0</v>
      </c>
      <c r="J76" s="203">
        <v>4.07</v>
      </c>
      <c r="K76" s="203">
        <v>1.44</v>
      </c>
      <c r="L76" s="203">
        <v>1.44</v>
      </c>
      <c r="M76" s="204">
        <v>0</v>
      </c>
      <c r="N76" s="205">
        <v>501.94</v>
      </c>
      <c r="O76" s="205">
        <v>0.05</v>
      </c>
      <c r="P76" s="205">
        <v>0.05</v>
      </c>
    </row>
    <row r="77" spans="1:16" ht="12.5" x14ac:dyDescent="0.25">
      <c r="A77" s="210">
        <v>305</v>
      </c>
      <c r="B77" s="212">
        <f t="shared" si="2"/>
        <v>305</v>
      </c>
      <c r="C77" s="206">
        <v>1170000586605</v>
      </c>
      <c r="D77" s="211">
        <v>380</v>
      </c>
      <c r="E77" s="90">
        <f t="shared" si="3"/>
        <v>380</v>
      </c>
      <c r="F77" s="206">
        <v>1170000586614</v>
      </c>
      <c r="G77" s="57" t="s">
        <v>868</v>
      </c>
      <c r="H77" s="201">
        <v>0</v>
      </c>
      <c r="I77" s="202">
        <v>1.792</v>
      </c>
      <c r="J77" s="203">
        <v>4.59</v>
      </c>
      <c r="K77" s="203">
        <v>1.77</v>
      </c>
      <c r="L77" s="203">
        <v>1.77</v>
      </c>
      <c r="M77" s="204">
        <v>0</v>
      </c>
      <c r="N77" s="205">
        <v>403.9</v>
      </c>
      <c r="O77" s="205">
        <v>0.05</v>
      </c>
      <c r="P77" s="205">
        <v>0.05</v>
      </c>
    </row>
    <row r="78" spans="1:16" ht="12.5" x14ac:dyDescent="0.25">
      <c r="A78" s="210">
        <v>306</v>
      </c>
      <c r="B78" s="212">
        <f t="shared" si="2"/>
        <v>306</v>
      </c>
      <c r="C78" s="206">
        <v>1170000587273</v>
      </c>
      <c r="D78" s="211">
        <v>381</v>
      </c>
      <c r="E78" s="90">
        <f t="shared" si="3"/>
        <v>381</v>
      </c>
      <c r="F78" s="206">
        <v>1170000587282</v>
      </c>
      <c r="G78" s="57" t="s">
        <v>869</v>
      </c>
      <c r="H78" s="201">
        <v>0</v>
      </c>
      <c r="I78" s="202">
        <v>6.4989999999999997</v>
      </c>
      <c r="J78" s="203">
        <v>5.07</v>
      </c>
      <c r="K78" s="203">
        <v>0.9</v>
      </c>
      <c r="L78" s="203">
        <v>0.9</v>
      </c>
      <c r="M78" s="204">
        <v>0</v>
      </c>
      <c r="N78" s="205">
        <v>468.86</v>
      </c>
      <c r="O78" s="205">
        <v>0.05</v>
      </c>
      <c r="P78" s="205">
        <v>0.05</v>
      </c>
    </row>
    <row r="79" spans="1:16" ht="12.5" x14ac:dyDescent="0.25">
      <c r="A79" s="210">
        <v>307</v>
      </c>
      <c r="B79" s="212">
        <f t="shared" si="2"/>
        <v>307</v>
      </c>
      <c r="C79" s="206">
        <v>1170000594261</v>
      </c>
      <c r="D79" s="211">
        <v>382</v>
      </c>
      <c r="E79" s="90">
        <f t="shared" si="3"/>
        <v>382</v>
      </c>
      <c r="F79" s="206">
        <v>1170000594270</v>
      </c>
      <c r="G79" s="57" t="s">
        <v>870</v>
      </c>
      <c r="H79" s="201">
        <v>0</v>
      </c>
      <c r="I79" s="202">
        <v>0.53800000000000003</v>
      </c>
      <c r="J79" s="203">
        <v>4.53</v>
      </c>
      <c r="K79" s="203">
        <v>2.1</v>
      </c>
      <c r="L79" s="203">
        <v>2.1</v>
      </c>
      <c r="M79" s="204">
        <v>0</v>
      </c>
      <c r="N79" s="205">
        <v>359.05</v>
      </c>
      <c r="O79" s="205">
        <v>0.05</v>
      </c>
      <c r="P79" s="205">
        <v>0.05</v>
      </c>
    </row>
    <row r="80" spans="1:16" ht="12.5" x14ac:dyDescent="0.25">
      <c r="A80" s="210">
        <v>308</v>
      </c>
      <c r="B80" s="212">
        <f t="shared" si="2"/>
        <v>308</v>
      </c>
      <c r="C80" s="206">
        <v>1170000594164</v>
      </c>
      <c r="D80" s="211">
        <v>383</v>
      </c>
      <c r="E80" s="90">
        <f t="shared" si="3"/>
        <v>383</v>
      </c>
      <c r="F80" s="206">
        <v>1170000594173</v>
      </c>
      <c r="G80" s="57" t="s">
        <v>871</v>
      </c>
      <c r="H80" s="201">
        <v>0</v>
      </c>
      <c r="I80" s="202">
        <v>0.95899999999999996</v>
      </c>
      <c r="J80" s="203">
        <v>25.3</v>
      </c>
      <c r="K80" s="203">
        <v>2.33</v>
      </c>
      <c r="L80" s="203">
        <v>2.33</v>
      </c>
      <c r="M80" s="204">
        <v>0</v>
      </c>
      <c r="N80" s="205">
        <v>948.6</v>
      </c>
      <c r="O80" s="205">
        <v>0.05</v>
      </c>
      <c r="P80" s="205">
        <v>0.05</v>
      </c>
    </row>
    <row r="81" spans="1:16" ht="12.5" x14ac:dyDescent="0.25">
      <c r="A81" s="210">
        <v>309</v>
      </c>
      <c r="B81" s="212">
        <f t="shared" si="2"/>
        <v>309</v>
      </c>
      <c r="C81" s="206">
        <v>1170000592228</v>
      </c>
      <c r="D81" s="211">
        <v>384</v>
      </c>
      <c r="E81" s="90">
        <f t="shared" si="3"/>
        <v>384</v>
      </c>
      <c r="F81" s="206">
        <v>1170000592237</v>
      </c>
      <c r="G81" s="57" t="s">
        <v>872</v>
      </c>
      <c r="H81" s="201">
        <v>0</v>
      </c>
      <c r="I81" s="202">
        <v>0</v>
      </c>
      <c r="J81" s="203">
        <v>18.36</v>
      </c>
      <c r="K81" s="203">
        <v>2.06</v>
      </c>
      <c r="L81" s="203">
        <v>2.06</v>
      </c>
      <c r="M81" s="204">
        <v>0</v>
      </c>
      <c r="N81" s="205">
        <v>756.27</v>
      </c>
      <c r="O81" s="205">
        <v>0.05</v>
      </c>
      <c r="P81" s="205">
        <v>0.05</v>
      </c>
    </row>
    <row r="82" spans="1:16" ht="12.5" x14ac:dyDescent="0.25">
      <c r="A82" s="210">
        <v>310</v>
      </c>
      <c r="B82" s="212">
        <f t="shared" si="2"/>
        <v>310</v>
      </c>
      <c r="C82" s="206">
        <v>1170000598034</v>
      </c>
      <c r="D82" s="211">
        <v>385</v>
      </c>
      <c r="E82" s="90">
        <f t="shared" si="3"/>
        <v>385</v>
      </c>
      <c r="F82" s="206">
        <v>1170000598043</v>
      </c>
      <c r="G82" s="57" t="s">
        <v>873</v>
      </c>
      <c r="H82" s="201">
        <v>0</v>
      </c>
      <c r="I82" s="202">
        <v>1.5620000000000001</v>
      </c>
      <c r="J82" s="203">
        <v>7.51</v>
      </c>
      <c r="K82" s="203">
        <v>1.1599999999999999</v>
      </c>
      <c r="L82" s="203">
        <v>1.1599999999999999</v>
      </c>
      <c r="M82" s="204">
        <v>0</v>
      </c>
      <c r="N82" s="205">
        <v>1501.9</v>
      </c>
      <c r="O82" s="205">
        <v>0.05</v>
      </c>
      <c r="P82" s="205">
        <v>0.05</v>
      </c>
    </row>
    <row r="83" spans="1:16" ht="12.5" x14ac:dyDescent="0.25">
      <c r="A83" s="210">
        <v>311</v>
      </c>
      <c r="B83" s="212">
        <f t="shared" si="2"/>
        <v>311</v>
      </c>
      <c r="C83" s="206">
        <v>1170000598196</v>
      </c>
      <c r="D83" s="211">
        <v>386</v>
      </c>
      <c r="E83" s="90">
        <f t="shared" si="3"/>
        <v>386</v>
      </c>
      <c r="F83" s="206">
        <v>1170000598201</v>
      </c>
      <c r="G83" s="57" t="s">
        <v>874</v>
      </c>
      <c r="H83" s="201">
        <v>0</v>
      </c>
      <c r="I83" s="202">
        <v>0.94499999999999995</v>
      </c>
      <c r="J83" s="203">
        <v>15.77</v>
      </c>
      <c r="K83" s="203">
        <v>0.83</v>
      </c>
      <c r="L83" s="203">
        <v>0.83</v>
      </c>
      <c r="M83" s="204">
        <v>0</v>
      </c>
      <c r="N83" s="205">
        <v>788.59</v>
      </c>
      <c r="O83" s="205">
        <v>0.05</v>
      </c>
      <c r="P83" s="205">
        <v>0.05</v>
      </c>
    </row>
    <row r="84" spans="1:16" ht="12.5" x14ac:dyDescent="0.25">
      <c r="A84" s="210">
        <v>312</v>
      </c>
      <c r="B84" s="212">
        <f t="shared" si="2"/>
        <v>312</v>
      </c>
      <c r="C84" s="206">
        <v>1170000601982</v>
      </c>
      <c r="D84" s="211">
        <v>387</v>
      </c>
      <c r="E84" s="90">
        <f t="shared" si="3"/>
        <v>387</v>
      </c>
      <c r="F84" s="206">
        <v>1170000601991</v>
      </c>
      <c r="G84" s="57" t="s">
        <v>875</v>
      </c>
      <c r="H84" s="201">
        <v>0</v>
      </c>
      <c r="I84" s="202">
        <v>0</v>
      </c>
      <c r="J84" s="203">
        <v>36.44</v>
      </c>
      <c r="K84" s="203">
        <v>0.9</v>
      </c>
      <c r="L84" s="203">
        <v>0.9</v>
      </c>
      <c r="M84" s="204">
        <v>0</v>
      </c>
      <c r="N84" s="205">
        <v>3110.34</v>
      </c>
      <c r="O84" s="205">
        <v>0.05</v>
      </c>
      <c r="P84" s="205">
        <v>0.05</v>
      </c>
    </row>
    <row r="85" spans="1:16" ht="12.5" x14ac:dyDescent="0.25">
      <c r="A85" s="210">
        <v>313</v>
      </c>
      <c r="B85" s="212">
        <f t="shared" si="2"/>
        <v>313</v>
      </c>
      <c r="C85" s="206">
        <v>1170000604023</v>
      </c>
      <c r="D85" s="211">
        <v>388</v>
      </c>
      <c r="E85" s="90">
        <f t="shared" si="3"/>
        <v>388</v>
      </c>
      <c r="F85" s="206">
        <v>1170000604050</v>
      </c>
      <c r="G85" s="57" t="s">
        <v>876</v>
      </c>
      <c r="H85" s="201">
        <v>0</v>
      </c>
      <c r="I85" s="202">
        <v>1.4790000000000001</v>
      </c>
      <c r="J85" s="203">
        <v>91.46</v>
      </c>
      <c r="K85" s="203">
        <v>0.83</v>
      </c>
      <c r="L85" s="203">
        <v>0.83</v>
      </c>
      <c r="M85" s="204">
        <v>0</v>
      </c>
      <c r="N85" s="205">
        <v>3429.87</v>
      </c>
      <c r="O85" s="205">
        <v>0.05</v>
      </c>
      <c r="P85" s="205">
        <v>0.05</v>
      </c>
    </row>
    <row r="86" spans="1:16" ht="12.5" x14ac:dyDescent="0.25">
      <c r="A86" s="210">
        <v>314</v>
      </c>
      <c r="B86" s="212">
        <f t="shared" si="2"/>
        <v>314</v>
      </c>
      <c r="C86" s="206">
        <v>1170000605221</v>
      </c>
      <c r="D86" s="211">
        <v>389</v>
      </c>
      <c r="E86" s="90">
        <f t="shared" si="3"/>
        <v>389</v>
      </c>
      <c r="F86" s="206">
        <v>1170000605240</v>
      </c>
      <c r="G86" s="57" t="s">
        <v>877</v>
      </c>
      <c r="H86" s="201">
        <v>0</v>
      </c>
      <c r="I86" s="202">
        <v>1.069</v>
      </c>
      <c r="J86" s="203">
        <v>43.88</v>
      </c>
      <c r="K86" s="203">
        <v>2.91</v>
      </c>
      <c r="L86" s="203">
        <v>2.91</v>
      </c>
      <c r="M86" s="204">
        <v>0</v>
      </c>
      <c r="N86" s="205">
        <v>4388.46</v>
      </c>
      <c r="O86" s="205">
        <v>0.05</v>
      </c>
      <c r="P86" s="205">
        <v>0.05</v>
      </c>
    </row>
    <row r="87" spans="1:16" ht="12.5" x14ac:dyDescent="0.25">
      <c r="A87" s="210">
        <v>315</v>
      </c>
      <c r="B87" s="212">
        <f t="shared" si="2"/>
        <v>315</v>
      </c>
      <c r="C87" s="206">
        <v>1170000614990</v>
      </c>
      <c r="D87" s="211">
        <v>390</v>
      </c>
      <c r="E87" s="90">
        <f t="shared" si="3"/>
        <v>390</v>
      </c>
      <c r="F87" s="206">
        <v>1170000615007</v>
      </c>
      <c r="G87" s="57" t="s">
        <v>878</v>
      </c>
      <c r="H87" s="201">
        <v>0</v>
      </c>
      <c r="I87" s="202">
        <v>5.7000000000000002E-2</v>
      </c>
      <c r="J87" s="203">
        <v>22.64</v>
      </c>
      <c r="K87" s="203">
        <v>2.15</v>
      </c>
      <c r="L87" s="203">
        <v>2.15</v>
      </c>
      <c r="M87" s="204">
        <v>0</v>
      </c>
      <c r="N87" s="205">
        <v>1226.29</v>
      </c>
      <c r="O87" s="205">
        <v>0.05</v>
      </c>
      <c r="P87" s="205">
        <v>0.05</v>
      </c>
    </row>
    <row r="88" spans="1:16" ht="12.5" x14ac:dyDescent="0.25">
      <c r="A88" s="210">
        <v>316</v>
      </c>
      <c r="B88" s="212">
        <f t="shared" si="2"/>
        <v>316</v>
      </c>
      <c r="C88" s="206">
        <v>1170000614972</v>
      </c>
      <c r="D88" s="211">
        <v>391</v>
      </c>
      <c r="E88" s="90">
        <f t="shared" si="3"/>
        <v>391</v>
      </c>
      <c r="F88" s="206">
        <v>1170000614981</v>
      </c>
      <c r="G88" s="57" t="s">
        <v>879</v>
      </c>
      <c r="H88" s="201">
        <v>0</v>
      </c>
      <c r="I88" s="202">
        <v>0</v>
      </c>
      <c r="J88" s="203">
        <v>9.9499999999999993</v>
      </c>
      <c r="K88" s="203">
        <v>2.94</v>
      </c>
      <c r="L88" s="203">
        <v>2.94</v>
      </c>
      <c r="M88" s="204">
        <v>0</v>
      </c>
      <c r="N88" s="205">
        <v>995.19</v>
      </c>
      <c r="O88" s="205">
        <v>0.05</v>
      </c>
      <c r="P88" s="205">
        <v>0.05</v>
      </c>
    </row>
    <row r="89" spans="1:16" ht="12.5" x14ac:dyDescent="0.25">
      <c r="A89" s="210">
        <v>317</v>
      </c>
      <c r="B89" s="212">
        <f t="shared" si="2"/>
        <v>317</v>
      </c>
      <c r="C89" s="206">
        <v>1170000619916</v>
      </c>
      <c r="D89" s="211">
        <v>392</v>
      </c>
      <c r="E89" s="90">
        <f t="shared" si="3"/>
        <v>392</v>
      </c>
      <c r="F89" s="206">
        <v>1170000619925</v>
      </c>
      <c r="G89" s="57" t="s">
        <v>880</v>
      </c>
      <c r="H89" s="201">
        <v>0</v>
      </c>
      <c r="I89" s="202">
        <v>1.03</v>
      </c>
      <c r="J89" s="203">
        <v>34.46</v>
      </c>
      <c r="K89" s="203">
        <v>2.23</v>
      </c>
      <c r="L89" s="203">
        <v>2.23</v>
      </c>
      <c r="M89" s="204">
        <v>0</v>
      </c>
      <c r="N89" s="205">
        <v>3446.34</v>
      </c>
      <c r="O89" s="205">
        <v>0.05</v>
      </c>
      <c r="P89" s="205">
        <v>0.05</v>
      </c>
    </row>
    <row r="90" spans="1:16" ht="12.5" x14ac:dyDescent="0.25">
      <c r="A90" s="210">
        <v>318</v>
      </c>
      <c r="B90" s="212">
        <f t="shared" si="2"/>
        <v>318</v>
      </c>
      <c r="C90" s="206">
        <v>1170000627448</v>
      </c>
      <c r="D90" s="211">
        <v>393</v>
      </c>
      <c r="E90" s="90">
        <f t="shared" si="3"/>
        <v>393</v>
      </c>
      <c r="F90" s="206">
        <v>1170000627457</v>
      </c>
      <c r="G90" s="57" t="s">
        <v>881</v>
      </c>
      <c r="H90" s="201">
        <v>0</v>
      </c>
      <c r="I90" s="202">
        <v>0</v>
      </c>
      <c r="J90" s="203">
        <v>730.5</v>
      </c>
      <c r="K90" s="203">
        <v>0.69</v>
      </c>
      <c r="L90" s="203">
        <v>0.69</v>
      </c>
      <c r="M90" s="204">
        <v>0</v>
      </c>
      <c r="N90" s="205">
        <v>3867.37</v>
      </c>
      <c r="O90" s="205">
        <v>0.05</v>
      </c>
      <c r="P90" s="205">
        <v>0.05</v>
      </c>
    </row>
    <row r="91" spans="1:16" ht="12.5" x14ac:dyDescent="0.25">
      <c r="A91" s="210">
        <v>319</v>
      </c>
      <c r="B91" s="212">
        <f t="shared" si="2"/>
        <v>319</v>
      </c>
      <c r="C91" s="206">
        <v>1170000626816</v>
      </c>
      <c r="D91" s="211">
        <v>394</v>
      </c>
      <c r="E91" s="90">
        <f t="shared" si="3"/>
        <v>394</v>
      </c>
      <c r="F91" s="206">
        <v>1170000626825</v>
      </c>
      <c r="G91" s="57" t="s">
        <v>882</v>
      </c>
      <c r="H91" s="201">
        <v>0</v>
      </c>
      <c r="I91" s="202">
        <v>3.4489999999999998</v>
      </c>
      <c r="J91" s="203">
        <v>1332.94</v>
      </c>
      <c r="K91" s="203">
        <v>1.5</v>
      </c>
      <c r="L91" s="203">
        <v>1.5</v>
      </c>
      <c r="M91" s="204">
        <v>-4.68</v>
      </c>
      <c r="N91" s="205">
        <v>2631.06</v>
      </c>
      <c r="O91" s="205">
        <v>0.05</v>
      </c>
      <c r="P91" s="205">
        <v>0.05</v>
      </c>
    </row>
    <row r="92" spans="1:16" ht="12.5" x14ac:dyDescent="0.25">
      <c r="A92" s="210">
        <v>320</v>
      </c>
      <c r="B92" s="212">
        <f t="shared" si="2"/>
        <v>320</v>
      </c>
      <c r="C92" s="206">
        <v>1170000625681</v>
      </c>
      <c r="D92" s="211">
        <v>395</v>
      </c>
      <c r="E92" s="90">
        <f t="shared" si="3"/>
        <v>395</v>
      </c>
      <c r="F92" s="206">
        <v>1170000625690</v>
      </c>
      <c r="G92" s="57" t="s">
        <v>883</v>
      </c>
      <c r="H92" s="201">
        <v>0</v>
      </c>
      <c r="I92" s="202">
        <v>0</v>
      </c>
      <c r="J92" s="203">
        <v>3.17</v>
      </c>
      <c r="K92" s="203">
        <v>1.64</v>
      </c>
      <c r="L92" s="203">
        <v>1.64</v>
      </c>
      <c r="M92" s="204">
        <v>0</v>
      </c>
      <c r="N92" s="205">
        <v>401.47</v>
      </c>
      <c r="O92" s="205">
        <v>0.05</v>
      </c>
      <c r="P92" s="205">
        <v>0.05</v>
      </c>
    </row>
    <row r="93" spans="1:16" ht="12.5" x14ac:dyDescent="0.25">
      <c r="A93" s="210">
        <v>321</v>
      </c>
      <c r="B93" s="212">
        <f t="shared" si="2"/>
        <v>321</v>
      </c>
      <c r="C93" s="206">
        <v>1170000630413</v>
      </c>
      <c r="D93" s="211">
        <v>396</v>
      </c>
      <c r="E93" s="90">
        <f t="shared" si="3"/>
        <v>396</v>
      </c>
      <c r="F93" s="206">
        <v>1170000630422</v>
      </c>
      <c r="G93" s="57" t="s">
        <v>884</v>
      </c>
      <c r="H93" s="201">
        <v>0</v>
      </c>
      <c r="I93" s="202">
        <v>1.55</v>
      </c>
      <c r="J93" s="203">
        <v>25.74</v>
      </c>
      <c r="K93" s="203">
        <v>1</v>
      </c>
      <c r="L93" s="203">
        <v>1</v>
      </c>
      <c r="M93" s="204">
        <v>0</v>
      </c>
      <c r="N93" s="205">
        <v>2557.5300000000002</v>
      </c>
      <c r="O93" s="205">
        <v>0.05</v>
      </c>
      <c r="P93" s="205">
        <v>0.05</v>
      </c>
    </row>
    <row r="94" spans="1:16" ht="12.5" x14ac:dyDescent="0.25">
      <c r="A94" s="210">
        <v>322</v>
      </c>
      <c r="B94" s="212">
        <f t="shared" si="2"/>
        <v>322</v>
      </c>
      <c r="C94" s="206">
        <v>1170000629640</v>
      </c>
      <c r="D94" s="211">
        <v>397</v>
      </c>
      <c r="E94" s="90">
        <f t="shared" si="3"/>
        <v>397</v>
      </c>
      <c r="F94" s="206">
        <v>1170000629659</v>
      </c>
      <c r="G94" s="57" t="s">
        <v>885</v>
      </c>
      <c r="H94" s="201">
        <v>0</v>
      </c>
      <c r="I94" s="202">
        <v>0.59099999999999997</v>
      </c>
      <c r="J94" s="203">
        <v>11.34</v>
      </c>
      <c r="K94" s="203">
        <v>1.99</v>
      </c>
      <c r="L94" s="203">
        <v>1.99</v>
      </c>
      <c r="M94" s="204">
        <v>0</v>
      </c>
      <c r="N94" s="205">
        <v>997.65</v>
      </c>
      <c r="O94" s="205">
        <v>0.05</v>
      </c>
      <c r="P94" s="205">
        <v>0.05</v>
      </c>
    </row>
    <row r="95" spans="1:16" ht="12.5" x14ac:dyDescent="0.25">
      <c r="A95" s="210">
        <v>323</v>
      </c>
      <c r="B95" s="212">
        <f t="shared" si="2"/>
        <v>323</v>
      </c>
      <c r="C95" s="206">
        <v>1170000632606</v>
      </c>
      <c r="D95" s="211">
        <v>398</v>
      </c>
      <c r="E95" s="90">
        <f t="shared" si="3"/>
        <v>398</v>
      </c>
      <c r="F95" s="206">
        <v>1170000632615</v>
      </c>
      <c r="G95" s="57" t="s">
        <v>886</v>
      </c>
      <c r="H95" s="201">
        <v>0</v>
      </c>
      <c r="I95" s="202">
        <v>0</v>
      </c>
      <c r="J95" s="203">
        <v>34.65</v>
      </c>
      <c r="K95" s="203">
        <v>0.87</v>
      </c>
      <c r="L95" s="203">
        <v>0.87</v>
      </c>
      <c r="M95" s="204">
        <v>0</v>
      </c>
      <c r="N95" s="205">
        <v>2021.36</v>
      </c>
      <c r="O95" s="205">
        <v>0.05</v>
      </c>
      <c r="P95" s="205">
        <v>0.05</v>
      </c>
    </row>
    <row r="96" spans="1:16" ht="12.5" x14ac:dyDescent="0.25">
      <c r="A96" s="210">
        <v>324</v>
      </c>
      <c r="B96" s="212">
        <f t="shared" si="2"/>
        <v>324</v>
      </c>
      <c r="C96" s="206">
        <v>1170000631426</v>
      </c>
      <c r="D96" s="211">
        <v>399</v>
      </c>
      <c r="E96" s="90">
        <f t="shared" si="3"/>
        <v>399</v>
      </c>
      <c r="F96" s="206">
        <v>1170000631435</v>
      </c>
      <c r="G96" s="57" t="s">
        <v>887</v>
      </c>
      <c r="H96" s="201">
        <v>0</v>
      </c>
      <c r="I96" s="202">
        <v>0</v>
      </c>
      <c r="J96" s="203">
        <v>82.33</v>
      </c>
      <c r="K96" s="203">
        <v>1.1000000000000001</v>
      </c>
      <c r="L96" s="203">
        <v>1.1000000000000001</v>
      </c>
      <c r="M96" s="204">
        <v>0</v>
      </c>
      <c r="N96" s="205">
        <v>3285.03</v>
      </c>
      <c r="O96" s="205">
        <v>0.05</v>
      </c>
      <c r="P96" s="205">
        <v>0.05</v>
      </c>
    </row>
    <row r="97" spans="1:16" ht="12.5" x14ac:dyDescent="0.25">
      <c r="A97" s="210">
        <v>325</v>
      </c>
      <c r="B97" s="212">
        <f t="shared" si="2"/>
        <v>325</v>
      </c>
      <c r="C97" s="206">
        <v>1170000636503</v>
      </c>
      <c r="D97" s="211">
        <v>400</v>
      </c>
      <c r="E97" s="90">
        <f t="shared" si="3"/>
        <v>400</v>
      </c>
      <c r="F97" s="206">
        <v>1170000636512</v>
      </c>
      <c r="G97" s="57" t="s">
        <v>888</v>
      </c>
      <c r="H97" s="201">
        <v>0</v>
      </c>
      <c r="I97" s="202">
        <v>0</v>
      </c>
      <c r="J97" s="203">
        <v>7.9</v>
      </c>
      <c r="K97" s="203">
        <v>0.93</v>
      </c>
      <c r="L97" s="203">
        <v>0.93</v>
      </c>
      <c r="M97" s="204">
        <v>0</v>
      </c>
      <c r="N97" s="205">
        <v>868.93</v>
      </c>
      <c r="O97" s="205">
        <v>0.05</v>
      </c>
      <c r="P97" s="205">
        <v>0.05</v>
      </c>
    </row>
    <row r="98" spans="1:16" ht="12.5" x14ac:dyDescent="0.25">
      <c r="A98" s="210">
        <v>326</v>
      </c>
      <c r="B98" s="212">
        <f t="shared" si="2"/>
        <v>326</v>
      </c>
      <c r="C98" s="206">
        <v>1170000652009</v>
      </c>
      <c r="D98" s="211">
        <v>401</v>
      </c>
      <c r="E98" s="90">
        <f t="shared" si="3"/>
        <v>401</v>
      </c>
      <c r="F98" s="206">
        <v>1170000652018</v>
      </c>
      <c r="G98" s="57" t="s">
        <v>889</v>
      </c>
      <c r="H98" s="201">
        <v>0</v>
      </c>
      <c r="I98" s="202">
        <v>0</v>
      </c>
      <c r="J98" s="203">
        <v>69.77</v>
      </c>
      <c r="K98" s="203">
        <v>2.56</v>
      </c>
      <c r="L98" s="203">
        <v>2.56</v>
      </c>
      <c r="M98" s="204">
        <v>-2.61</v>
      </c>
      <c r="N98" s="205">
        <v>293.81</v>
      </c>
      <c r="O98" s="205">
        <v>0.05</v>
      </c>
      <c r="P98" s="205">
        <v>0.05</v>
      </c>
    </row>
    <row r="99" spans="1:16" ht="12.5" x14ac:dyDescent="0.25">
      <c r="A99" s="210">
        <v>328</v>
      </c>
      <c r="B99" s="212">
        <f t="shared" si="2"/>
        <v>328</v>
      </c>
      <c r="C99" s="206">
        <v>1170000641470</v>
      </c>
      <c r="D99" s="211">
        <v>403</v>
      </c>
      <c r="E99" s="90">
        <f t="shared" si="3"/>
        <v>403</v>
      </c>
      <c r="F99" s="206">
        <v>1170000641489</v>
      </c>
      <c r="G99" s="57" t="s">
        <v>890</v>
      </c>
      <c r="H99" s="201">
        <v>0</v>
      </c>
      <c r="I99" s="202">
        <v>0</v>
      </c>
      <c r="J99" s="203">
        <v>33.32</v>
      </c>
      <c r="K99" s="203">
        <v>0.96</v>
      </c>
      <c r="L99" s="203">
        <v>0.96</v>
      </c>
      <c r="M99" s="204">
        <v>0</v>
      </c>
      <c r="N99" s="205">
        <v>2999.14</v>
      </c>
      <c r="O99" s="205">
        <v>0.05</v>
      </c>
      <c r="P99" s="205">
        <v>0.05</v>
      </c>
    </row>
    <row r="100" spans="1:16" ht="12.5" x14ac:dyDescent="0.25">
      <c r="A100" s="210">
        <v>329</v>
      </c>
      <c r="B100" s="212">
        <f t="shared" si="2"/>
        <v>329</v>
      </c>
      <c r="C100" s="206">
        <v>1170000954316</v>
      </c>
      <c r="D100" s="211" t="s">
        <v>764</v>
      </c>
      <c r="E100" s="90" t="str">
        <f t="shared" si="3"/>
        <v/>
      </c>
      <c r="F100" s="206" t="s">
        <v>764</v>
      </c>
      <c r="G100" s="57" t="s">
        <v>891</v>
      </c>
      <c r="H100" s="201">
        <v>1</v>
      </c>
      <c r="I100" s="202">
        <v>1.5760000000000001</v>
      </c>
      <c r="J100" s="203">
        <v>1133.45</v>
      </c>
      <c r="K100" s="203">
        <v>0.84</v>
      </c>
      <c r="L100" s="203">
        <v>0.84</v>
      </c>
      <c r="M100" s="204">
        <v>0</v>
      </c>
      <c r="N100" s="205">
        <v>0</v>
      </c>
      <c r="O100" s="205">
        <v>0</v>
      </c>
      <c r="P100" s="205">
        <v>0</v>
      </c>
    </row>
    <row r="101" spans="1:16" ht="12.5" x14ac:dyDescent="0.25">
      <c r="A101" s="210">
        <v>330</v>
      </c>
      <c r="B101" s="212">
        <f t="shared" si="2"/>
        <v>330</v>
      </c>
      <c r="C101" s="206">
        <v>1170000671093</v>
      </c>
      <c r="D101" s="211">
        <v>405</v>
      </c>
      <c r="E101" s="90">
        <f t="shared" si="3"/>
        <v>405</v>
      </c>
      <c r="F101" s="206">
        <v>1170000671109</v>
      </c>
      <c r="G101" s="57" t="s">
        <v>892</v>
      </c>
      <c r="H101" s="201">
        <v>0</v>
      </c>
      <c r="I101" s="202">
        <v>0</v>
      </c>
      <c r="J101" s="203">
        <v>11.1</v>
      </c>
      <c r="K101" s="203">
        <v>1.1000000000000001</v>
      </c>
      <c r="L101" s="203">
        <v>1.1000000000000001</v>
      </c>
      <c r="M101" s="204">
        <v>0</v>
      </c>
      <c r="N101" s="205">
        <v>865.73</v>
      </c>
      <c r="O101" s="205">
        <v>0.05</v>
      </c>
      <c r="P101" s="205">
        <v>0.05</v>
      </c>
    </row>
    <row r="102" spans="1:16" ht="12.5" x14ac:dyDescent="0.25">
      <c r="A102" s="210">
        <v>331</v>
      </c>
      <c r="B102" s="212">
        <f t="shared" si="2"/>
        <v>331</v>
      </c>
      <c r="C102" s="206">
        <v>1170000671118</v>
      </c>
      <c r="D102" s="211">
        <v>406</v>
      </c>
      <c r="E102" s="90">
        <f t="shared" si="3"/>
        <v>406</v>
      </c>
      <c r="F102" s="206">
        <v>1170000671127</v>
      </c>
      <c r="G102" s="57" t="s">
        <v>893</v>
      </c>
      <c r="H102" s="201">
        <v>0</v>
      </c>
      <c r="I102" s="202">
        <v>1.55</v>
      </c>
      <c r="J102" s="203">
        <v>2.06</v>
      </c>
      <c r="K102" s="203">
        <v>2.37</v>
      </c>
      <c r="L102" s="203">
        <v>2.37</v>
      </c>
      <c r="M102" s="204">
        <v>0</v>
      </c>
      <c r="N102" s="205">
        <v>361.52</v>
      </c>
      <c r="O102" s="205">
        <v>0.05</v>
      </c>
      <c r="P102" s="205">
        <v>0.05</v>
      </c>
    </row>
    <row r="103" spans="1:16" ht="12.5" x14ac:dyDescent="0.25">
      <c r="A103" s="210">
        <v>334</v>
      </c>
      <c r="B103" s="212">
        <f t="shared" si="2"/>
        <v>334</v>
      </c>
      <c r="C103" s="206">
        <v>1170000677271</v>
      </c>
      <c r="D103" s="211">
        <v>409</v>
      </c>
      <c r="E103" s="90">
        <f t="shared" si="3"/>
        <v>409</v>
      </c>
      <c r="F103" s="206">
        <v>1170000677280</v>
      </c>
      <c r="G103" s="57" t="s">
        <v>894</v>
      </c>
      <c r="H103" s="201">
        <v>0</v>
      </c>
      <c r="I103" s="202">
        <v>0.84799999999999998</v>
      </c>
      <c r="J103" s="203">
        <v>2.44</v>
      </c>
      <c r="K103" s="203">
        <v>0.92</v>
      </c>
      <c r="L103" s="203">
        <v>0.92</v>
      </c>
      <c r="M103" s="204">
        <v>0</v>
      </c>
      <c r="N103" s="205">
        <v>193.35</v>
      </c>
      <c r="O103" s="205">
        <v>0.05</v>
      </c>
      <c r="P103" s="205">
        <v>0.05</v>
      </c>
    </row>
    <row r="104" spans="1:16" ht="12.5" x14ac:dyDescent="0.25">
      <c r="A104" s="210">
        <v>335</v>
      </c>
      <c r="B104" s="212">
        <f t="shared" si="2"/>
        <v>335</v>
      </c>
      <c r="C104" s="206">
        <v>1170000677290</v>
      </c>
      <c r="D104" s="211">
        <v>410</v>
      </c>
      <c r="E104" s="90">
        <f t="shared" si="3"/>
        <v>410</v>
      </c>
      <c r="F104" s="206">
        <v>1170000677305</v>
      </c>
      <c r="G104" s="57" t="s">
        <v>895</v>
      </c>
      <c r="H104" s="201">
        <v>0</v>
      </c>
      <c r="I104" s="202">
        <v>0.47699999999999998</v>
      </c>
      <c r="J104" s="203">
        <v>2.44</v>
      </c>
      <c r="K104" s="203">
        <v>0.83</v>
      </c>
      <c r="L104" s="203">
        <v>0.83</v>
      </c>
      <c r="M104" s="204">
        <v>0</v>
      </c>
      <c r="N104" s="205">
        <v>221.67</v>
      </c>
      <c r="O104" s="205">
        <v>0.05</v>
      </c>
      <c r="P104" s="205">
        <v>0.05</v>
      </c>
    </row>
    <row r="105" spans="1:16" ht="12.5" x14ac:dyDescent="0.25">
      <c r="A105" s="210">
        <v>337</v>
      </c>
      <c r="B105" s="212">
        <f t="shared" si="2"/>
        <v>337</v>
      </c>
      <c r="C105" s="206">
        <v>1170000722748</v>
      </c>
      <c r="D105" s="211">
        <v>412</v>
      </c>
      <c r="E105" s="90">
        <f t="shared" si="3"/>
        <v>412</v>
      </c>
      <c r="F105" s="206">
        <v>1170000722757</v>
      </c>
      <c r="G105" s="57" t="s">
        <v>896</v>
      </c>
      <c r="H105" s="201">
        <v>0</v>
      </c>
      <c r="I105" s="202">
        <v>0</v>
      </c>
      <c r="J105" s="203">
        <v>1141.58</v>
      </c>
      <c r="K105" s="203">
        <v>1.99</v>
      </c>
      <c r="L105" s="203">
        <v>1.99</v>
      </c>
      <c r="M105" s="204">
        <v>-1.764</v>
      </c>
      <c r="N105" s="205">
        <v>7264.58</v>
      </c>
      <c r="O105" s="205">
        <v>0.05</v>
      </c>
      <c r="P105" s="205">
        <v>0.05</v>
      </c>
    </row>
    <row r="106" spans="1:16" ht="12.5" x14ac:dyDescent="0.25">
      <c r="A106" s="210">
        <v>338</v>
      </c>
      <c r="B106" s="212">
        <f t="shared" si="2"/>
        <v>338</v>
      </c>
      <c r="C106" s="206">
        <v>1170000723991</v>
      </c>
      <c r="D106" s="211">
        <v>413</v>
      </c>
      <c r="E106" s="90">
        <f t="shared" si="3"/>
        <v>413</v>
      </c>
      <c r="F106" s="206">
        <v>1170000724008</v>
      </c>
      <c r="G106" s="57" t="s">
        <v>897</v>
      </c>
      <c r="H106" s="201">
        <v>0</v>
      </c>
      <c r="I106" s="202">
        <v>0</v>
      </c>
      <c r="J106" s="203">
        <v>43.46</v>
      </c>
      <c r="K106" s="203">
        <v>0.7</v>
      </c>
      <c r="L106" s="203">
        <v>0.7</v>
      </c>
      <c r="M106" s="204">
        <v>0</v>
      </c>
      <c r="N106" s="205">
        <v>2172.94</v>
      </c>
      <c r="O106" s="205">
        <v>0.05</v>
      </c>
      <c r="P106" s="205">
        <v>0.05</v>
      </c>
    </row>
    <row r="107" spans="1:16" ht="25" x14ac:dyDescent="0.25">
      <c r="A107" s="210">
        <v>340</v>
      </c>
      <c r="B107" s="212">
        <f t="shared" si="2"/>
        <v>340</v>
      </c>
      <c r="C107" s="206">
        <v>1170000727221</v>
      </c>
      <c r="D107" s="211">
        <v>415</v>
      </c>
      <c r="E107" s="90">
        <f t="shared" si="3"/>
        <v>415</v>
      </c>
      <c r="F107" s="206" t="s">
        <v>2136</v>
      </c>
      <c r="G107" s="57" t="s">
        <v>898</v>
      </c>
      <c r="H107" s="201">
        <v>0</v>
      </c>
      <c r="I107" s="202">
        <v>0</v>
      </c>
      <c r="J107" s="203">
        <v>23.92</v>
      </c>
      <c r="K107" s="203">
        <v>1.25</v>
      </c>
      <c r="L107" s="203">
        <v>1.25</v>
      </c>
      <c r="M107" s="204">
        <v>-0.53400000000000003</v>
      </c>
      <c r="N107" s="205">
        <v>1435.44</v>
      </c>
      <c r="O107" s="205">
        <v>0.05</v>
      </c>
      <c r="P107" s="205">
        <v>0.05</v>
      </c>
    </row>
    <row r="108" spans="1:16" ht="12.5" x14ac:dyDescent="0.25">
      <c r="A108" s="210">
        <v>341</v>
      </c>
      <c r="B108" s="212">
        <f t="shared" si="2"/>
        <v>341</v>
      </c>
      <c r="C108" s="206">
        <v>1170000733935</v>
      </c>
      <c r="D108" s="211">
        <v>435</v>
      </c>
      <c r="E108" s="90">
        <f t="shared" si="3"/>
        <v>435</v>
      </c>
      <c r="F108" s="206">
        <v>1170000893898</v>
      </c>
      <c r="G108" s="57" t="s">
        <v>899</v>
      </c>
      <c r="H108" s="201">
        <v>1</v>
      </c>
      <c r="I108" s="202">
        <v>0</v>
      </c>
      <c r="J108" s="203">
        <v>1644.98</v>
      </c>
      <c r="K108" s="203">
        <v>0.84</v>
      </c>
      <c r="L108" s="203">
        <v>0.84</v>
      </c>
      <c r="M108" s="204">
        <v>0</v>
      </c>
      <c r="N108" s="205">
        <v>2.4900000000000002</v>
      </c>
      <c r="O108" s="205">
        <v>0.05</v>
      </c>
      <c r="P108" s="205">
        <v>0.05</v>
      </c>
    </row>
    <row r="109" spans="1:16" ht="12.5" x14ac:dyDescent="0.25">
      <c r="A109" s="210">
        <v>343</v>
      </c>
      <c r="B109" s="212">
        <f t="shared" si="2"/>
        <v>343</v>
      </c>
      <c r="C109" s="206">
        <v>1170000751465</v>
      </c>
      <c r="D109" s="211">
        <v>418</v>
      </c>
      <c r="E109" s="90">
        <f t="shared" si="3"/>
        <v>418</v>
      </c>
      <c r="F109" s="206">
        <v>1170000751474</v>
      </c>
      <c r="G109" s="57" t="s">
        <v>900</v>
      </c>
      <c r="H109" s="201">
        <v>0</v>
      </c>
      <c r="I109" s="202">
        <v>0</v>
      </c>
      <c r="J109" s="203">
        <v>4.49</v>
      </c>
      <c r="K109" s="203">
        <v>2.38</v>
      </c>
      <c r="L109" s="203">
        <v>2.38</v>
      </c>
      <c r="M109" s="204">
        <v>-0.94499999999999995</v>
      </c>
      <c r="N109" s="205">
        <v>359.09</v>
      </c>
      <c r="O109" s="205">
        <v>0.05</v>
      </c>
      <c r="P109" s="205">
        <v>0.05</v>
      </c>
    </row>
    <row r="110" spans="1:16" ht="12.5" x14ac:dyDescent="0.25">
      <c r="A110" s="210">
        <v>344</v>
      </c>
      <c r="B110" s="212">
        <f t="shared" si="2"/>
        <v>344</v>
      </c>
      <c r="C110" s="206">
        <v>1170000759678</v>
      </c>
      <c r="D110" s="211">
        <v>419</v>
      </c>
      <c r="E110" s="90">
        <f t="shared" si="3"/>
        <v>419</v>
      </c>
      <c r="F110" s="206">
        <v>1170000759687</v>
      </c>
      <c r="G110" s="57" t="s">
        <v>901</v>
      </c>
      <c r="H110" s="201">
        <v>0</v>
      </c>
      <c r="I110" s="202">
        <v>1.847</v>
      </c>
      <c r="J110" s="203">
        <v>28.8</v>
      </c>
      <c r="K110" s="203">
        <v>1.52</v>
      </c>
      <c r="L110" s="203">
        <v>1.52</v>
      </c>
      <c r="M110" s="204">
        <v>0</v>
      </c>
      <c r="N110" s="205">
        <v>4799.2700000000004</v>
      </c>
      <c r="O110" s="205">
        <v>0.05</v>
      </c>
      <c r="P110" s="205">
        <v>0.05</v>
      </c>
    </row>
    <row r="111" spans="1:16" ht="12.5" x14ac:dyDescent="0.25">
      <c r="A111" s="210">
        <v>345</v>
      </c>
      <c r="B111" s="212">
        <f t="shared" si="2"/>
        <v>345</v>
      </c>
      <c r="C111" s="206">
        <v>1170000761640</v>
      </c>
      <c r="D111" s="211">
        <v>420</v>
      </c>
      <c r="E111" s="90">
        <f t="shared" si="3"/>
        <v>420</v>
      </c>
      <c r="F111" s="206">
        <v>1170000761659</v>
      </c>
      <c r="G111" s="57" t="s">
        <v>902</v>
      </c>
      <c r="H111" s="201">
        <v>0</v>
      </c>
      <c r="I111" s="202">
        <v>1.548</v>
      </c>
      <c r="J111" s="203">
        <v>12.21</v>
      </c>
      <c r="K111" s="203">
        <v>0.94</v>
      </c>
      <c r="L111" s="203">
        <v>0.94</v>
      </c>
      <c r="M111" s="204">
        <v>0</v>
      </c>
      <c r="N111" s="205">
        <v>952.76</v>
      </c>
      <c r="O111" s="205">
        <v>0.05</v>
      </c>
      <c r="P111" s="205">
        <v>0.05</v>
      </c>
    </row>
    <row r="112" spans="1:16" ht="12.5" x14ac:dyDescent="0.25">
      <c r="A112" s="210">
        <v>346</v>
      </c>
      <c r="B112" s="212">
        <f t="shared" si="2"/>
        <v>346</v>
      </c>
      <c r="C112" s="206">
        <v>1170000768557</v>
      </c>
      <c r="D112" s="211">
        <v>421</v>
      </c>
      <c r="E112" s="90">
        <f t="shared" si="3"/>
        <v>421</v>
      </c>
      <c r="F112" s="206">
        <v>1170000768566</v>
      </c>
      <c r="G112" s="57" t="s">
        <v>903</v>
      </c>
      <c r="H112" s="201">
        <v>0</v>
      </c>
      <c r="I112" s="202">
        <v>0</v>
      </c>
      <c r="J112" s="203">
        <v>82.51</v>
      </c>
      <c r="K112" s="203">
        <v>0.7</v>
      </c>
      <c r="L112" s="203">
        <v>0.7</v>
      </c>
      <c r="M112" s="204">
        <v>0</v>
      </c>
      <c r="N112" s="205">
        <v>3712.96</v>
      </c>
      <c r="O112" s="205">
        <v>0.05</v>
      </c>
      <c r="P112" s="205">
        <v>0.05</v>
      </c>
    </row>
    <row r="113" spans="1:16" ht="12.5" x14ac:dyDescent="0.25">
      <c r="A113" s="210">
        <v>347</v>
      </c>
      <c r="B113" s="212">
        <f t="shared" si="2"/>
        <v>347</v>
      </c>
      <c r="C113" s="206">
        <v>1170000772456</v>
      </c>
      <c r="D113" s="211">
        <v>422</v>
      </c>
      <c r="E113" s="90">
        <f t="shared" si="3"/>
        <v>422</v>
      </c>
      <c r="F113" s="206">
        <v>1170000772465</v>
      </c>
      <c r="G113" s="57" t="s">
        <v>904</v>
      </c>
      <c r="H113" s="201">
        <v>0</v>
      </c>
      <c r="I113" s="202">
        <v>5.8000000000000003E-2</v>
      </c>
      <c r="J113" s="203">
        <v>10.96</v>
      </c>
      <c r="K113" s="203">
        <v>1.79</v>
      </c>
      <c r="L113" s="203">
        <v>1.79</v>
      </c>
      <c r="M113" s="204">
        <v>0</v>
      </c>
      <c r="N113" s="205">
        <v>2011.43</v>
      </c>
      <c r="O113" s="205">
        <v>0.05</v>
      </c>
      <c r="P113" s="205">
        <v>0.05</v>
      </c>
    </row>
    <row r="114" spans="1:16" ht="12.5" x14ac:dyDescent="0.25">
      <c r="A114" s="210">
        <v>348</v>
      </c>
      <c r="B114" s="212">
        <f t="shared" si="2"/>
        <v>348</v>
      </c>
      <c r="C114" s="206">
        <v>1170000775712</v>
      </c>
      <c r="D114" s="211">
        <v>423</v>
      </c>
      <c r="E114" s="90">
        <f t="shared" si="3"/>
        <v>423</v>
      </c>
      <c r="F114" s="206">
        <v>1170000775721</v>
      </c>
      <c r="G114" s="57" t="s">
        <v>905</v>
      </c>
      <c r="H114" s="201">
        <v>0</v>
      </c>
      <c r="I114" s="202">
        <v>0</v>
      </c>
      <c r="J114" s="203">
        <v>9.3699999999999992</v>
      </c>
      <c r="K114" s="203">
        <v>0.9</v>
      </c>
      <c r="L114" s="203">
        <v>0.9</v>
      </c>
      <c r="M114" s="204">
        <v>0</v>
      </c>
      <c r="N114" s="205">
        <v>926.28</v>
      </c>
      <c r="O114" s="205">
        <v>0.05</v>
      </c>
      <c r="P114" s="205">
        <v>0.05</v>
      </c>
    </row>
    <row r="115" spans="1:16" ht="12.5" x14ac:dyDescent="0.25">
      <c r="A115" s="210">
        <v>349</v>
      </c>
      <c r="B115" s="212">
        <f t="shared" si="2"/>
        <v>349</v>
      </c>
      <c r="C115" s="206">
        <v>1170000775340</v>
      </c>
      <c r="D115" s="211">
        <v>424</v>
      </c>
      <c r="E115" s="90">
        <f t="shared" si="3"/>
        <v>424</v>
      </c>
      <c r="F115" s="206">
        <v>1170000775350</v>
      </c>
      <c r="G115" s="57" t="s">
        <v>906</v>
      </c>
      <c r="H115" s="201">
        <v>0</v>
      </c>
      <c r="I115" s="202">
        <v>0</v>
      </c>
      <c r="J115" s="203">
        <v>89.65</v>
      </c>
      <c r="K115" s="203">
        <v>0.81</v>
      </c>
      <c r="L115" s="203">
        <v>0.81</v>
      </c>
      <c r="M115" s="204">
        <v>0</v>
      </c>
      <c r="N115" s="205">
        <v>4482.55</v>
      </c>
      <c r="O115" s="205">
        <v>0.05</v>
      </c>
      <c r="P115" s="205">
        <v>0.05</v>
      </c>
    </row>
    <row r="116" spans="1:16" ht="12.5" x14ac:dyDescent="0.25">
      <c r="A116" s="210">
        <v>351</v>
      </c>
      <c r="B116" s="212">
        <f t="shared" si="2"/>
        <v>351</v>
      </c>
      <c r="C116" s="206">
        <v>1170000783305</v>
      </c>
      <c r="D116" s="211">
        <v>426</v>
      </c>
      <c r="E116" s="90">
        <f t="shared" si="3"/>
        <v>426</v>
      </c>
      <c r="F116" s="206">
        <v>1170000783314</v>
      </c>
      <c r="G116" s="57" t="s">
        <v>907</v>
      </c>
      <c r="H116" s="201">
        <v>0</v>
      </c>
      <c r="I116" s="202">
        <v>0</v>
      </c>
      <c r="J116" s="203">
        <v>7.79</v>
      </c>
      <c r="K116" s="203">
        <v>2.12</v>
      </c>
      <c r="L116" s="203">
        <v>2.12</v>
      </c>
      <c r="M116" s="204">
        <v>0</v>
      </c>
      <c r="N116" s="205">
        <v>700.95</v>
      </c>
      <c r="O116" s="205">
        <v>0.05</v>
      </c>
      <c r="P116" s="205">
        <v>0.05</v>
      </c>
    </row>
    <row r="117" spans="1:16" ht="12.5" x14ac:dyDescent="0.25">
      <c r="A117" s="210">
        <v>353</v>
      </c>
      <c r="B117" s="212">
        <f t="shared" si="2"/>
        <v>353</v>
      </c>
      <c r="C117" s="206">
        <v>1170000790241</v>
      </c>
      <c r="D117" s="211">
        <v>428</v>
      </c>
      <c r="E117" s="90">
        <f t="shared" si="3"/>
        <v>428</v>
      </c>
      <c r="F117" s="206">
        <v>1170000790250</v>
      </c>
      <c r="G117" s="57" t="s">
        <v>908</v>
      </c>
      <c r="H117" s="201">
        <v>0</v>
      </c>
      <c r="I117" s="202">
        <v>5.2999999999999999E-2</v>
      </c>
      <c r="J117" s="203">
        <v>10.67</v>
      </c>
      <c r="K117" s="203">
        <v>2.3199999999999998</v>
      </c>
      <c r="L117" s="203">
        <v>2.3199999999999998</v>
      </c>
      <c r="M117" s="204">
        <v>0</v>
      </c>
      <c r="N117" s="205">
        <v>708.34</v>
      </c>
      <c r="O117" s="205">
        <v>0.05</v>
      </c>
      <c r="P117" s="205">
        <v>0.05</v>
      </c>
    </row>
    <row r="118" spans="1:16" ht="12.5" x14ac:dyDescent="0.25">
      <c r="A118" s="210">
        <v>354</v>
      </c>
      <c r="B118" s="212">
        <f t="shared" si="2"/>
        <v>354</v>
      </c>
      <c r="C118" s="206">
        <v>1170000807142</v>
      </c>
      <c r="D118" s="211">
        <v>429</v>
      </c>
      <c r="E118" s="90">
        <f t="shared" si="3"/>
        <v>429</v>
      </c>
      <c r="F118" s="206">
        <v>1170000807151</v>
      </c>
      <c r="G118" s="57" t="s">
        <v>909</v>
      </c>
      <c r="H118" s="201">
        <v>0</v>
      </c>
      <c r="I118" s="202">
        <v>1.837</v>
      </c>
      <c r="J118" s="203">
        <v>30.1</v>
      </c>
      <c r="K118" s="203">
        <v>0.7</v>
      </c>
      <c r="L118" s="203">
        <v>0.7</v>
      </c>
      <c r="M118" s="204">
        <v>0</v>
      </c>
      <c r="N118" s="205">
        <v>573.48</v>
      </c>
      <c r="O118" s="205">
        <v>0.05</v>
      </c>
      <c r="P118" s="205">
        <v>0.05</v>
      </c>
    </row>
    <row r="119" spans="1:16" ht="12.5" x14ac:dyDescent="0.25">
      <c r="A119" s="210">
        <v>355</v>
      </c>
      <c r="B119" s="212">
        <f t="shared" si="2"/>
        <v>355</v>
      </c>
      <c r="C119" s="206">
        <v>1170000807160</v>
      </c>
      <c r="D119" s="211">
        <v>430</v>
      </c>
      <c r="E119" s="90">
        <f t="shared" si="3"/>
        <v>430</v>
      </c>
      <c r="F119" s="206">
        <v>1170000807170</v>
      </c>
      <c r="G119" s="57" t="s">
        <v>910</v>
      </c>
      <c r="H119" s="201">
        <v>0</v>
      </c>
      <c r="I119" s="202">
        <v>1.8939999999999999</v>
      </c>
      <c r="J119" s="203">
        <v>491.97</v>
      </c>
      <c r="K119" s="203">
        <v>0.72</v>
      </c>
      <c r="L119" s="203">
        <v>0.72</v>
      </c>
      <c r="M119" s="204">
        <v>-1.899</v>
      </c>
      <c r="N119" s="205">
        <v>2310.64</v>
      </c>
      <c r="O119" s="205">
        <v>0.05</v>
      </c>
      <c r="P119" s="205">
        <v>0.05</v>
      </c>
    </row>
    <row r="120" spans="1:16" ht="12.5" x14ac:dyDescent="0.25">
      <c r="A120" s="210">
        <v>356</v>
      </c>
      <c r="B120" s="212">
        <f t="shared" si="2"/>
        <v>356</v>
      </c>
      <c r="C120" s="206">
        <v>1170000858990</v>
      </c>
      <c r="D120" s="211">
        <v>431</v>
      </c>
      <c r="E120" s="90">
        <f t="shared" si="3"/>
        <v>431</v>
      </c>
      <c r="F120" s="206">
        <v>1170000859007</v>
      </c>
      <c r="G120" s="57" t="s">
        <v>911</v>
      </c>
      <c r="H120" s="201">
        <v>0</v>
      </c>
      <c r="I120" s="202">
        <v>0</v>
      </c>
      <c r="J120" s="203">
        <v>7.06</v>
      </c>
      <c r="K120" s="203">
        <v>1.8</v>
      </c>
      <c r="L120" s="203">
        <v>1.8</v>
      </c>
      <c r="M120" s="204">
        <v>-5.15</v>
      </c>
      <c r="N120" s="205">
        <v>356.52</v>
      </c>
      <c r="O120" s="205">
        <v>0.05</v>
      </c>
      <c r="P120" s="205">
        <v>0.05</v>
      </c>
    </row>
    <row r="121" spans="1:16" ht="12.5" x14ac:dyDescent="0.25">
      <c r="A121" s="210">
        <v>357</v>
      </c>
      <c r="B121" s="212">
        <f t="shared" si="2"/>
        <v>357</v>
      </c>
      <c r="C121" s="206">
        <v>1170000871315</v>
      </c>
      <c r="D121" s="211">
        <v>432</v>
      </c>
      <c r="E121" s="90">
        <f t="shared" si="3"/>
        <v>432</v>
      </c>
      <c r="F121" s="206">
        <v>1170000871324</v>
      </c>
      <c r="G121" s="57" t="s">
        <v>912</v>
      </c>
      <c r="H121" s="201">
        <v>0</v>
      </c>
      <c r="I121" s="202">
        <v>0.29399999999999998</v>
      </c>
      <c r="J121" s="203">
        <v>1668.31</v>
      </c>
      <c r="K121" s="203">
        <v>1.77</v>
      </c>
      <c r="L121" s="203">
        <v>1.77</v>
      </c>
      <c r="M121" s="204">
        <v>-2.161</v>
      </c>
      <c r="N121" s="205">
        <v>2085.38</v>
      </c>
      <c r="O121" s="205">
        <v>0.05</v>
      </c>
      <c r="P121" s="205">
        <v>0.05</v>
      </c>
    </row>
    <row r="122" spans="1:16" ht="12.5" x14ac:dyDescent="0.25">
      <c r="A122" s="210">
        <v>358</v>
      </c>
      <c r="B122" s="212">
        <f t="shared" si="2"/>
        <v>358</v>
      </c>
      <c r="C122" s="206">
        <v>1170000871120</v>
      </c>
      <c r="D122" s="211">
        <v>433</v>
      </c>
      <c r="E122" s="90">
        <f t="shared" si="3"/>
        <v>433</v>
      </c>
      <c r="F122" s="206">
        <v>1170000871139</v>
      </c>
      <c r="G122" s="57" t="s">
        <v>913</v>
      </c>
      <c r="H122" s="201">
        <v>0</v>
      </c>
      <c r="I122" s="202">
        <v>0</v>
      </c>
      <c r="J122" s="203">
        <v>181.79</v>
      </c>
      <c r="K122" s="203">
        <v>0.73</v>
      </c>
      <c r="L122" s="203">
        <v>0.73</v>
      </c>
      <c r="M122" s="204">
        <v>0</v>
      </c>
      <c r="N122" s="205">
        <v>181.79</v>
      </c>
      <c r="O122" s="205">
        <v>0.05</v>
      </c>
      <c r="P122" s="205">
        <v>0.05</v>
      </c>
    </row>
    <row r="123" spans="1:16" ht="12.5" x14ac:dyDescent="0.25">
      <c r="A123" s="210">
        <v>359</v>
      </c>
      <c r="B123" s="212">
        <f t="shared" si="2"/>
        <v>359</v>
      </c>
      <c r="C123" s="206">
        <v>1170000884086</v>
      </c>
      <c r="D123" s="211">
        <v>434</v>
      </c>
      <c r="E123" s="90">
        <f t="shared" si="3"/>
        <v>434</v>
      </c>
      <c r="F123" s="206">
        <v>1170000884095</v>
      </c>
      <c r="G123" s="57" t="s">
        <v>914</v>
      </c>
      <c r="H123" s="201">
        <v>0</v>
      </c>
      <c r="I123" s="202">
        <v>0</v>
      </c>
      <c r="J123" s="203">
        <v>28.1</v>
      </c>
      <c r="K123" s="203">
        <v>1.1299999999999999</v>
      </c>
      <c r="L123" s="203">
        <v>1.1299999999999999</v>
      </c>
      <c r="M123" s="204">
        <v>0</v>
      </c>
      <c r="N123" s="205">
        <v>2248.12</v>
      </c>
      <c r="O123" s="205">
        <v>0.05</v>
      </c>
      <c r="P123" s="205">
        <v>0.05</v>
      </c>
    </row>
    <row r="124" spans="1:16" ht="12.5" x14ac:dyDescent="0.25">
      <c r="A124" s="210">
        <v>361</v>
      </c>
      <c r="B124" s="212">
        <f t="shared" si="2"/>
        <v>361</v>
      </c>
      <c r="C124" s="206">
        <v>1170000895724</v>
      </c>
      <c r="D124" s="211">
        <v>436</v>
      </c>
      <c r="E124" s="90">
        <f t="shared" si="3"/>
        <v>436</v>
      </c>
      <c r="F124" s="206">
        <v>1170000895733</v>
      </c>
      <c r="G124" s="57" t="s">
        <v>915</v>
      </c>
      <c r="H124" s="201">
        <v>0</v>
      </c>
      <c r="I124" s="202">
        <v>0</v>
      </c>
      <c r="J124" s="203">
        <v>2738.4</v>
      </c>
      <c r="K124" s="203">
        <v>2.58</v>
      </c>
      <c r="L124" s="203">
        <v>2.58</v>
      </c>
      <c r="M124" s="204">
        <v>-2.61</v>
      </c>
      <c r="N124" s="205">
        <v>2738.4</v>
      </c>
      <c r="O124" s="205">
        <v>0.05</v>
      </c>
      <c r="P124" s="205">
        <v>0.05</v>
      </c>
    </row>
    <row r="125" spans="1:16" ht="12.5" x14ac:dyDescent="0.25">
      <c r="A125" s="210">
        <v>362</v>
      </c>
      <c r="B125" s="212">
        <f t="shared" si="2"/>
        <v>362</v>
      </c>
      <c r="C125" s="206">
        <v>1170000902629</v>
      </c>
      <c r="D125" s="211">
        <v>437</v>
      </c>
      <c r="E125" s="90">
        <f t="shared" si="3"/>
        <v>437</v>
      </c>
      <c r="F125" s="206">
        <v>1170000902638</v>
      </c>
      <c r="G125" s="57" t="s">
        <v>916</v>
      </c>
      <c r="H125" s="201">
        <v>0</v>
      </c>
      <c r="I125" s="202">
        <v>6.5119999999999996</v>
      </c>
      <c r="J125" s="203">
        <v>51.94</v>
      </c>
      <c r="K125" s="203">
        <v>0.78</v>
      </c>
      <c r="L125" s="203">
        <v>0.78</v>
      </c>
      <c r="M125" s="204">
        <v>-6.6749999999999998</v>
      </c>
      <c r="N125" s="205">
        <v>311.64</v>
      </c>
      <c r="O125" s="205">
        <v>0.05</v>
      </c>
      <c r="P125" s="205">
        <v>0.05</v>
      </c>
    </row>
    <row r="126" spans="1:16" ht="12.5" x14ac:dyDescent="0.25">
      <c r="A126" s="210">
        <v>363</v>
      </c>
      <c r="B126" s="212">
        <f t="shared" si="2"/>
        <v>363</v>
      </c>
      <c r="C126" s="206">
        <v>1170000928965</v>
      </c>
      <c r="D126" s="211">
        <v>438</v>
      </c>
      <c r="E126" s="90">
        <f t="shared" si="3"/>
        <v>438</v>
      </c>
      <c r="F126" s="206">
        <v>1170000928974</v>
      </c>
      <c r="G126" s="57" t="s">
        <v>917</v>
      </c>
      <c r="H126" s="201">
        <v>0</v>
      </c>
      <c r="I126" s="202">
        <v>6.8000000000000005E-2</v>
      </c>
      <c r="J126" s="203">
        <v>2.83</v>
      </c>
      <c r="K126" s="203">
        <v>2.0499999999999998</v>
      </c>
      <c r="L126" s="203">
        <v>2.0499999999999998</v>
      </c>
      <c r="M126" s="204">
        <v>-1.9610000000000001</v>
      </c>
      <c r="N126" s="205">
        <v>562.76</v>
      </c>
      <c r="O126" s="205">
        <v>0.05</v>
      </c>
      <c r="P126" s="205">
        <v>0.05</v>
      </c>
    </row>
    <row r="127" spans="1:16" ht="12.5" x14ac:dyDescent="0.25">
      <c r="A127" s="210">
        <v>364</v>
      </c>
      <c r="B127" s="212">
        <f t="shared" si="2"/>
        <v>364</v>
      </c>
      <c r="C127" s="206">
        <v>1170000939911</v>
      </c>
      <c r="D127" s="211">
        <v>439</v>
      </c>
      <c r="E127" s="90">
        <f t="shared" si="3"/>
        <v>439</v>
      </c>
      <c r="F127" s="206">
        <v>1170000939920</v>
      </c>
      <c r="G127" s="57" t="s">
        <v>918</v>
      </c>
      <c r="H127" s="201">
        <v>0</v>
      </c>
      <c r="I127" s="202">
        <v>0.86799999999999999</v>
      </c>
      <c r="J127" s="203">
        <v>4.82</v>
      </c>
      <c r="K127" s="203">
        <v>2.08</v>
      </c>
      <c r="L127" s="203">
        <v>2.08</v>
      </c>
      <c r="M127" s="204">
        <v>-3.2120000000000002</v>
      </c>
      <c r="N127" s="205">
        <v>308.61</v>
      </c>
      <c r="O127" s="205">
        <v>0.05</v>
      </c>
      <c r="P127" s="205">
        <v>0.05</v>
      </c>
    </row>
    <row r="128" spans="1:16" ht="12.5" x14ac:dyDescent="0.25">
      <c r="A128" s="210">
        <v>365</v>
      </c>
      <c r="B128" s="212">
        <f t="shared" si="2"/>
        <v>365</v>
      </c>
      <c r="C128" s="206">
        <v>1170000953544</v>
      </c>
      <c r="D128" s="211">
        <v>440</v>
      </c>
      <c r="E128" s="90">
        <f t="shared" si="3"/>
        <v>440</v>
      </c>
      <c r="F128" s="206">
        <v>1170000953553</v>
      </c>
      <c r="G128" s="57" t="s">
        <v>919</v>
      </c>
      <c r="H128" s="201">
        <v>0</v>
      </c>
      <c r="I128" s="202">
        <v>0</v>
      </c>
      <c r="J128" s="203">
        <v>270.33</v>
      </c>
      <c r="K128" s="203">
        <v>0.68</v>
      </c>
      <c r="L128" s="203">
        <v>0.68</v>
      </c>
      <c r="M128" s="204">
        <v>0</v>
      </c>
      <c r="N128" s="205">
        <v>270.33</v>
      </c>
      <c r="O128" s="205">
        <v>0.05</v>
      </c>
      <c r="P128" s="205">
        <v>0.05</v>
      </c>
    </row>
    <row r="129" spans="1:16" ht="12.5" x14ac:dyDescent="0.25">
      <c r="A129" s="210">
        <v>784</v>
      </c>
      <c r="B129" s="212">
        <f t="shared" si="2"/>
        <v>784</v>
      </c>
      <c r="C129" s="206">
        <v>1170000447716</v>
      </c>
      <c r="D129" s="211">
        <v>705</v>
      </c>
      <c r="E129" s="90">
        <f t="shared" si="3"/>
        <v>705</v>
      </c>
      <c r="F129" s="206">
        <v>1170000447725</v>
      </c>
      <c r="G129" s="57" t="s">
        <v>920</v>
      </c>
      <c r="H129" s="201">
        <v>0</v>
      </c>
      <c r="I129" s="202">
        <v>0</v>
      </c>
      <c r="J129" s="203">
        <v>1.28</v>
      </c>
      <c r="K129" s="203">
        <v>2.65</v>
      </c>
      <c r="L129" s="203">
        <v>2.65</v>
      </c>
      <c r="M129" s="204">
        <v>0</v>
      </c>
      <c r="N129" s="205">
        <v>362.3</v>
      </c>
      <c r="O129" s="205">
        <v>0.05</v>
      </c>
      <c r="P129" s="205">
        <v>0.05</v>
      </c>
    </row>
    <row r="130" spans="1:16" ht="12.5" x14ac:dyDescent="0.25">
      <c r="A130" s="210">
        <v>785</v>
      </c>
      <c r="B130" s="212">
        <f t="shared" si="2"/>
        <v>785</v>
      </c>
      <c r="C130" s="206">
        <v>1170000447479</v>
      </c>
      <c r="D130" s="211">
        <v>706</v>
      </c>
      <c r="E130" s="90">
        <f t="shared" si="3"/>
        <v>706</v>
      </c>
      <c r="F130" s="206">
        <v>1170000447488</v>
      </c>
      <c r="G130" s="57" t="s">
        <v>921</v>
      </c>
      <c r="H130" s="201">
        <v>0</v>
      </c>
      <c r="I130" s="202">
        <v>0</v>
      </c>
      <c r="J130" s="203">
        <v>17.010000000000002</v>
      </c>
      <c r="K130" s="203">
        <v>1.1299999999999999</v>
      </c>
      <c r="L130" s="203">
        <v>1.1299999999999999</v>
      </c>
      <c r="M130" s="204">
        <v>0</v>
      </c>
      <c r="N130" s="205">
        <v>680.49</v>
      </c>
      <c r="O130" s="205">
        <v>0.05</v>
      </c>
      <c r="P130" s="205">
        <v>0.05</v>
      </c>
    </row>
    <row r="131" spans="1:16" ht="12.5" x14ac:dyDescent="0.25">
      <c r="A131" s="210">
        <v>786</v>
      </c>
      <c r="B131" s="212">
        <f t="shared" si="2"/>
        <v>786</v>
      </c>
      <c r="C131" s="206">
        <v>1170000447497</v>
      </c>
      <c r="D131" s="211">
        <v>707</v>
      </c>
      <c r="E131" s="90">
        <f t="shared" si="3"/>
        <v>707</v>
      </c>
      <c r="F131" s="206">
        <v>1170000447502</v>
      </c>
      <c r="G131" s="57" t="s">
        <v>922</v>
      </c>
      <c r="H131" s="201">
        <v>0</v>
      </c>
      <c r="I131" s="202">
        <v>0.49199999999999999</v>
      </c>
      <c r="J131" s="203">
        <v>80.540000000000006</v>
      </c>
      <c r="K131" s="203">
        <v>1.93</v>
      </c>
      <c r="L131" s="203">
        <v>1.93</v>
      </c>
      <c r="M131" s="204">
        <v>0</v>
      </c>
      <c r="N131" s="205">
        <v>4026.85</v>
      </c>
      <c r="O131" s="205">
        <v>0.05</v>
      </c>
      <c r="P131" s="205">
        <v>0.05</v>
      </c>
    </row>
    <row r="132" spans="1:16" ht="12.5" x14ac:dyDescent="0.25">
      <c r="A132" s="210">
        <v>787</v>
      </c>
      <c r="B132" s="212">
        <f t="shared" si="2"/>
        <v>787</v>
      </c>
      <c r="C132" s="206">
        <v>1170000451420</v>
      </c>
      <c r="D132" s="211">
        <v>708</v>
      </c>
      <c r="E132" s="90">
        <f t="shared" si="3"/>
        <v>708</v>
      </c>
      <c r="F132" s="206">
        <v>1170000451439</v>
      </c>
      <c r="G132" s="57" t="s">
        <v>923</v>
      </c>
      <c r="H132" s="201">
        <v>0</v>
      </c>
      <c r="I132" s="202">
        <v>0</v>
      </c>
      <c r="J132" s="203">
        <v>15.68</v>
      </c>
      <c r="K132" s="203">
        <v>1.64</v>
      </c>
      <c r="L132" s="203">
        <v>1.64</v>
      </c>
      <c r="M132" s="204">
        <v>0</v>
      </c>
      <c r="N132" s="205">
        <v>2577.96</v>
      </c>
      <c r="O132" s="205">
        <v>0.05</v>
      </c>
      <c r="P132" s="205">
        <v>0.05</v>
      </c>
    </row>
    <row r="133" spans="1:16" ht="12.5" x14ac:dyDescent="0.25">
      <c r="A133" s="210">
        <v>789</v>
      </c>
      <c r="B133" s="212">
        <f t="shared" si="2"/>
        <v>789</v>
      </c>
      <c r="C133" s="206">
        <v>1170000457617</v>
      </c>
      <c r="D133" s="211">
        <v>710</v>
      </c>
      <c r="E133" s="90">
        <f t="shared" si="3"/>
        <v>710</v>
      </c>
      <c r="F133" s="206">
        <v>1170000457626</v>
      </c>
      <c r="G133" s="57" t="s">
        <v>924</v>
      </c>
      <c r="H133" s="201">
        <v>0</v>
      </c>
      <c r="I133" s="202">
        <v>1.7110000000000001</v>
      </c>
      <c r="J133" s="203">
        <v>2.2599999999999998</v>
      </c>
      <c r="K133" s="203">
        <v>2.0299999999999998</v>
      </c>
      <c r="L133" s="203">
        <v>2.0299999999999998</v>
      </c>
      <c r="M133" s="204">
        <v>0</v>
      </c>
      <c r="N133" s="205">
        <v>407.51</v>
      </c>
      <c r="O133" s="205">
        <v>0.05</v>
      </c>
      <c r="P133" s="205">
        <v>0.05</v>
      </c>
    </row>
    <row r="134" spans="1:16" ht="12.5" x14ac:dyDescent="0.25">
      <c r="A134" s="210">
        <v>790</v>
      </c>
      <c r="B134" s="212">
        <f t="shared" si="2"/>
        <v>790</v>
      </c>
      <c r="C134" s="206">
        <v>1170000458550</v>
      </c>
      <c r="D134" s="211">
        <v>711</v>
      </c>
      <c r="E134" s="90">
        <f t="shared" si="3"/>
        <v>711</v>
      </c>
      <c r="F134" s="206">
        <v>1170000458569</v>
      </c>
      <c r="G134" s="57" t="s">
        <v>925</v>
      </c>
      <c r="H134" s="201">
        <v>0</v>
      </c>
      <c r="I134" s="202">
        <v>0</v>
      </c>
      <c r="J134" s="203">
        <v>2.6</v>
      </c>
      <c r="K134" s="203">
        <v>1.72</v>
      </c>
      <c r="L134" s="203">
        <v>1.72</v>
      </c>
      <c r="M134" s="204">
        <v>0</v>
      </c>
      <c r="N134" s="205">
        <v>599.58000000000004</v>
      </c>
      <c r="O134" s="205">
        <v>0.05</v>
      </c>
      <c r="P134" s="205">
        <v>0.05</v>
      </c>
    </row>
    <row r="135" spans="1:16" ht="12.5" x14ac:dyDescent="0.25">
      <c r="A135" s="210">
        <v>791</v>
      </c>
      <c r="B135" s="212">
        <f t="shared" si="2"/>
        <v>791</v>
      </c>
      <c r="C135" s="206">
        <v>1170000463150</v>
      </c>
      <c r="D135" s="211">
        <v>712</v>
      </c>
      <c r="E135" s="90">
        <f t="shared" si="3"/>
        <v>712</v>
      </c>
      <c r="F135" s="206">
        <v>1170000463160</v>
      </c>
      <c r="G135" s="57" t="s">
        <v>926</v>
      </c>
      <c r="H135" s="201">
        <v>0</v>
      </c>
      <c r="I135" s="202">
        <v>1.2250000000000001</v>
      </c>
      <c r="J135" s="203">
        <v>108.96</v>
      </c>
      <c r="K135" s="203">
        <v>2.98</v>
      </c>
      <c r="L135" s="203">
        <v>2.98</v>
      </c>
      <c r="M135" s="204">
        <v>0</v>
      </c>
      <c r="N135" s="205">
        <v>7082.09</v>
      </c>
      <c r="O135" s="205">
        <v>0.05</v>
      </c>
      <c r="P135" s="205">
        <v>0.05</v>
      </c>
    </row>
    <row r="136" spans="1:16" ht="12.5" x14ac:dyDescent="0.25">
      <c r="A136" s="210">
        <v>792</v>
      </c>
      <c r="B136" s="212">
        <f t="shared" si="2"/>
        <v>792</v>
      </c>
      <c r="C136" s="206">
        <v>1170000468015</v>
      </c>
      <c r="D136" s="211">
        <v>713</v>
      </c>
      <c r="E136" s="90">
        <f t="shared" si="3"/>
        <v>713</v>
      </c>
      <c r="F136" s="206">
        <v>1170000468024</v>
      </c>
      <c r="G136" s="57" t="s">
        <v>927</v>
      </c>
      <c r="H136" s="201">
        <v>0</v>
      </c>
      <c r="I136" s="202">
        <v>0</v>
      </c>
      <c r="J136" s="203">
        <v>68.53</v>
      </c>
      <c r="K136" s="203">
        <v>1.25</v>
      </c>
      <c r="L136" s="203">
        <v>1.25</v>
      </c>
      <c r="M136" s="204">
        <v>0</v>
      </c>
      <c r="N136" s="205">
        <v>1384.42</v>
      </c>
      <c r="O136" s="205">
        <v>0.05</v>
      </c>
      <c r="P136" s="205">
        <v>0.05</v>
      </c>
    </row>
    <row r="137" spans="1:16" ht="12.5" x14ac:dyDescent="0.25">
      <c r="A137" s="210">
        <v>793</v>
      </c>
      <c r="B137" s="212">
        <f t="shared" si="2"/>
        <v>793</v>
      </c>
      <c r="C137" s="206">
        <v>1170000467572</v>
      </c>
      <c r="D137" s="211">
        <v>714</v>
      </c>
      <c r="E137" s="90">
        <f t="shared" si="3"/>
        <v>714</v>
      </c>
      <c r="F137" s="206">
        <v>1170000467581</v>
      </c>
      <c r="G137" s="57" t="s">
        <v>928</v>
      </c>
      <c r="H137" s="201">
        <v>0</v>
      </c>
      <c r="I137" s="202">
        <v>6.52</v>
      </c>
      <c r="J137" s="203">
        <v>7.93</v>
      </c>
      <c r="K137" s="203">
        <v>1.55</v>
      </c>
      <c r="L137" s="203">
        <v>1.55</v>
      </c>
      <c r="M137" s="204">
        <v>0</v>
      </c>
      <c r="N137" s="205">
        <v>1718.32</v>
      </c>
      <c r="O137" s="205">
        <v>0.05</v>
      </c>
      <c r="P137" s="205">
        <v>0.05</v>
      </c>
    </row>
    <row r="138" spans="1:16" ht="12.5" x14ac:dyDescent="0.25">
      <c r="A138" s="210">
        <v>795</v>
      </c>
      <c r="B138" s="212">
        <f t="shared" si="2"/>
        <v>795</v>
      </c>
      <c r="C138" s="206">
        <v>1170000467509</v>
      </c>
      <c r="D138" s="211">
        <v>716</v>
      </c>
      <c r="E138" s="90">
        <f t="shared" si="3"/>
        <v>716</v>
      </c>
      <c r="F138" s="206">
        <v>1170000467527</v>
      </c>
      <c r="G138" s="57" t="s">
        <v>929</v>
      </c>
      <c r="H138" s="201">
        <v>1</v>
      </c>
      <c r="I138" s="202">
        <v>1.5660000000000001</v>
      </c>
      <c r="J138" s="203">
        <v>1110.57</v>
      </c>
      <c r="K138" s="203">
        <v>3.55</v>
      </c>
      <c r="L138" s="203">
        <v>3.55</v>
      </c>
      <c r="M138" s="204">
        <v>-3.6880000000000002</v>
      </c>
      <c r="N138" s="205">
        <v>4067.12</v>
      </c>
      <c r="O138" s="205">
        <v>0.05</v>
      </c>
      <c r="P138" s="205">
        <v>0.05</v>
      </c>
    </row>
    <row r="139" spans="1:16" ht="12.5" x14ac:dyDescent="0.25">
      <c r="A139" s="210">
        <v>796</v>
      </c>
      <c r="B139" s="212">
        <f t="shared" ref="B139:B202" si="4">$A139</f>
        <v>796</v>
      </c>
      <c r="C139" s="206">
        <v>1170000474082</v>
      </c>
      <c r="D139" s="211">
        <v>717</v>
      </c>
      <c r="E139" s="90">
        <f t="shared" ref="E139:E202" si="5">$D139</f>
        <v>717</v>
      </c>
      <c r="F139" s="206">
        <v>1170000474107</v>
      </c>
      <c r="G139" s="57" t="s">
        <v>930</v>
      </c>
      <c r="H139" s="201">
        <v>0</v>
      </c>
      <c r="I139" s="202">
        <v>6.3419999999999996</v>
      </c>
      <c r="J139" s="203">
        <v>22.07</v>
      </c>
      <c r="K139" s="203">
        <v>3</v>
      </c>
      <c r="L139" s="203">
        <v>3</v>
      </c>
      <c r="M139" s="204">
        <v>0</v>
      </c>
      <c r="N139" s="205">
        <v>3677.62</v>
      </c>
      <c r="O139" s="205">
        <v>0.05</v>
      </c>
      <c r="P139" s="205">
        <v>0.05</v>
      </c>
    </row>
    <row r="140" spans="1:16" ht="12.5" x14ac:dyDescent="0.25">
      <c r="A140" s="210">
        <v>797</v>
      </c>
      <c r="B140" s="212">
        <f t="shared" si="4"/>
        <v>797</v>
      </c>
      <c r="C140" s="206">
        <v>1170000474436</v>
      </c>
      <c r="D140" s="211">
        <v>718</v>
      </c>
      <c r="E140" s="90">
        <f t="shared" si="5"/>
        <v>718</v>
      </c>
      <c r="F140" s="206">
        <v>1170000474445</v>
      </c>
      <c r="G140" s="57" t="s">
        <v>931</v>
      </c>
      <c r="H140" s="201">
        <v>0</v>
      </c>
      <c r="I140" s="202">
        <v>4.3289999999999997</v>
      </c>
      <c r="J140" s="203">
        <v>8.4600000000000009</v>
      </c>
      <c r="K140" s="203">
        <v>2.5299999999999998</v>
      </c>
      <c r="L140" s="203">
        <v>2.5299999999999998</v>
      </c>
      <c r="M140" s="204">
        <v>0</v>
      </c>
      <c r="N140" s="205">
        <v>355.13</v>
      </c>
      <c r="O140" s="205">
        <v>0.05</v>
      </c>
      <c r="P140" s="205">
        <v>0.05</v>
      </c>
    </row>
    <row r="141" spans="1:16" ht="12.5" x14ac:dyDescent="0.25">
      <c r="A141" s="210">
        <v>799</v>
      </c>
      <c r="B141" s="212">
        <f t="shared" si="4"/>
        <v>799</v>
      </c>
      <c r="C141" s="206">
        <v>1170000474393</v>
      </c>
      <c r="D141" s="211">
        <v>720</v>
      </c>
      <c r="E141" s="90">
        <f t="shared" si="5"/>
        <v>720</v>
      </c>
      <c r="F141" s="206">
        <v>1170000474409</v>
      </c>
      <c r="G141" s="57" t="s">
        <v>932</v>
      </c>
      <c r="H141" s="201">
        <v>0</v>
      </c>
      <c r="I141" s="202">
        <v>0</v>
      </c>
      <c r="J141" s="203">
        <v>22.72</v>
      </c>
      <c r="K141" s="203">
        <v>2.46</v>
      </c>
      <c r="L141" s="203">
        <v>2.46</v>
      </c>
      <c r="M141" s="204">
        <v>-9.15</v>
      </c>
      <c r="N141" s="205">
        <v>340.86</v>
      </c>
      <c r="O141" s="205">
        <v>0.05</v>
      </c>
      <c r="P141" s="205">
        <v>0.05</v>
      </c>
    </row>
    <row r="142" spans="1:16" ht="25" x14ac:dyDescent="0.25">
      <c r="A142" s="210">
        <v>824</v>
      </c>
      <c r="B142" s="212">
        <f t="shared" si="4"/>
        <v>824</v>
      </c>
      <c r="C142" s="206" t="s">
        <v>2144</v>
      </c>
      <c r="D142" s="211">
        <v>600</v>
      </c>
      <c r="E142" s="90">
        <f t="shared" si="5"/>
        <v>600</v>
      </c>
      <c r="F142" s="206" t="s">
        <v>2137</v>
      </c>
      <c r="G142" s="57" t="s">
        <v>933</v>
      </c>
      <c r="H142" s="201">
        <v>2</v>
      </c>
      <c r="I142" s="202">
        <v>6.5039999999999996</v>
      </c>
      <c r="J142" s="203">
        <v>33727.46</v>
      </c>
      <c r="K142" s="203">
        <v>1.51</v>
      </c>
      <c r="L142" s="203">
        <v>1.51</v>
      </c>
      <c r="M142" s="204">
        <v>0</v>
      </c>
      <c r="N142" s="205">
        <v>0</v>
      </c>
      <c r="O142" s="205">
        <v>0</v>
      </c>
      <c r="P142" s="205">
        <v>0</v>
      </c>
    </row>
    <row r="143" spans="1:16" ht="25" x14ac:dyDescent="0.25">
      <c r="A143" s="210">
        <v>825</v>
      </c>
      <c r="B143" s="212">
        <f t="shared" si="4"/>
        <v>825</v>
      </c>
      <c r="C143" s="206" t="s">
        <v>2145</v>
      </c>
      <c r="D143" s="211">
        <v>601</v>
      </c>
      <c r="E143" s="90">
        <f t="shared" si="5"/>
        <v>601</v>
      </c>
      <c r="F143" s="206">
        <v>1100050641453</v>
      </c>
      <c r="G143" s="57" t="s">
        <v>934</v>
      </c>
      <c r="H143" s="201">
        <v>2</v>
      </c>
      <c r="I143" s="202">
        <v>0</v>
      </c>
      <c r="J143" s="203">
        <v>42260.959999999999</v>
      </c>
      <c r="K143" s="203">
        <v>1.37</v>
      </c>
      <c r="L143" s="203">
        <v>1.37</v>
      </c>
      <c r="M143" s="204">
        <v>0</v>
      </c>
      <c r="N143" s="205">
        <v>4253.21</v>
      </c>
      <c r="O143" s="205">
        <v>0.05</v>
      </c>
      <c r="P143" s="205">
        <v>0.05</v>
      </c>
    </row>
    <row r="144" spans="1:16" ht="12.5" x14ac:dyDescent="0.25">
      <c r="A144" s="210">
        <v>826</v>
      </c>
      <c r="B144" s="212">
        <f t="shared" si="4"/>
        <v>826</v>
      </c>
      <c r="C144" s="206">
        <v>1100050106527</v>
      </c>
      <c r="D144" s="211">
        <v>602</v>
      </c>
      <c r="E144" s="90">
        <f t="shared" si="5"/>
        <v>602</v>
      </c>
      <c r="F144" s="206">
        <v>1100050106971</v>
      </c>
      <c r="G144" s="57" t="s">
        <v>935</v>
      </c>
      <c r="H144" s="201">
        <v>2</v>
      </c>
      <c r="I144" s="202">
        <v>0</v>
      </c>
      <c r="J144" s="203">
        <v>7714.55</v>
      </c>
      <c r="K144" s="203">
        <v>0.84</v>
      </c>
      <c r="L144" s="203">
        <v>0.84</v>
      </c>
      <c r="M144" s="204">
        <v>0</v>
      </c>
      <c r="N144" s="205">
        <v>33.659999999999997</v>
      </c>
      <c r="O144" s="205">
        <v>0.05</v>
      </c>
      <c r="P144" s="205">
        <v>0.05</v>
      </c>
    </row>
    <row r="145" spans="1:16" ht="25" x14ac:dyDescent="0.25">
      <c r="A145" s="210">
        <v>827</v>
      </c>
      <c r="B145" s="212">
        <f t="shared" si="4"/>
        <v>827</v>
      </c>
      <c r="C145" s="206" t="s">
        <v>2146</v>
      </c>
      <c r="D145" s="211">
        <v>603</v>
      </c>
      <c r="E145" s="90">
        <f t="shared" si="5"/>
        <v>603</v>
      </c>
      <c r="F145" s="206" t="s">
        <v>2138</v>
      </c>
      <c r="G145" s="57" t="s">
        <v>936</v>
      </c>
      <c r="H145" s="201">
        <v>2</v>
      </c>
      <c r="I145" s="202">
        <v>0</v>
      </c>
      <c r="J145" s="203">
        <v>22767.1</v>
      </c>
      <c r="K145" s="203">
        <v>2.1800000000000002</v>
      </c>
      <c r="L145" s="203">
        <v>2.1800000000000002</v>
      </c>
      <c r="M145" s="204">
        <v>0</v>
      </c>
      <c r="N145" s="205">
        <v>1947.15</v>
      </c>
      <c r="O145" s="205">
        <v>0.05</v>
      </c>
      <c r="P145" s="205">
        <v>0.05</v>
      </c>
    </row>
    <row r="146" spans="1:16" ht="12.5" x14ac:dyDescent="0.25">
      <c r="A146" s="210">
        <v>831</v>
      </c>
      <c r="B146" s="212">
        <f t="shared" si="4"/>
        <v>831</v>
      </c>
      <c r="C146" s="206">
        <v>1100039602086</v>
      </c>
      <c r="D146" s="211" t="s">
        <v>764</v>
      </c>
      <c r="E146" s="90" t="str">
        <f t="shared" si="5"/>
        <v/>
      </c>
      <c r="F146" s="206" t="s">
        <v>764</v>
      </c>
      <c r="G146" s="57" t="s">
        <v>937</v>
      </c>
      <c r="H146" s="201">
        <v>2</v>
      </c>
      <c r="I146" s="202">
        <v>1.9059999999999999</v>
      </c>
      <c r="J146" s="203">
        <v>7561</v>
      </c>
      <c r="K146" s="203">
        <v>2.89</v>
      </c>
      <c r="L146" s="203">
        <v>2.89</v>
      </c>
      <c r="M146" s="204">
        <v>0</v>
      </c>
      <c r="N146" s="205">
        <v>0</v>
      </c>
      <c r="O146" s="205">
        <v>0</v>
      </c>
      <c r="P146" s="205">
        <v>0</v>
      </c>
    </row>
    <row r="147" spans="1:16" ht="12.5" x14ac:dyDescent="0.25">
      <c r="A147" s="210">
        <v>832</v>
      </c>
      <c r="B147" s="212">
        <f t="shared" si="4"/>
        <v>832</v>
      </c>
      <c r="C147" s="206">
        <v>1100039600655</v>
      </c>
      <c r="D147" s="211" t="s">
        <v>764</v>
      </c>
      <c r="E147" s="90" t="str">
        <f t="shared" si="5"/>
        <v/>
      </c>
      <c r="F147" s="206" t="s">
        <v>764</v>
      </c>
      <c r="G147" s="57" t="s">
        <v>938</v>
      </c>
      <c r="H147" s="201">
        <v>2</v>
      </c>
      <c r="I147" s="202">
        <v>1.173</v>
      </c>
      <c r="J147" s="203">
        <v>11297.8</v>
      </c>
      <c r="K147" s="203">
        <v>1.06</v>
      </c>
      <c r="L147" s="203">
        <v>1.06</v>
      </c>
      <c r="M147" s="204">
        <v>0</v>
      </c>
      <c r="N147" s="205">
        <v>0</v>
      </c>
      <c r="O147" s="205">
        <v>0</v>
      </c>
      <c r="P147" s="205">
        <v>0</v>
      </c>
    </row>
    <row r="148" spans="1:16" ht="25" x14ac:dyDescent="0.25">
      <c r="A148" s="210">
        <v>833</v>
      </c>
      <c r="B148" s="212">
        <f t="shared" si="4"/>
        <v>833</v>
      </c>
      <c r="C148" s="206" t="s">
        <v>2147</v>
      </c>
      <c r="D148" s="211">
        <v>684</v>
      </c>
      <c r="E148" s="90">
        <f t="shared" si="5"/>
        <v>684</v>
      </c>
      <c r="F148" s="206">
        <v>1170000817034</v>
      </c>
      <c r="G148" s="57" t="s">
        <v>939</v>
      </c>
      <c r="H148" s="201">
        <v>2</v>
      </c>
      <c r="I148" s="202">
        <v>0</v>
      </c>
      <c r="J148" s="203">
        <v>7475.47</v>
      </c>
      <c r="K148" s="203">
        <v>2.3199999999999998</v>
      </c>
      <c r="L148" s="203">
        <v>2.3199999999999998</v>
      </c>
      <c r="M148" s="204">
        <v>0</v>
      </c>
      <c r="N148" s="205">
        <v>85.53</v>
      </c>
      <c r="O148" s="205">
        <v>0.05</v>
      </c>
      <c r="P148" s="205">
        <v>0.05</v>
      </c>
    </row>
    <row r="149" spans="1:16" ht="12.5" x14ac:dyDescent="0.25">
      <c r="A149" s="210">
        <v>834</v>
      </c>
      <c r="B149" s="212">
        <f t="shared" si="4"/>
        <v>834</v>
      </c>
      <c r="C149" s="206">
        <v>1100039603131</v>
      </c>
      <c r="D149" s="211" t="s">
        <v>764</v>
      </c>
      <c r="E149" s="90" t="str">
        <f t="shared" si="5"/>
        <v/>
      </c>
      <c r="F149" s="206" t="s">
        <v>764</v>
      </c>
      <c r="G149" s="57" t="s">
        <v>940</v>
      </c>
      <c r="H149" s="201">
        <v>2</v>
      </c>
      <c r="I149" s="202">
        <v>2.0830000000000002</v>
      </c>
      <c r="J149" s="203">
        <v>7545.19</v>
      </c>
      <c r="K149" s="203">
        <v>1.95</v>
      </c>
      <c r="L149" s="203">
        <v>1.95</v>
      </c>
      <c r="M149" s="204">
        <v>0</v>
      </c>
      <c r="N149" s="205">
        <v>0</v>
      </c>
      <c r="O149" s="205">
        <v>0</v>
      </c>
      <c r="P149" s="205">
        <v>0</v>
      </c>
    </row>
    <row r="150" spans="1:16" ht="25" x14ac:dyDescent="0.25">
      <c r="A150" s="210">
        <v>835</v>
      </c>
      <c r="B150" s="212">
        <f t="shared" si="4"/>
        <v>835</v>
      </c>
      <c r="C150" s="206" t="s">
        <v>2148</v>
      </c>
      <c r="D150" s="211">
        <v>416</v>
      </c>
      <c r="E150" s="90">
        <f t="shared" si="5"/>
        <v>416</v>
      </c>
      <c r="F150" s="206">
        <v>1170000730127</v>
      </c>
      <c r="G150" s="57" t="s">
        <v>941</v>
      </c>
      <c r="H150" s="201">
        <v>1</v>
      </c>
      <c r="I150" s="202">
        <v>3.718</v>
      </c>
      <c r="J150" s="203">
        <v>4094.35</v>
      </c>
      <c r="K150" s="203">
        <v>2.11</v>
      </c>
      <c r="L150" s="203">
        <v>2.11</v>
      </c>
      <c r="M150" s="204">
        <v>0</v>
      </c>
      <c r="N150" s="205">
        <v>4077.76</v>
      </c>
      <c r="O150" s="205">
        <v>0.05</v>
      </c>
      <c r="P150" s="205">
        <v>0.05</v>
      </c>
    </row>
    <row r="151" spans="1:16" ht="12.5" x14ac:dyDescent="0.25">
      <c r="A151" s="210">
        <v>836</v>
      </c>
      <c r="B151" s="212">
        <f t="shared" si="4"/>
        <v>836</v>
      </c>
      <c r="C151" s="206">
        <v>1100039600015</v>
      </c>
      <c r="D151" s="211" t="s">
        <v>764</v>
      </c>
      <c r="E151" s="90" t="str">
        <f t="shared" si="5"/>
        <v/>
      </c>
      <c r="F151" s="206" t="s">
        <v>764</v>
      </c>
      <c r="G151" s="57" t="s">
        <v>942</v>
      </c>
      <c r="H151" s="201">
        <v>4</v>
      </c>
      <c r="I151" s="202">
        <v>1.8260000000000001</v>
      </c>
      <c r="J151" s="203">
        <v>39625.440000000002</v>
      </c>
      <c r="K151" s="203">
        <v>1.36</v>
      </c>
      <c r="L151" s="203">
        <v>1.36</v>
      </c>
      <c r="M151" s="204">
        <v>0</v>
      </c>
      <c r="N151" s="205">
        <v>0</v>
      </c>
      <c r="O151" s="205">
        <v>0</v>
      </c>
      <c r="P151" s="205">
        <v>0</v>
      </c>
    </row>
    <row r="152" spans="1:16" ht="12.5" x14ac:dyDescent="0.25">
      <c r="A152" s="210">
        <v>839</v>
      </c>
      <c r="B152" s="212">
        <f t="shared" si="4"/>
        <v>839</v>
      </c>
      <c r="C152" s="206">
        <v>1100039667570</v>
      </c>
      <c r="D152" s="211">
        <v>496</v>
      </c>
      <c r="E152" s="90">
        <f t="shared" si="5"/>
        <v>496</v>
      </c>
      <c r="F152" s="206">
        <v>1170001662513</v>
      </c>
      <c r="G152" s="57" t="s">
        <v>943</v>
      </c>
      <c r="H152" s="201">
        <v>2</v>
      </c>
      <c r="I152" s="202">
        <v>0.62</v>
      </c>
      <c r="J152" s="203">
        <v>9795.5</v>
      </c>
      <c r="K152" s="203">
        <v>3.38</v>
      </c>
      <c r="L152" s="203">
        <v>3.38</v>
      </c>
      <c r="M152" s="204">
        <v>0</v>
      </c>
      <c r="N152" s="205">
        <v>113.65</v>
      </c>
      <c r="O152" s="205">
        <v>0.05</v>
      </c>
      <c r="P152" s="205">
        <v>0.05</v>
      </c>
    </row>
    <row r="153" spans="1:16" ht="25" x14ac:dyDescent="0.25">
      <c r="A153" s="210">
        <v>840</v>
      </c>
      <c r="B153" s="212">
        <f t="shared" si="4"/>
        <v>840</v>
      </c>
      <c r="C153" s="206" t="s">
        <v>2149</v>
      </c>
      <c r="D153" s="211" t="s">
        <v>764</v>
      </c>
      <c r="E153" s="90" t="str">
        <f t="shared" si="5"/>
        <v/>
      </c>
      <c r="F153" s="206" t="s">
        <v>764</v>
      </c>
      <c r="G153" s="57" t="s">
        <v>944</v>
      </c>
      <c r="H153" s="201">
        <v>1</v>
      </c>
      <c r="I153" s="202">
        <v>3.488</v>
      </c>
      <c r="J153" s="203">
        <v>1463.98</v>
      </c>
      <c r="K153" s="203">
        <v>3.05</v>
      </c>
      <c r="L153" s="203">
        <v>3.05</v>
      </c>
      <c r="M153" s="204">
        <v>0</v>
      </c>
      <c r="N153" s="205">
        <v>0</v>
      </c>
      <c r="O153" s="205">
        <v>0</v>
      </c>
      <c r="P153" s="205">
        <v>0</v>
      </c>
    </row>
    <row r="154" spans="1:16" ht="12.5" x14ac:dyDescent="0.25">
      <c r="A154" s="210">
        <v>841</v>
      </c>
      <c r="B154" s="212">
        <f t="shared" si="4"/>
        <v>841</v>
      </c>
      <c r="C154" s="206">
        <v>1100039603559</v>
      </c>
      <c r="D154" s="211" t="s">
        <v>764</v>
      </c>
      <c r="E154" s="90" t="str">
        <f t="shared" si="5"/>
        <v/>
      </c>
      <c r="F154" s="206" t="s">
        <v>764</v>
      </c>
      <c r="G154" s="57" t="s">
        <v>945</v>
      </c>
      <c r="H154" s="201">
        <v>4</v>
      </c>
      <c r="I154" s="202">
        <v>7.0000000000000007E-2</v>
      </c>
      <c r="J154" s="203">
        <v>110663.9</v>
      </c>
      <c r="K154" s="203">
        <v>3.1</v>
      </c>
      <c r="L154" s="203">
        <v>3.1</v>
      </c>
      <c r="M154" s="204">
        <v>0</v>
      </c>
      <c r="N154" s="205">
        <v>0</v>
      </c>
      <c r="O154" s="205">
        <v>0</v>
      </c>
      <c r="P154" s="205">
        <v>0</v>
      </c>
    </row>
    <row r="155" spans="1:16" ht="12.5" x14ac:dyDescent="0.25">
      <c r="A155" s="210">
        <v>845</v>
      </c>
      <c r="B155" s="212">
        <f t="shared" si="4"/>
        <v>845</v>
      </c>
      <c r="C155" s="206">
        <v>1160001236210</v>
      </c>
      <c r="D155" s="211">
        <v>635</v>
      </c>
      <c r="E155" s="90">
        <f t="shared" si="5"/>
        <v>635</v>
      </c>
      <c r="F155" s="206">
        <v>1160001236229</v>
      </c>
      <c r="G155" s="57" t="s">
        <v>946</v>
      </c>
      <c r="H155" s="201">
        <v>0</v>
      </c>
      <c r="I155" s="202">
        <v>3.5000000000000003E-2</v>
      </c>
      <c r="J155" s="203">
        <v>155.44999999999999</v>
      </c>
      <c r="K155" s="203">
        <v>1.86</v>
      </c>
      <c r="L155" s="203">
        <v>1.86</v>
      </c>
      <c r="M155" s="204">
        <v>0</v>
      </c>
      <c r="N155" s="205">
        <v>8704.93</v>
      </c>
      <c r="O155" s="205">
        <v>0.05</v>
      </c>
      <c r="P155" s="205">
        <v>0.05</v>
      </c>
    </row>
    <row r="156" spans="1:16" ht="12.5" x14ac:dyDescent="0.25">
      <c r="A156" s="210">
        <v>846</v>
      </c>
      <c r="B156" s="212">
        <f t="shared" si="4"/>
        <v>846</v>
      </c>
      <c r="C156" s="206">
        <v>1100039600042</v>
      </c>
      <c r="D156" s="211">
        <v>700</v>
      </c>
      <c r="E156" s="90">
        <f t="shared" si="5"/>
        <v>700</v>
      </c>
      <c r="F156" s="206">
        <v>1170000330966</v>
      </c>
      <c r="G156" s="57" t="s">
        <v>947</v>
      </c>
      <c r="H156" s="201">
        <v>4</v>
      </c>
      <c r="I156" s="202">
        <v>7.242</v>
      </c>
      <c r="J156" s="203">
        <v>45108.54</v>
      </c>
      <c r="K156" s="203">
        <v>1.78</v>
      </c>
      <c r="L156" s="203">
        <v>1.78</v>
      </c>
      <c r="M156" s="204">
        <v>0</v>
      </c>
      <c r="N156" s="205">
        <v>215.81</v>
      </c>
      <c r="O156" s="205">
        <v>0.05</v>
      </c>
      <c r="P156" s="205">
        <v>0.05</v>
      </c>
    </row>
    <row r="157" spans="1:16" ht="25" x14ac:dyDescent="0.25">
      <c r="A157" s="210">
        <v>847</v>
      </c>
      <c r="B157" s="212">
        <f t="shared" si="4"/>
        <v>847</v>
      </c>
      <c r="C157" s="206" t="s">
        <v>2150</v>
      </c>
      <c r="D157" s="211" t="s">
        <v>764</v>
      </c>
      <c r="E157" s="90" t="str">
        <f t="shared" si="5"/>
        <v/>
      </c>
      <c r="F157" s="206" t="s">
        <v>764</v>
      </c>
      <c r="G157" s="57" t="s">
        <v>948</v>
      </c>
      <c r="H157" s="201">
        <v>4</v>
      </c>
      <c r="I157" s="202">
        <v>0.27300000000000002</v>
      </c>
      <c r="J157" s="203">
        <v>41808.019999999997</v>
      </c>
      <c r="K157" s="203">
        <v>2.72</v>
      </c>
      <c r="L157" s="203">
        <v>2.72</v>
      </c>
      <c r="M157" s="204">
        <v>0</v>
      </c>
      <c r="N157" s="205">
        <v>0</v>
      </c>
      <c r="O157" s="205">
        <v>0</v>
      </c>
      <c r="P157" s="205">
        <v>0</v>
      </c>
    </row>
    <row r="158" spans="1:16" ht="12.5" x14ac:dyDescent="0.25">
      <c r="A158" s="210">
        <v>848</v>
      </c>
      <c r="B158" s="212">
        <f t="shared" si="4"/>
        <v>848</v>
      </c>
      <c r="C158" s="206">
        <v>1100039667446</v>
      </c>
      <c r="D158" s="211">
        <v>632</v>
      </c>
      <c r="E158" s="90">
        <f t="shared" si="5"/>
        <v>632</v>
      </c>
      <c r="F158" s="206">
        <v>1100050222604</v>
      </c>
      <c r="G158" s="57" t="s">
        <v>949</v>
      </c>
      <c r="H158" s="201">
        <v>0</v>
      </c>
      <c r="I158" s="202">
        <v>0.26800000000000002</v>
      </c>
      <c r="J158" s="203">
        <v>412.89</v>
      </c>
      <c r="K158" s="203">
        <v>2.04</v>
      </c>
      <c r="L158" s="203">
        <v>2.04</v>
      </c>
      <c r="M158" s="204">
        <v>-2.1640000000000001</v>
      </c>
      <c r="N158" s="205">
        <v>825.78</v>
      </c>
      <c r="O158" s="205">
        <v>0.05</v>
      </c>
      <c r="P158" s="205">
        <v>0.05</v>
      </c>
    </row>
    <row r="159" spans="1:16" ht="12.5" x14ac:dyDescent="0.25">
      <c r="A159" s="210">
        <v>849</v>
      </c>
      <c r="B159" s="212">
        <f t="shared" si="4"/>
        <v>849</v>
      </c>
      <c r="C159" s="206">
        <v>1170000014575</v>
      </c>
      <c r="D159" s="211">
        <v>611</v>
      </c>
      <c r="E159" s="90">
        <f t="shared" si="5"/>
        <v>611</v>
      </c>
      <c r="F159" s="206">
        <v>1170000014584</v>
      </c>
      <c r="G159" s="57" t="s">
        <v>950</v>
      </c>
      <c r="H159" s="201">
        <v>0</v>
      </c>
      <c r="I159" s="202">
        <v>0</v>
      </c>
      <c r="J159" s="203">
        <v>31.89</v>
      </c>
      <c r="K159" s="203">
        <v>2.12</v>
      </c>
      <c r="L159" s="203">
        <v>2.12</v>
      </c>
      <c r="M159" s="204">
        <v>-2.032</v>
      </c>
      <c r="N159" s="205">
        <v>765.38</v>
      </c>
      <c r="O159" s="205">
        <v>0.05</v>
      </c>
      <c r="P159" s="205">
        <v>0.05</v>
      </c>
    </row>
    <row r="160" spans="1:16" ht="12.5" x14ac:dyDescent="0.25">
      <c r="A160" s="210">
        <v>852</v>
      </c>
      <c r="B160" s="212">
        <f t="shared" si="4"/>
        <v>852</v>
      </c>
      <c r="C160" s="206">
        <v>1100050780529</v>
      </c>
      <c r="D160" s="211">
        <v>640</v>
      </c>
      <c r="E160" s="90">
        <f t="shared" si="5"/>
        <v>640</v>
      </c>
      <c r="F160" s="206">
        <v>1160001479030</v>
      </c>
      <c r="G160" s="57" t="s">
        <v>951</v>
      </c>
      <c r="H160" s="201">
        <v>0</v>
      </c>
      <c r="I160" s="202">
        <v>0</v>
      </c>
      <c r="J160" s="203">
        <v>20524.599999999999</v>
      </c>
      <c r="K160" s="203">
        <v>0.78</v>
      </c>
      <c r="L160" s="203">
        <v>0.78</v>
      </c>
      <c r="M160" s="204">
        <v>0</v>
      </c>
      <c r="N160" s="205">
        <v>50890.8</v>
      </c>
      <c r="O160" s="205">
        <v>0.05</v>
      </c>
      <c r="P160" s="205">
        <v>0.05</v>
      </c>
    </row>
    <row r="161" spans="1:16" ht="25" x14ac:dyDescent="0.25">
      <c r="A161" s="210">
        <v>853</v>
      </c>
      <c r="B161" s="212">
        <f t="shared" si="4"/>
        <v>853</v>
      </c>
      <c r="C161" s="206">
        <v>1100770095532</v>
      </c>
      <c r="D161" s="211">
        <v>612</v>
      </c>
      <c r="E161" s="90">
        <f t="shared" si="5"/>
        <v>612</v>
      </c>
      <c r="F161" s="206" t="s">
        <v>2139</v>
      </c>
      <c r="G161" s="57" t="s">
        <v>952</v>
      </c>
      <c r="H161" s="201">
        <v>0</v>
      </c>
      <c r="I161" s="202">
        <v>1.004</v>
      </c>
      <c r="J161" s="203">
        <v>42.26</v>
      </c>
      <c r="K161" s="203">
        <v>2.12</v>
      </c>
      <c r="L161" s="203">
        <v>2.12</v>
      </c>
      <c r="M161" s="204">
        <v>-0.36099999999999999</v>
      </c>
      <c r="N161" s="205">
        <v>129.30000000000001</v>
      </c>
      <c r="O161" s="205">
        <v>0.05</v>
      </c>
      <c r="P161" s="205">
        <v>0.05</v>
      </c>
    </row>
    <row r="162" spans="1:16" ht="12.5" x14ac:dyDescent="0.25">
      <c r="A162" s="210">
        <v>854</v>
      </c>
      <c r="B162" s="212">
        <f t="shared" si="4"/>
        <v>854</v>
      </c>
      <c r="C162" s="206">
        <v>1100770104666</v>
      </c>
      <c r="D162" s="211">
        <v>613</v>
      </c>
      <c r="E162" s="90">
        <f t="shared" si="5"/>
        <v>613</v>
      </c>
      <c r="F162" s="206">
        <v>1100770104693</v>
      </c>
      <c r="G162" s="57" t="s">
        <v>953</v>
      </c>
      <c r="H162" s="201">
        <v>0</v>
      </c>
      <c r="I162" s="202">
        <v>0</v>
      </c>
      <c r="J162" s="203">
        <v>63.51</v>
      </c>
      <c r="K162" s="203">
        <v>0.99</v>
      </c>
      <c r="L162" s="203">
        <v>0.99</v>
      </c>
      <c r="M162" s="204">
        <v>0</v>
      </c>
      <c r="N162" s="205">
        <v>0</v>
      </c>
      <c r="O162" s="205">
        <v>0</v>
      </c>
      <c r="P162" s="205">
        <v>0</v>
      </c>
    </row>
    <row r="163" spans="1:16" ht="12.5" x14ac:dyDescent="0.25">
      <c r="A163" s="210">
        <v>855</v>
      </c>
      <c r="B163" s="212">
        <f t="shared" si="4"/>
        <v>855</v>
      </c>
      <c r="C163" s="206">
        <v>1100770099918</v>
      </c>
      <c r="D163" s="211">
        <v>614</v>
      </c>
      <c r="E163" s="90">
        <f t="shared" si="5"/>
        <v>614</v>
      </c>
      <c r="F163" s="206">
        <v>1100770099927</v>
      </c>
      <c r="G163" s="57" t="s">
        <v>954</v>
      </c>
      <c r="H163" s="201">
        <v>1</v>
      </c>
      <c r="I163" s="202">
        <v>1.2210000000000001</v>
      </c>
      <c r="J163" s="203">
        <v>1155.8499999999999</v>
      </c>
      <c r="K163" s="203">
        <v>2.77</v>
      </c>
      <c r="L163" s="203">
        <v>2.77</v>
      </c>
      <c r="M163" s="204">
        <v>0</v>
      </c>
      <c r="N163" s="205">
        <v>0</v>
      </c>
      <c r="O163" s="205">
        <v>0</v>
      </c>
      <c r="P163" s="205">
        <v>0</v>
      </c>
    </row>
    <row r="164" spans="1:16" ht="25" x14ac:dyDescent="0.25">
      <c r="A164" s="210">
        <v>856</v>
      </c>
      <c r="B164" s="212">
        <f t="shared" si="4"/>
        <v>856</v>
      </c>
      <c r="C164" s="206" t="s">
        <v>2151</v>
      </c>
      <c r="D164" s="211" t="s">
        <v>764</v>
      </c>
      <c r="E164" s="90" t="str">
        <f t="shared" si="5"/>
        <v/>
      </c>
      <c r="F164" s="206" t="s">
        <v>764</v>
      </c>
      <c r="G164" s="57" t="s">
        <v>955</v>
      </c>
      <c r="H164" s="201">
        <v>2</v>
      </c>
      <c r="I164" s="202">
        <v>1.0249999999999999</v>
      </c>
      <c r="J164" s="203">
        <v>7748.22</v>
      </c>
      <c r="K164" s="203">
        <v>1.43</v>
      </c>
      <c r="L164" s="203">
        <v>1.43</v>
      </c>
      <c r="M164" s="204">
        <v>0</v>
      </c>
      <c r="N164" s="205">
        <v>0</v>
      </c>
      <c r="O164" s="205">
        <v>0</v>
      </c>
      <c r="P164" s="205">
        <v>0</v>
      </c>
    </row>
    <row r="165" spans="1:16" ht="12.5" x14ac:dyDescent="0.25">
      <c r="A165" s="210">
        <v>857</v>
      </c>
      <c r="B165" s="212">
        <f t="shared" si="4"/>
        <v>857</v>
      </c>
      <c r="C165" s="206">
        <v>1160000226327</v>
      </c>
      <c r="D165" s="211">
        <v>615</v>
      </c>
      <c r="E165" s="90">
        <f t="shared" si="5"/>
        <v>615</v>
      </c>
      <c r="F165" s="206">
        <v>1160000226336</v>
      </c>
      <c r="G165" s="57" t="s">
        <v>956</v>
      </c>
      <c r="H165" s="201">
        <v>1</v>
      </c>
      <c r="I165" s="202">
        <v>1.5660000000000001</v>
      </c>
      <c r="J165" s="203">
        <v>1110.72</v>
      </c>
      <c r="K165" s="203">
        <v>2.21</v>
      </c>
      <c r="L165" s="203">
        <v>2.21</v>
      </c>
      <c r="M165" s="204">
        <v>0</v>
      </c>
      <c r="N165" s="205">
        <v>0</v>
      </c>
      <c r="O165" s="205">
        <v>0</v>
      </c>
      <c r="P165" s="205">
        <v>0</v>
      </c>
    </row>
    <row r="166" spans="1:16" ht="12.5" x14ac:dyDescent="0.25">
      <c r="A166" s="210">
        <v>858</v>
      </c>
      <c r="B166" s="212">
        <f t="shared" si="4"/>
        <v>858</v>
      </c>
      <c r="C166" s="206">
        <v>1100039606090</v>
      </c>
      <c r="D166" s="211">
        <v>616</v>
      </c>
      <c r="E166" s="90">
        <f t="shared" si="5"/>
        <v>616</v>
      </c>
      <c r="F166" s="206" t="s">
        <v>2137</v>
      </c>
      <c r="G166" s="57" t="s">
        <v>957</v>
      </c>
      <c r="H166" s="201">
        <v>2</v>
      </c>
      <c r="I166" s="202">
        <v>6.5039999999999996</v>
      </c>
      <c r="J166" s="203">
        <v>7748.22</v>
      </c>
      <c r="K166" s="203">
        <v>1.51</v>
      </c>
      <c r="L166" s="203">
        <v>1.51</v>
      </c>
      <c r="M166" s="204">
        <v>0</v>
      </c>
      <c r="N166" s="205">
        <v>0</v>
      </c>
      <c r="O166" s="205">
        <v>0</v>
      </c>
      <c r="P166" s="205">
        <v>0</v>
      </c>
    </row>
    <row r="167" spans="1:16" ht="12.5" x14ac:dyDescent="0.25">
      <c r="A167" s="210">
        <v>859</v>
      </c>
      <c r="B167" s="212">
        <f t="shared" si="4"/>
        <v>859</v>
      </c>
      <c r="C167" s="206">
        <v>1100770683368</v>
      </c>
      <c r="D167" s="211">
        <v>617</v>
      </c>
      <c r="E167" s="90">
        <f t="shared" si="5"/>
        <v>617</v>
      </c>
      <c r="F167" s="206">
        <v>1100770683377</v>
      </c>
      <c r="G167" s="57" t="s">
        <v>958</v>
      </c>
      <c r="H167" s="201">
        <v>0</v>
      </c>
      <c r="I167" s="202">
        <v>0</v>
      </c>
      <c r="J167" s="203">
        <v>3.23</v>
      </c>
      <c r="K167" s="203">
        <v>0.71</v>
      </c>
      <c r="L167" s="203">
        <v>0.71</v>
      </c>
      <c r="M167" s="204">
        <v>0</v>
      </c>
      <c r="N167" s="205">
        <v>0</v>
      </c>
      <c r="O167" s="205">
        <v>0</v>
      </c>
      <c r="P167" s="205">
        <v>0</v>
      </c>
    </row>
    <row r="168" spans="1:16" ht="12.5" x14ac:dyDescent="0.25">
      <c r="A168" s="210">
        <v>860</v>
      </c>
      <c r="B168" s="212">
        <f t="shared" si="4"/>
        <v>860</v>
      </c>
      <c r="C168" s="206">
        <v>1160000213601</v>
      </c>
      <c r="D168" s="211">
        <v>618</v>
      </c>
      <c r="E168" s="90">
        <f t="shared" si="5"/>
        <v>618</v>
      </c>
      <c r="F168" s="206">
        <v>1160000213610</v>
      </c>
      <c r="G168" s="57" t="s">
        <v>959</v>
      </c>
      <c r="H168" s="201">
        <v>0</v>
      </c>
      <c r="I168" s="202">
        <v>7.6760000000000002</v>
      </c>
      <c r="J168" s="203">
        <v>103.98</v>
      </c>
      <c r="K168" s="203">
        <v>2.5299999999999998</v>
      </c>
      <c r="L168" s="203">
        <v>2.5299999999999998</v>
      </c>
      <c r="M168" s="204">
        <v>0</v>
      </c>
      <c r="N168" s="205">
        <v>0</v>
      </c>
      <c r="O168" s="205">
        <v>0</v>
      </c>
      <c r="P168" s="205">
        <v>0</v>
      </c>
    </row>
    <row r="169" spans="1:16" ht="12.5" x14ac:dyDescent="0.25">
      <c r="A169" s="210">
        <v>861</v>
      </c>
      <c r="B169" s="212">
        <f t="shared" si="4"/>
        <v>861</v>
      </c>
      <c r="C169" s="206">
        <v>1160000154150</v>
      </c>
      <c r="D169" s="211">
        <v>619</v>
      </c>
      <c r="E169" s="90">
        <f t="shared" si="5"/>
        <v>619</v>
      </c>
      <c r="F169" s="206">
        <v>1160000154160</v>
      </c>
      <c r="G169" s="57" t="s">
        <v>960</v>
      </c>
      <c r="H169" s="201">
        <v>0</v>
      </c>
      <c r="I169" s="202">
        <v>6.3259999999999996</v>
      </c>
      <c r="J169" s="203">
        <v>24.11</v>
      </c>
      <c r="K169" s="203">
        <v>2.52</v>
      </c>
      <c r="L169" s="203">
        <v>2.52</v>
      </c>
      <c r="M169" s="204">
        <v>0</v>
      </c>
      <c r="N169" s="205">
        <v>0</v>
      </c>
      <c r="O169" s="205">
        <v>0</v>
      </c>
      <c r="P169" s="205">
        <v>0</v>
      </c>
    </row>
    <row r="170" spans="1:16" ht="12.5" x14ac:dyDescent="0.25">
      <c r="A170" s="210">
        <v>862</v>
      </c>
      <c r="B170" s="212">
        <f t="shared" si="4"/>
        <v>862</v>
      </c>
      <c r="C170" s="206">
        <v>1160000186551</v>
      </c>
      <c r="D170" s="211">
        <v>620</v>
      </c>
      <c r="E170" s="90">
        <f t="shared" si="5"/>
        <v>620</v>
      </c>
      <c r="F170" s="206">
        <v>1160000186560</v>
      </c>
      <c r="G170" s="57" t="s">
        <v>961</v>
      </c>
      <c r="H170" s="201">
        <v>0</v>
      </c>
      <c r="I170" s="202">
        <v>0</v>
      </c>
      <c r="J170" s="203">
        <v>51.65</v>
      </c>
      <c r="K170" s="203">
        <v>1.08</v>
      </c>
      <c r="L170" s="203">
        <v>1.08</v>
      </c>
      <c r="M170" s="204">
        <v>0</v>
      </c>
      <c r="N170" s="205">
        <v>0</v>
      </c>
      <c r="O170" s="205">
        <v>0</v>
      </c>
      <c r="P170" s="205">
        <v>0</v>
      </c>
    </row>
    <row r="171" spans="1:16" ht="12.5" x14ac:dyDescent="0.25">
      <c r="A171" s="210">
        <v>863</v>
      </c>
      <c r="B171" s="212">
        <f t="shared" si="4"/>
        <v>863</v>
      </c>
      <c r="C171" s="206">
        <v>1130000053950</v>
      </c>
      <c r="D171" s="211" t="s">
        <v>764</v>
      </c>
      <c r="E171" s="90" t="str">
        <f t="shared" si="5"/>
        <v/>
      </c>
      <c r="F171" s="206" t="s">
        <v>764</v>
      </c>
      <c r="G171" s="57" t="s">
        <v>962</v>
      </c>
      <c r="H171" s="201">
        <v>0</v>
      </c>
      <c r="I171" s="202">
        <v>1.7669999999999999</v>
      </c>
      <c r="J171" s="203">
        <v>885.81</v>
      </c>
      <c r="K171" s="203">
        <v>1.33</v>
      </c>
      <c r="L171" s="203">
        <v>1.33</v>
      </c>
      <c r="M171" s="204">
        <v>0</v>
      </c>
      <c r="N171" s="205">
        <v>0</v>
      </c>
      <c r="O171" s="205">
        <v>0</v>
      </c>
      <c r="P171" s="205">
        <v>0</v>
      </c>
    </row>
    <row r="172" spans="1:16" ht="25" x14ac:dyDescent="0.25">
      <c r="A172" s="210">
        <v>864</v>
      </c>
      <c r="B172" s="212">
        <f t="shared" si="4"/>
        <v>864</v>
      </c>
      <c r="C172" s="206">
        <v>1160000745093</v>
      </c>
      <c r="D172" s="211">
        <v>621</v>
      </c>
      <c r="E172" s="90">
        <f t="shared" si="5"/>
        <v>621</v>
      </c>
      <c r="F172" s="206" t="s">
        <v>2140</v>
      </c>
      <c r="G172" s="57" t="s">
        <v>963</v>
      </c>
      <c r="H172" s="201">
        <v>0</v>
      </c>
      <c r="I172" s="202">
        <v>1.004</v>
      </c>
      <c r="J172" s="203">
        <v>24.64</v>
      </c>
      <c r="K172" s="203">
        <v>1.26</v>
      </c>
      <c r="L172" s="203">
        <v>1.26</v>
      </c>
      <c r="M172" s="204">
        <v>-1.286</v>
      </c>
      <c r="N172" s="205">
        <v>1807.49</v>
      </c>
      <c r="O172" s="205">
        <v>0.05</v>
      </c>
      <c r="P172" s="205">
        <v>0.05</v>
      </c>
    </row>
    <row r="173" spans="1:16" ht="12.5" x14ac:dyDescent="0.25">
      <c r="A173" s="210">
        <v>865</v>
      </c>
      <c r="B173" s="212">
        <f t="shared" si="4"/>
        <v>865</v>
      </c>
      <c r="C173" s="206">
        <v>1160000909822</v>
      </c>
      <c r="D173" s="211">
        <v>622</v>
      </c>
      <c r="E173" s="90">
        <f t="shared" si="5"/>
        <v>622</v>
      </c>
      <c r="F173" s="206">
        <v>1160000909840</v>
      </c>
      <c r="G173" s="57" t="s">
        <v>964</v>
      </c>
      <c r="H173" s="201">
        <v>0</v>
      </c>
      <c r="I173" s="202">
        <v>0</v>
      </c>
      <c r="J173" s="203">
        <v>2.96</v>
      </c>
      <c r="K173" s="203">
        <v>0.82</v>
      </c>
      <c r="L173" s="203">
        <v>0.82</v>
      </c>
      <c r="M173" s="204">
        <v>0</v>
      </c>
      <c r="N173" s="205">
        <v>414.51</v>
      </c>
      <c r="O173" s="205">
        <v>0.05</v>
      </c>
      <c r="P173" s="205">
        <v>0.05</v>
      </c>
    </row>
    <row r="174" spans="1:16" ht="12.5" x14ac:dyDescent="0.25">
      <c r="A174" s="210">
        <v>866</v>
      </c>
      <c r="B174" s="212">
        <f t="shared" si="4"/>
        <v>866</v>
      </c>
      <c r="C174" s="206">
        <v>1130000044004</v>
      </c>
      <c r="D174" s="211">
        <v>629</v>
      </c>
      <c r="E174" s="90">
        <f t="shared" si="5"/>
        <v>629</v>
      </c>
      <c r="F174" s="206">
        <v>1130000044013</v>
      </c>
      <c r="G174" s="57" t="s">
        <v>965</v>
      </c>
      <c r="H174" s="201">
        <v>0</v>
      </c>
      <c r="I174" s="202">
        <v>0</v>
      </c>
      <c r="J174" s="203">
        <v>233.73</v>
      </c>
      <c r="K174" s="203">
        <v>0.73</v>
      </c>
      <c r="L174" s="203">
        <v>0.73</v>
      </c>
      <c r="M174" s="204">
        <v>0</v>
      </c>
      <c r="N174" s="205">
        <v>0</v>
      </c>
      <c r="O174" s="205">
        <v>0</v>
      </c>
      <c r="P174" s="205">
        <v>0</v>
      </c>
    </row>
    <row r="175" spans="1:16" ht="12.5" x14ac:dyDescent="0.25">
      <c r="A175" s="210">
        <v>867</v>
      </c>
      <c r="B175" s="212">
        <f t="shared" si="4"/>
        <v>867</v>
      </c>
      <c r="C175" s="206">
        <v>1130000044022</v>
      </c>
      <c r="D175" s="211">
        <v>630</v>
      </c>
      <c r="E175" s="90">
        <f t="shared" si="5"/>
        <v>630</v>
      </c>
      <c r="F175" s="206">
        <v>1130000044031</v>
      </c>
      <c r="G175" s="57" t="s">
        <v>966</v>
      </c>
      <c r="H175" s="201">
        <v>0</v>
      </c>
      <c r="I175" s="202">
        <v>0</v>
      </c>
      <c r="J175" s="203">
        <v>233.73</v>
      </c>
      <c r="K175" s="203">
        <v>0.73</v>
      </c>
      <c r="L175" s="203">
        <v>0.73</v>
      </c>
      <c r="M175" s="204">
        <v>0</v>
      </c>
      <c r="N175" s="205">
        <v>0</v>
      </c>
      <c r="O175" s="205">
        <v>0</v>
      </c>
      <c r="P175" s="205">
        <v>0</v>
      </c>
    </row>
    <row r="176" spans="1:16" ht="12.5" x14ac:dyDescent="0.25">
      <c r="A176" s="210">
        <v>868</v>
      </c>
      <c r="B176" s="212">
        <f t="shared" si="4"/>
        <v>868</v>
      </c>
      <c r="C176" s="206">
        <v>1160000999037</v>
      </c>
      <c r="D176" s="211">
        <v>631</v>
      </c>
      <c r="E176" s="90">
        <f t="shared" si="5"/>
        <v>631</v>
      </c>
      <c r="F176" s="206">
        <v>1160000999046</v>
      </c>
      <c r="G176" s="57" t="s">
        <v>967</v>
      </c>
      <c r="H176" s="201">
        <v>0</v>
      </c>
      <c r="I176" s="202">
        <v>6.2160000000000002</v>
      </c>
      <c r="J176" s="203">
        <v>54.92</v>
      </c>
      <c r="K176" s="203">
        <v>0.77</v>
      </c>
      <c r="L176" s="203">
        <v>0.77</v>
      </c>
      <c r="M176" s="204">
        <v>0</v>
      </c>
      <c r="N176" s="205">
        <v>4080.06</v>
      </c>
      <c r="O176" s="205">
        <v>0.05</v>
      </c>
      <c r="P176" s="205">
        <v>0.05</v>
      </c>
    </row>
    <row r="177" spans="1:16" ht="12.5" x14ac:dyDescent="0.25">
      <c r="A177" s="210">
        <v>869</v>
      </c>
      <c r="B177" s="212">
        <f t="shared" si="4"/>
        <v>869</v>
      </c>
      <c r="C177" s="206">
        <v>1100039667455</v>
      </c>
      <c r="D177" s="211">
        <v>634</v>
      </c>
      <c r="E177" s="90">
        <f t="shared" si="5"/>
        <v>634</v>
      </c>
      <c r="F177" s="206">
        <v>1100050222473</v>
      </c>
      <c r="G177" s="57" t="s">
        <v>968</v>
      </c>
      <c r="H177" s="201">
        <v>0</v>
      </c>
      <c r="I177" s="202">
        <v>0</v>
      </c>
      <c r="J177" s="203">
        <v>144.88</v>
      </c>
      <c r="K177" s="203">
        <v>0.91</v>
      </c>
      <c r="L177" s="203">
        <v>0.91</v>
      </c>
      <c r="M177" s="204">
        <v>-0.33300000000000002</v>
      </c>
      <c r="N177" s="205">
        <v>379.09</v>
      </c>
      <c r="O177" s="205">
        <v>0.05</v>
      </c>
      <c r="P177" s="205">
        <v>0.05</v>
      </c>
    </row>
    <row r="178" spans="1:16" ht="12.5" x14ac:dyDescent="0.25">
      <c r="A178" s="210">
        <v>870</v>
      </c>
      <c r="B178" s="212">
        <f t="shared" si="4"/>
        <v>870</v>
      </c>
      <c r="C178" s="206">
        <v>1160001253330</v>
      </c>
      <c r="D178" s="211">
        <v>633</v>
      </c>
      <c r="E178" s="90">
        <f t="shared" si="5"/>
        <v>633</v>
      </c>
      <c r="F178" s="206">
        <v>1160001253321</v>
      </c>
      <c r="G178" s="57" t="s">
        <v>969</v>
      </c>
      <c r="H178" s="201">
        <v>0</v>
      </c>
      <c r="I178" s="202">
        <v>0</v>
      </c>
      <c r="J178" s="203">
        <v>32.85</v>
      </c>
      <c r="K178" s="203">
        <v>1.59</v>
      </c>
      <c r="L178" s="203">
        <v>1.59</v>
      </c>
      <c r="M178" s="204">
        <v>0</v>
      </c>
      <c r="N178" s="205">
        <v>6242.05</v>
      </c>
      <c r="O178" s="205">
        <v>0.05</v>
      </c>
      <c r="P178" s="205">
        <v>0.05</v>
      </c>
    </row>
    <row r="179" spans="1:16" ht="12.5" x14ac:dyDescent="0.25">
      <c r="A179" s="210">
        <v>873</v>
      </c>
      <c r="B179" s="212">
        <f t="shared" si="4"/>
        <v>873</v>
      </c>
      <c r="C179" s="206">
        <v>1100039600317</v>
      </c>
      <c r="D179" s="211" t="s">
        <v>764</v>
      </c>
      <c r="E179" s="90" t="str">
        <f t="shared" si="5"/>
        <v/>
      </c>
      <c r="F179" s="206" t="s">
        <v>764</v>
      </c>
      <c r="G179" s="57" t="s">
        <v>970</v>
      </c>
      <c r="H179" s="201">
        <v>1</v>
      </c>
      <c r="I179" s="202">
        <v>1.837</v>
      </c>
      <c r="J179" s="203">
        <v>1276.77</v>
      </c>
      <c r="K179" s="203">
        <v>1.85</v>
      </c>
      <c r="L179" s="203">
        <v>1.85</v>
      </c>
      <c r="M179" s="204">
        <v>0</v>
      </c>
      <c r="N179" s="205">
        <v>0</v>
      </c>
      <c r="O179" s="205">
        <v>0</v>
      </c>
      <c r="P179" s="205">
        <v>0</v>
      </c>
    </row>
    <row r="180" spans="1:16" ht="12.5" x14ac:dyDescent="0.25">
      <c r="A180" s="210">
        <v>875</v>
      </c>
      <c r="B180" s="212">
        <f t="shared" si="4"/>
        <v>875</v>
      </c>
      <c r="C180" s="206">
        <v>1100039667989</v>
      </c>
      <c r="D180" s="211" t="s">
        <v>764</v>
      </c>
      <c r="E180" s="90" t="str">
        <f t="shared" si="5"/>
        <v/>
      </c>
      <c r="F180" s="206" t="s">
        <v>764</v>
      </c>
      <c r="G180" s="57" t="s">
        <v>971</v>
      </c>
      <c r="H180" s="201">
        <v>2</v>
      </c>
      <c r="I180" s="202">
        <v>2.1920000000000002</v>
      </c>
      <c r="J180" s="203">
        <v>13778.74</v>
      </c>
      <c r="K180" s="203">
        <v>1.63</v>
      </c>
      <c r="L180" s="203">
        <v>1.63</v>
      </c>
      <c r="M180" s="204">
        <v>0</v>
      </c>
      <c r="N180" s="205">
        <v>0</v>
      </c>
      <c r="O180" s="205">
        <v>0</v>
      </c>
      <c r="P180" s="205">
        <v>0</v>
      </c>
    </row>
    <row r="181" spans="1:16" ht="12.5" x14ac:dyDescent="0.25">
      <c r="A181" s="210">
        <v>876</v>
      </c>
      <c r="B181" s="212">
        <f t="shared" si="4"/>
        <v>876</v>
      </c>
      <c r="C181" s="206">
        <v>1100039602323</v>
      </c>
      <c r="D181" s="211" t="s">
        <v>764</v>
      </c>
      <c r="E181" s="90" t="str">
        <f t="shared" si="5"/>
        <v/>
      </c>
      <c r="F181" s="206" t="s">
        <v>764</v>
      </c>
      <c r="G181" s="57" t="s">
        <v>972</v>
      </c>
      <c r="H181" s="201">
        <v>1</v>
      </c>
      <c r="I181" s="202">
        <v>4.1980000000000004</v>
      </c>
      <c r="J181" s="203">
        <v>1276.77</v>
      </c>
      <c r="K181" s="203">
        <v>1.4</v>
      </c>
      <c r="L181" s="203">
        <v>1.4</v>
      </c>
      <c r="M181" s="204">
        <v>0</v>
      </c>
      <c r="N181" s="205">
        <v>0</v>
      </c>
      <c r="O181" s="205">
        <v>0</v>
      </c>
      <c r="P181" s="205">
        <v>0</v>
      </c>
    </row>
    <row r="182" spans="1:16" ht="12.5" x14ac:dyDescent="0.25">
      <c r="A182" s="210">
        <v>877</v>
      </c>
      <c r="B182" s="212">
        <f t="shared" si="4"/>
        <v>877</v>
      </c>
      <c r="C182" s="206">
        <v>1100039600308</v>
      </c>
      <c r="D182" s="211" t="s">
        <v>764</v>
      </c>
      <c r="E182" s="90" t="str">
        <f t="shared" si="5"/>
        <v/>
      </c>
      <c r="F182" s="206" t="s">
        <v>764</v>
      </c>
      <c r="G182" s="57" t="s">
        <v>973</v>
      </c>
      <c r="H182" s="201">
        <v>2</v>
      </c>
      <c r="I182" s="202">
        <v>1.6120000000000001</v>
      </c>
      <c r="J182" s="203">
        <v>7561</v>
      </c>
      <c r="K182" s="203">
        <v>1.25</v>
      </c>
      <c r="L182" s="203">
        <v>1.25</v>
      </c>
      <c r="M182" s="204">
        <v>0</v>
      </c>
      <c r="N182" s="205">
        <v>0</v>
      </c>
      <c r="O182" s="205">
        <v>0</v>
      </c>
      <c r="P182" s="205">
        <v>0</v>
      </c>
    </row>
    <row r="183" spans="1:16" ht="25" x14ac:dyDescent="0.25">
      <c r="A183" s="210">
        <v>878</v>
      </c>
      <c r="B183" s="212">
        <f t="shared" si="4"/>
        <v>878</v>
      </c>
      <c r="C183" s="206" t="s">
        <v>2152</v>
      </c>
      <c r="D183" s="211" t="s">
        <v>764</v>
      </c>
      <c r="E183" s="90" t="str">
        <f t="shared" si="5"/>
        <v/>
      </c>
      <c r="F183" s="206" t="s">
        <v>764</v>
      </c>
      <c r="G183" s="57" t="s">
        <v>974</v>
      </c>
      <c r="H183" s="201">
        <v>3</v>
      </c>
      <c r="I183" s="202">
        <v>2.0270000000000001</v>
      </c>
      <c r="J183" s="203">
        <v>17850.29</v>
      </c>
      <c r="K183" s="203">
        <v>2.73</v>
      </c>
      <c r="L183" s="203">
        <v>2.73</v>
      </c>
      <c r="M183" s="204">
        <v>0</v>
      </c>
      <c r="N183" s="205">
        <v>0</v>
      </c>
      <c r="O183" s="205">
        <v>0</v>
      </c>
      <c r="P183" s="205">
        <v>0</v>
      </c>
    </row>
    <row r="184" spans="1:16" ht="12.5" x14ac:dyDescent="0.25">
      <c r="A184" s="210">
        <v>879</v>
      </c>
      <c r="B184" s="212">
        <f t="shared" si="4"/>
        <v>879</v>
      </c>
      <c r="C184" s="206">
        <v>1100039606197</v>
      </c>
      <c r="D184" s="211" t="s">
        <v>764</v>
      </c>
      <c r="E184" s="90" t="str">
        <f t="shared" si="5"/>
        <v/>
      </c>
      <c r="F184" s="206" t="s">
        <v>764</v>
      </c>
      <c r="G184" s="57" t="s">
        <v>975</v>
      </c>
      <c r="H184" s="201">
        <v>2</v>
      </c>
      <c r="I184" s="202">
        <v>1.3120000000000001</v>
      </c>
      <c r="J184" s="203">
        <v>13344.01</v>
      </c>
      <c r="K184" s="203">
        <v>1.56</v>
      </c>
      <c r="L184" s="203">
        <v>1.56</v>
      </c>
      <c r="M184" s="204">
        <v>0</v>
      </c>
      <c r="N184" s="205">
        <v>0</v>
      </c>
      <c r="O184" s="205">
        <v>0</v>
      </c>
      <c r="P184" s="205">
        <v>0</v>
      </c>
    </row>
    <row r="185" spans="1:16" ht="12.5" x14ac:dyDescent="0.25">
      <c r="A185" s="210">
        <v>880</v>
      </c>
      <c r="B185" s="212">
        <f t="shared" si="4"/>
        <v>880</v>
      </c>
      <c r="C185" s="206">
        <v>1100039668227</v>
      </c>
      <c r="D185" s="211" t="s">
        <v>764</v>
      </c>
      <c r="E185" s="90" t="str">
        <f t="shared" si="5"/>
        <v/>
      </c>
      <c r="F185" s="206" t="s">
        <v>764</v>
      </c>
      <c r="G185" s="57" t="s">
        <v>976</v>
      </c>
      <c r="H185" s="201">
        <v>1</v>
      </c>
      <c r="I185" s="202">
        <v>0.64100000000000001</v>
      </c>
      <c r="J185" s="203">
        <v>1276.77</v>
      </c>
      <c r="K185" s="203">
        <v>4.4400000000000004</v>
      </c>
      <c r="L185" s="203">
        <v>4.4400000000000004</v>
      </c>
      <c r="M185" s="204">
        <v>0</v>
      </c>
      <c r="N185" s="205">
        <v>0</v>
      </c>
      <c r="O185" s="205">
        <v>0</v>
      </c>
      <c r="P185" s="205">
        <v>0</v>
      </c>
    </row>
    <row r="186" spans="1:16" ht="12.5" x14ac:dyDescent="0.25">
      <c r="A186" s="210">
        <v>881</v>
      </c>
      <c r="B186" s="212">
        <f t="shared" si="4"/>
        <v>881</v>
      </c>
      <c r="C186" s="206">
        <v>1100039601028</v>
      </c>
      <c r="D186" s="211" t="s">
        <v>764</v>
      </c>
      <c r="E186" s="90" t="str">
        <f t="shared" si="5"/>
        <v/>
      </c>
      <c r="F186" s="206" t="s">
        <v>764</v>
      </c>
      <c r="G186" s="57" t="s">
        <v>977</v>
      </c>
      <c r="H186" s="201">
        <v>2</v>
      </c>
      <c r="I186" s="202">
        <v>1.8069999999999999</v>
      </c>
      <c r="J186" s="203">
        <v>7561</v>
      </c>
      <c r="K186" s="203">
        <v>1.49</v>
      </c>
      <c r="L186" s="203">
        <v>1.49</v>
      </c>
      <c r="M186" s="204">
        <v>0</v>
      </c>
      <c r="N186" s="205">
        <v>0</v>
      </c>
      <c r="O186" s="205">
        <v>0</v>
      </c>
      <c r="P186" s="205">
        <v>0</v>
      </c>
    </row>
    <row r="187" spans="1:16" ht="12.5" x14ac:dyDescent="0.25">
      <c r="A187" s="210">
        <v>882</v>
      </c>
      <c r="B187" s="212">
        <f t="shared" si="4"/>
        <v>882</v>
      </c>
      <c r="C187" s="206">
        <v>1100039601019</v>
      </c>
      <c r="D187" s="211" t="s">
        <v>764</v>
      </c>
      <c r="E187" s="90" t="str">
        <f t="shared" si="5"/>
        <v/>
      </c>
      <c r="F187" s="206" t="s">
        <v>764</v>
      </c>
      <c r="G187" s="57" t="s">
        <v>978</v>
      </c>
      <c r="H187" s="201">
        <v>2</v>
      </c>
      <c r="I187" s="202">
        <v>1.6479999999999999</v>
      </c>
      <c r="J187" s="203">
        <v>7561</v>
      </c>
      <c r="K187" s="203">
        <v>2.2599999999999998</v>
      </c>
      <c r="L187" s="203">
        <v>2.2599999999999998</v>
      </c>
      <c r="M187" s="204">
        <v>0</v>
      </c>
      <c r="N187" s="205">
        <v>0</v>
      </c>
      <c r="O187" s="205">
        <v>0</v>
      </c>
      <c r="P187" s="205">
        <v>0</v>
      </c>
    </row>
    <row r="188" spans="1:16" ht="12.5" x14ac:dyDescent="0.25">
      <c r="A188" s="210">
        <v>883</v>
      </c>
      <c r="B188" s="212">
        <f t="shared" si="4"/>
        <v>883</v>
      </c>
      <c r="C188" s="206">
        <v>1100039601339</v>
      </c>
      <c r="D188" s="211" t="s">
        <v>764</v>
      </c>
      <c r="E188" s="90" t="str">
        <f t="shared" si="5"/>
        <v/>
      </c>
      <c r="F188" s="206" t="s">
        <v>764</v>
      </c>
      <c r="G188" s="57" t="s">
        <v>979</v>
      </c>
      <c r="H188" s="201">
        <v>1</v>
      </c>
      <c r="I188" s="202">
        <v>2.6389999999999998</v>
      </c>
      <c r="J188" s="203">
        <v>1276.77</v>
      </c>
      <c r="K188" s="203">
        <v>2.98</v>
      </c>
      <c r="L188" s="203">
        <v>2.98</v>
      </c>
      <c r="M188" s="204">
        <v>0</v>
      </c>
      <c r="N188" s="205">
        <v>0</v>
      </c>
      <c r="O188" s="205">
        <v>0</v>
      </c>
      <c r="P188" s="205">
        <v>0</v>
      </c>
    </row>
    <row r="189" spans="1:16" ht="12.5" x14ac:dyDescent="0.25">
      <c r="A189" s="210">
        <v>884</v>
      </c>
      <c r="B189" s="212">
        <f t="shared" si="4"/>
        <v>884</v>
      </c>
      <c r="C189" s="206">
        <v>1100039600567</v>
      </c>
      <c r="D189" s="211" t="s">
        <v>764</v>
      </c>
      <c r="E189" s="90" t="str">
        <f t="shared" si="5"/>
        <v/>
      </c>
      <c r="F189" s="206" t="s">
        <v>764</v>
      </c>
      <c r="G189" s="57" t="s">
        <v>980</v>
      </c>
      <c r="H189" s="201">
        <v>1</v>
      </c>
      <c r="I189" s="202">
        <v>4.4870000000000001</v>
      </c>
      <c r="J189" s="203">
        <v>1276.77</v>
      </c>
      <c r="K189" s="203">
        <v>3.65</v>
      </c>
      <c r="L189" s="203">
        <v>3.65</v>
      </c>
      <c r="M189" s="204">
        <v>0</v>
      </c>
      <c r="N189" s="205">
        <v>0</v>
      </c>
      <c r="O189" s="205">
        <v>0</v>
      </c>
      <c r="P189" s="205">
        <v>0</v>
      </c>
    </row>
    <row r="190" spans="1:16" ht="25" x14ac:dyDescent="0.25">
      <c r="A190" s="210">
        <v>885</v>
      </c>
      <c r="B190" s="212">
        <f t="shared" si="4"/>
        <v>885</v>
      </c>
      <c r="C190" s="206" t="s">
        <v>2153</v>
      </c>
      <c r="D190" s="211">
        <v>636</v>
      </c>
      <c r="E190" s="90">
        <f t="shared" si="5"/>
        <v>636</v>
      </c>
      <c r="F190" s="206">
        <v>1100050222464</v>
      </c>
      <c r="G190" s="57" t="s">
        <v>981</v>
      </c>
      <c r="H190" s="201">
        <v>2</v>
      </c>
      <c r="I190" s="202">
        <v>0.39900000000000002</v>
      </c>
      <c r="J190" s="203">
        <v>10099.719999999999</v>
      </c>
      <c r="K190" s="203">
        <v>0.86</v>
      </c>
      <c r="L190" s="203">
        <v>0.86</v>
      </c>
      <c r="M190" s="204">
        <v>-0.33300000000000002</v>
      </c>
      <c r="N190" s="205">
        <v>4163.1400000000003</v>
      </c>
      <c r="O190" s="205">
        <v>0.05</v>
      </c>
      <c r="P190" s="205">
        <v>0.05</v>
      </c>
    </row>
    <row r="191" spans="1:16" ht="12.5" x14ac:dyDescent="0.25">
      <c r="A191" s="210">
        <v>886</v>
      </c>
      <c r="B191" s="212">
        <f t="shared" si="4"/>
        <v>886</v>
      </c>
      <c r="C191" s="206">
        <v>1100039606294</v>
      </c>
      <c r="D191" s="211">
        <v>608</v>
      </c>
      <c r="E191" s="90">
        <f t="shared" si="5"/>
        <v>608</v>
      </c>
      <c r="F191" s="206">
        <v>1100050222446</v>
      </c>
      <c r="G191" s="57" t="s">
        <v>982</v>
      </c>
      <c r="H191" s="201">
        <v>2</v>
      </c>
      <c r="I191" s="202">
        <v>0.315</v>
      </c>
      <c r="J191" s="203">
        <v>7456.06</v>
      </c>
      <c r="K191" s="203">
        <v>1.53</v>
      </c>
      <c r="L191" s="203">
        <v>1.53</v>
      </c>
      <c r="M191" s="204">
        <v>0</v>
      </c>
      <c r="N191" s="205">
        <v>0</v>
      </c>
      <c r="O191" s="205">
        <v>0</v>
      </c>
      <c r="P191" s="205">
        <v>0</v>
      </c>
    </row>
    <row r="192" spans="1:16" ht="12.5" x14ac:dyDescent="0.25">
      <c r="A192" s="210">
        <v>887</v>
      </c>
      <c r="B192" s="212">
        <f t="shared" si="4"/>
        <v>887</v>
      </c>
      <c r="C192" s="206">
        <v>1100039604358</v>
      </c>
      <c r="D192" s="211" t="s">
        <v>764</v>
      </c>
      <c r="E192" s="90" t="str">
        <f t="shared" si="5"/>
        <v/>
      </c>
      <c r="F192" s="206" t="s">
        <v>764</v>
      </c>
      <c r="G192" s="57" t="s">
        <v>983</v>
      </c>
      <c r="H192" s="201">
        <v>2</v>
      </c>
      <c r="I192" s="202">
        <v>1.893</v>
      </c>
      <c r="J192" s="203">
        <v>11509.8</v>
      </c>
      <c r="K192" s="203">
        <v>2.86</v>
      </c>
      <c r="L192" s="203">
        <v>2.86</v>
      </c>
      <c r="M192" s="204">
        <v>0</v>
      </c>
      <c r="N192" s="205">
        <v>0</v>
      </c>
      <c r="O192" s="205">
        <v>0</v>
      </c>
      <c r="P192" s="205">
        <v>0</v>
      </c>
    </row>
    <row r="193" spans="1:16" ht="25" x14ac:dyDescent="0.25">
      <c r="A193" s="210">
        <v>888</v>
      </c>
      <c r="B193" s="212">
        <f t="shared" si="4"/>
        <v>888</v>
      </c>
      <c r="C193" s="206" t="s">
        <v>2154</v>
      </c>
      <c r="D193" s="211" t="s">
        <v>764</v>
      </c>
      <c r="E193" s="90" t="str">
        <f t="shared" si="5"/>
        <v/>
      </c>
      <c r="F193" s="206" t="s">
        <v>764</v>
      </c>
      <c r="G193" s="57" t="s">
        <v>984</v>
      </c>
      <c r="H193" s="201">
        <v>2</v>
      </c>
      <c r="I193" s="202">
        <v>6.8979999999999997</v>
      </c>
      <c r="J193" s="203">
        <v>7561</v>
      </c>
      <c r="K193" s="203">
        <v>2.78</v>
      </c>
      <c r="L193" s="203">
        <v>2.78</v>
      </c>
      <c r="M193" s="204">
        <v>0</v>
      </c>
      <c r="N193" s="205">
        <v>0</v>
      </c>
      <c r="O193" s="205">
        <v>0</v>
      </c>
      <c r="P193" s="205">
        <v>0</v>
      </c>
    </row>
    <row r="194" spans="1:16" ht="25" x14ac:dyDescent="0.25">
      <c r="A194" s="210">
        <v>889</v>
      </c>
      <c r="B194" s="212">
        <f t="shared" si="4"/>
        <v>889</v>
      </c>
      <c r="C194" s="206" t="s">
        <v>2155</v>
      </c>
      <c r="D194" s="211" t="s">
        <v>764</v>
      </c>
      <c r="E194" s="90" t="str">
        <f t="shared" si="5"/>
        <v/>
      </c>
      <c r="F194" s="206" t="s">
        <v>764</v>
      </c>
      <c r="G194" s="57" t="s">
        <v>985</v>
      </c>
      <c r="H194" s="201">
        <v>1</v>
      </c>
      <c r="I194" s="202">
        <v>4.3810000000000002</v>
      </c>
      <c r="J194" s="203">
        <v>1276.77</v>
      </c>
      <c r="K194" s="203">
        <v>3.28</v>
      </c>
      <c r="L194" s="203">
        <v>3.28</v>
      </c>
      <c r="M194" s="204">
        <v>0</v>
      </c>
      <c r="N194" s="205">
        <v>0</v>
      </c>
      <c r="O194" s="205">
        <v>0</v>
      </c>
      <c r="P194" s="205">
        <v>0</v>
      </c>
    </row>
    <row r="195" spans="1:16" ht="25" x14ac:dyDescent="0.25">
      <c r="A195" s="210">
        <v>890</v>
      </c>
      <c r="B195" s="212">
        <f t="shared" si="4"/>
        <v>890</v>
      </c>
      <c r="C195" s="206" t="s">
        <v>2156</v>
      </c>
      <c r="D195" s="211" t="s">
        <v>1179</v>
      </c>
      <c r="E195" s="90" t="str">
        <f t="shared" si="5"/>
        <v>New Export 120</v>
      </c>
      <c r="F195" s="206" t="s">
        <v>1179</v>
      </c>
      <c r="G195" s="57" t="s">
        <v>986</v>
      </c>
      <c r="H195" s="201">
        <v>1</v>
      </c>
      <c r="I195" s="202">
        <v>0</v>
      </c>
      <c r="J195" s="203">
        <v>1103.3599999999999</v>
      </c>
      <c r="K195" s="203">
        <v>0.81</v>
      </c>
      <c r="L195" s="203">
        <v>0.81</v>
      </c>
      <c r="M195" s="204">
        <v>0</v>
      </c>
      <c r="N195" s="205">
        <v>173.4</v>
      </c>
      <c r="O195" s="205">
        <v>0.05</v>
      </c>
      <c r="P195" s="205">
        <v>0.05</v>
      </c>
    </row>
    <row r="196" spans="1:16" ht="25" x14ac:dyDescent="0.25">
      <c r="A196" s="210">
        <v>891</v>
      </c>
      <c r="B196" s="212">
        <f t="shared" si="4"/>
        <v>891</v>
      </c>
      <c r="C196" s="206" t="s">
        <v>2157</v>
      </c>
      <c r="D196" s="211" t="s">
        <v>764</v>
      </c>
      <c r="E196" s="90" t="str">
        <f t="shared" si="5"/>
        <v/>
      </c>
      <c r="F196" s="206" t="s">
        <v>764</v>
      </c>
      <c r="G196" s="57" t="s">
        <v>987</v>
      </c>
      <c r="H196" s="201">
        <v>2</v>
      </c>
      <c r="I196" s="202">
        <v>1.496</v>
      </c>
      <c r="J196" s="203">
        <v>13354.93</v>
      </c>
      <c r="K196" s="203">
        <v>2.34</v>
      </c>
      <c r="L196" s="203">
        <v>2.34</v>
      </c>
      <c r="M196" s="204">
        <v>0</v>
      </c>
      <c r="N196" s="205">
        <v>0</v>
      </c>
      <c r="O196" s="205">
        <v>0</v>
      </c>
      <c r="P196" s="205">
        <v>0</v>
      </c>
    </row>
    <row r="197" spans="1:16" ht="25" x14ac:dyDescent="0.25">
      <c r="A197" s="210">
        <v>892</v>
      </c>
      <c r="B197" s="212">
        <f t="shared" si="4"/>
        <v>892</v>
      </c>
      <c r="C197" s="206" t="s">
        <v>2158</v>
      </c>
      <c r="D197" s="211">
        <v>637</v>
      </c>
      <c r="E197" s="90">
        <f t="shared" si="5"/>
        <v>637</v>
      </c>
      <c r="F197" s="206">
        <v>1160001059394</v>
      </c>
      <c r="G197" s="57" t="s">
        <v>988</v>
      </c>
      <c r="H197" s="201">
        <v>1</v>
      </c>
      <c r="I197" s="202">
        <v>0.626</v>
      </c>
      <c r="J197" s="203">
        <v>1175.98</v>
      </c>
      <c r="K197" s="203">
        <v>1.28</v>
      </c>
      <c r="L197" s="203">
        <v>1.28</v>
      </c>
      <c r="M197" s="204">
        <v>0</v>
      </c>
      <c r="N197" s="205">
        <v>100.78</v>
      </c>
      <c r="O197" s="205">
        <v>0.05</v>
      </c>
      <c r="P197" s="205">
        <v>0.05</v>
      </c>
    </row>
    <row r="198" spans="1:16" ht="25" x14ac:dyDescent="0.25">
      <c r="A198" s="210">
        <v>893</v>
      </c>
      <c r="B198" s="212">
        <f t="shared" si="4"/>
        <v>893</v>
      </c>
      <c r="C198" s="206" t="s">
        <v>2159</v>
      </c>
      <c r="D198" s="211" t="s">
        <v>764</v>
      </c>
      <c r="E198" s="90" t="str">
        <f t="shared" si="5"/>
        <v/>
      </c>
      <c r="F198" s="206" t="s">
        <v>764</v>
      </c>
      <c r="G198" s="57" t="s">
        <v>989</v>
      </c>
      <c r="H198" s="201">
        <v>3</v>
      </c>
      <c r="I198" s="202">
        <v>0.41699999999999998</v>
      </c>
      <c r="J198" s="203">
        <v>31303.85</v>
      </c>
      <c r="K198" s="203">
        <v>1.55</v>
      </c>
      <c r="L198" s="203">
        <v>1.55</v>
      </c>
      <c r="M198" s="204">
        <v>0</v>
      </c>
      <c r="N198" s="205">
        <v>0</v>
      </c>
      <c r="O198" s="205">
        <v>0</v>
      </c>
      <c r="P198" s="205">
        <v>0</v>
      </c>
    </row>
    <row r="199" spans="1:16" ht="12.5" x14ac:dyDescent="0.25">
      <c r="A199" s="210">
        <v>894</v>
      </c>
      <c r="B199" s="212">
        <f t="shared" si="4"/>
        <v>894</v>
      </c>
      <c r="C199" s="206">
        <v>1100039600033</v>
      </c>
      <c r="D199" s="211" t="s">
        <v>764</v>
      </c>
      <c r="E199" s="90" t="str">
        <f t="shared" si="5"/>
        <v/>
      </c>
      <c r="F199" s="206" t="s">
        <v>764</v>
      </c>
      <c r="G199" s="57" t="s">
        <v>990</v>
      </c>
      <c r="H199" s="201">
        <v>2</v>
      </c>
      <c r="I199" s="202">
        <v>1.141</v>
      </c>
      <c r="J199" s="203">
        <v>11012.66</v>
      </c>
      <c r="K199" s="203">
        <v>0.98</v>
      </c>
      <c r="L199" s="203">
        <v>0.98</v>
      </c>
      <c r="M199" s="204">
        <v>0</v>
      </c>
      <c r="N199" s="205">
        <v>0</v>
      </c>
      <c r="O199" s="205">
        <v>0</v>
      </c>
      <c r="P199" s="205">
        <v>0</v>
      </c>
    </row>
    <row r="200" spans="1:16" ht="12.5" x14ac:dyDescent="0.25">
      <c r="A200" s="210">
        <v>896</v>
      </c>
      <c r="B200" s="212">
        <f t="shared" si="4"/>
        <v>896</v>
      </c>
      <c r="C200" s="206">
        <v>1160001363390</v>
      </c>
      <c r="D200" s="211">
        <v>638</v>
      </c>
      <c r="E200" s="90">
        <f t="shared" si="5"/>
        <v>638</v>
      </c>
      <c r="F200" s="206">
        <v>1160001363380</v>
      </c>
      <c r="G200" s="57" t="s">
        <v>991</v>
      </c>
      <c r="H200" s="201">
        <v>0</v>
      </c>
      <c r="I200" s="202">
        <v>0</v>
      </c>
      <c r="J200" s="203">
        <v>218.41</v>
      </c>
      <c r="K200" s="203">
        <v>0.81</v>
      </c>
      <c r="L200" s="203">
        <v>0.81</v>
      </c>
      <c r="M200" s="204">
        <v>-0.42299999999999999</v>
      </c>
      <c r="N200" s="205">
        <v>7163.82</v>
      </c>
      <c r="O200" s="205">
        <v>0.05</v>
      </c>
      <c r="P200" s="205">
        <v>0.05</v>
      </c>
    </row>
    <row r="201" spans="1:16" ht="12.5" x14ac:dyDescent="0.25">
      <c r="A201" s="210">
        <v>897</v>
      </c>
      <c r="B201" s="212">
        <f t="shared" si="4"/>
        <v>897</v>
      </c>
      <c r="C201" s="206">
        <v>1160001457392</v>
      </c>
      <c r="D201" s="211">
        <v>639</v>
      </c>
      <c r="E201" s="90">
        <f t="shared" si="5"/>
        <v>639</v>
      </c>
      <c r="F201" s="206">
        <v>1160001457408</v>
      </c>
      <c r="G201" s="57" t="s">
        <v>992</v>
      </c>
      <c r="H201" s="201">
        <v>1</v>
      </c>
      <c r="I201" s="202">
        <v>0.191</v>
      </c>
      <c r="J201" s="203">
        <v>1236.1600000000001</v>
      </c>
      <c r="K201" s="203">
        <v>0.84</v>
      </c>
      <c r="L201" s="203">
        <v>0.84</v>
      </c>
      <c r="M201" s="204">
        <v>0</v>
      </c>
      <c r="N201" s="205">
        <v>6222.54</v>
      </c>
      <c r="O201" s="205">
        <v>0.05</v>
      </c>
      <c r="P201" s="205">
        <v>0.05</v>
      </c>
    </row>
    <row r="202" spans="1:16" ht="12.5" x14ac:dyDescent="0.25">
      <c r="A202" s="210">
        <v>898</v>
      </c>
      <c r="B202" s="212">
        <f t="shared" si="4"/>
        <v>898</v>
      </c>
      <c r="C202" s="206">
        <v>1170000117971</v>
      </c>
      <c r="D202" s="211">
        <v>641</v>
      </c>
      <c r="E202" s="90">
        <f t="shared" si="5"/>
        <v>641</v>
      </c>
      <c r="F202" s="206">
        <v>1170000117980</v>
      </c>
      <c r="G202" s="57" t="s">
        <v>993</v>
      </c>
      <c r="H202" s="201">
        <v>0</v>
      </c>
      <c r="I202" s="202">
        <v>0</v>
      </c>
      <c r="J202" s="203">
        <v>82.37</v>
      </c>
      <c r="K202" s="203">
        <v>1.96</v>
      </c>
      <c r="L202" s="203">
        <v>1.96</v>
      </c>
      <c r="M202" s="204">
        <v>0</v>
      </c>
      <c r="N202" s="205">
        <v>4502.67</v>
      </c>
      <c r="O202" s="205">
        <v>0.05</v>
      </c>
      <c r="P202" s="205">
        <v>0.05</v>
      </c>
    </row>
    <row r="203" spans="1:16" ht="12.5" x14ac:dyDescent="0.25">
      <c r="A203" s="210">
        <v>899</v>
      </c>
      <c r="B203" s="212">
        <f t="shared" ref="B203:B266" si="6">$A203</f>
        <v>899</v>
      </c>
      <c r="C203" s="206" t="s">
        <v>2137</v>
      </c>
      <c r="D203" s="211" t="s">
        <v>764</v>
      </c>
      <c r="E203" s="90" t="str">
        <f t="shared" ref="E203:E266" si="7">$D203</f>
        <v/>
      </c>
      <c r="F203" s="206" t="s">
        <v>764</v>
      </c>
      <c r="G203" s="57" t="s">
        <v>994</v>
      </c>
      <c r="H203" s="201">
        <v>4</v>
      </c>
      <c r="I203" s="202">
        <v>1.9039999999999999</v>
      </c>
      <c r="J203" s="203">
        <v>46732.81</v>
      </c>
      <c r="K203" s="203">
        <v>1.25</v>
      </c>
      <c r="L203" s="203">
        <v>1.25</v>
      </c>
      <c r="M203" s="204">
        <v>0</v>
      </c>
      <c r="N203" s="205">
        <v>0</v>
      </c>
      <c r="O203" s="205">
        <v>0</v>
      </c>
      <c r="P203" s="205">
        <v>0</v>
      </c>
    </row>
    <row r="204" spans="1:16" ht="12.5" x14ac:dyDescent="0.25">
      <c r="A204" s="210">
        <v>902</v>
      </c>
      <c r="B204" s="212">
        <f t="shared" si="6"/>
        <v>902</v>
      </c>
      <c r="C204" s="206">
        <v>1170000199789</v>
      </c>
      <c r="D204" s="211">
        <v>650</v>
      </c>
      <c r="E204" s="90">
        <f t="shared" si="7"/>
        <v>650</v>
      </c>
      <c r="F204" s="206">
        <v>1170000199798</v>
      </c>
      <c r="G204" s="57" t="s">
        <v>995</v>
      </c>
      <c r="H204" s="201">
        <v>0</v>
      </c>
      <c r="I204" s="202">
        <v>1.169</v>
      </c>
      <c r="J204" s="203">
        <v>99.81</v>
      </c>
      <c r="K204" s="203">
        <v>2.25</v>
      </c>
      <c r="L204" s="203">
        <v>2.25</v>
      </c>
      <c r="M204" s="204">
        <v>0</v>
      </c>
      <c r="N204" s="205">
        <v>7186.41</v>
      </c>
      <c r="O204" s="205">
        <v>0.05</v>
      </c>
      <c r="P204" s="205">
        <v>0.05</v>
      </c>
    </row>
    <row r="205" spans="1:16" ht="12.5" x14ac:dyDescent="0.25">
      <c r="A205" s="210">
        <v>903</v>
      </c>
      <c r="B205" s="212">
        <f t="shared" si="6"/>
        <v>903</v>
      </c>
      <c r="C205" s="206">
        <v>1170000137579</v>
      </c>
      <c r="D205" s="211">
        <v>651</v>
      </c>
      <c r="E205" s="90">
        <f t="shared" si="7"/>
        <v>651</v>
      </c>
      <c r="F205" s="206">
        <v>1170000137588</v>
      </c>
      <c r="G205" s="57" t="s">
        <v>996</v>
      </c>
      <c r="H205" s="201">
        <v>0</v>
      </c>
      <c r="I205" s="202">
        <v>0.83199999999999996</v>
      </c>
      <c r="J205" s="203">
        <v>13.67</v>
      </c>
      <c r="K205" s="203">
        <v>0.91</v>
      </c>
      <c r="L205" s="203">
        <v>0.91</v>
      </c>
      <c r="M205" s="204">
        <v>0</v>
      </c>
      <c r="N205" s="205">
        <v>683.52</v>
      </c>
      <c r="O205" s="205">
        <v>0.05</v>
      </c>
      <c r="P205" s="205">
        <v>0.05</v>
      </c>
    </row>
    <row r="206" spans="1:16" ht="12.5" x14ac:dyDescent="0.25">
      <c r="A206" s="210">
        <v>904</v>
      </c>
      <c r="B206" s="212">
        <f t="shared" si="6"/>
        <v>904</v>
      </c>
      <c r="C206" s="206">
        <v>1160001324665</v>
      </c>
      <c r="D206" s="211" t="s">
        <v>764</v>
      </c>
      <c r="E206" s="90" t="str">
        <f t="shared" si="7"/>
        <v/>
      </c>
      <c r="F206" s="206" t="s">
        <v>764</v>
      </c>
      <c r="G206" s="57" t="s">
        <v>997</v>
      </c>
      <c r="H206" s="201">
        <v>4</v>
      </c>
      <c r="I206" s="202">
        <v>0</v>
      </c>
      <c r="J206" s="203">
        <v>40159.760000000002</v>
      </c>
      <c r="K206" s="203">
        <v>1.2</v>
      </c>
      <c r="L206" s="203">
        <v>1.2</v>
      </c>
      <c r="M206" s="204">
        <v>0</v>
      </c>
      <c r="N206" s="205">
        <v>0</v>
      </c>
      <c r="O206" s="205">
        <v>0</v>
      </c>
      <c r="P206" s="205">
        <v>0</v>
      </c>
    </row>
    <row r="207" spans="1:16" ht="12.5" x14ac:dyDescent="0.25">
      <c r="A207" s="210">
        <v>905</v>
      </c>
      <c r="B207" s="212">
        <f t="shared" si="6"/>
        <v>905</v>
      </c>
      <c r="C207" s="206">
        <v>1170000112477</v>
      </c>
      <c r="D207" s="211">
        <v>642</v>
      </c>
      <c r="E207" s="90">
        <f t="shared" si="7"/>
        <v>642</v>
      </c>
      <c r="F207" s="206">
        <v>1170000112486</v>
      </c>
      <c r="G207" s="57" t="s">
        <v>998</v>
      </c>
      <c r="H207" s="201">
        <v>0</v>
      </c>
      <c r="I207" s="202">
        <v>0</v>
      </c>
      <c r="J207" s="203">
        <v>58.27</v>
      </c>
      <c r="K207" s="203">
        <v>0.68</v>
      </c>
      <c r="L207" s="203">
        <v>0.68</v>
      </c>
      <c r="M207" s="204">
        <v>0</v>
      </c>
      <c r="N207" s="205">
        <v>305.32</v>
      </c>
      <c r="O207" s="205">
        <v>0.05</v>
      </c>
      <c r="P207" s="205">
        <v>0.05</v>
      </c>
    </row>
    <row r="208" spans="1:16" ht="12.5" x14ac:dyDescent="0.25">
      <c r="A208" s="210">
        <v>906</v>
      </c>
      <c r="B208" s="212">
        <f t="shared" si="6"/>
        <v>906</v>
      </c>
      <c r="C208" s="206">
        <v>1160001415347</v>
      </c>
      <c r="D208" s="211">
        <v>643</v>
      </c>
      <c r="E208" s="90">
        <f t="shared" si="7"/>
        <v>643</v>
      </c>
      <c r="F208" s="206">
        <v>1160001415356</v>
      </c>
      <c r="G208" s="57" t="s">
        <v>999</v>
      </c>
      <c r="H208" s="201">
        <v>0</v>
      </c>
      <c r="I208" s="202">
        <v>0</v>
      </c>
      <c r="J208" s="203">
        <v>5712.49</v>
      </c>
      <c r="K208" s="203">
        <v>5.54</v>
      </c>
      <c r="L208" s="203">
        <v>5.54</v>
      </c>
      <c r="M208" s="204">
        <v>-6.6749999999999998</v>
      </c>
      <c r="N208" s="205">
        <v>85687.31</v>
      </c>
      <c r="O208" s="205">
        <v>0.05</v>
      </c>
      <c r="P208" s="205">
        <v>0.05</v>
      </c>
    </row>
    <row r="209" spans="1:16" ht="12.5" x14ac:dyDescent="0.25">
      <c r="A209" s="210">
        <v>907</v>
      </c>
      <c r="B209" s="212">
        <f t="shared" si="6"/>
        <v>907</v>
      </c>
      <c r="C209" s="206">
        <v>1170000059210</v>
      </c>
      <c r="D209" s="211">
        <v>644</v>
      </c>
      <c r="E209" s="90">
        <f t="shared" si="7"/>
        <v>644</v>
      </c>
      <c r="F209" s="206">
        <v>1170000059186</v>
      </c>
      <c r="G209" s="57" t="s">
        <v>1000</v>
      </c>
      <c r="H209" s="201">
        <v>0</v>
      </c>
      <c r="I209" s="202">
        <v>0</v>
      </c>
      <c r="J209" s="203">
        <v>22.82</v>
      </c>
      <c r="K209" s="203">
        <v>0.7</v>
      </c>
      <c r="L209" s="203">
        <v>0.7</v>
      </c>
      <c r="M209" s="204">
        <v>0</v>
      </c>
      <c r="N209" s="205">
        <v>481.91</v>
      </c>
      <c r="O209" s="205">
        <v>0.05</v>
      </c>
      <c r="P209" s="205">
        <v>0.05</v>
      </c>
    </row>
    <row r="210" spans="1:16" ht="12.5" x14ac:dyDescent="0.25">
      <c r="A210" s="210">
        <v>908</v>
      </c>
      <c r="B210" s="212">
        <f t="shared" si="6"/>
        <v>908</v>
      </c>
      <c r="C210" s="206">
        <v>1170000117944</v>
      </c>
      <c r="D210" s="211">
        <v>645</v>
      </c>
      <c r="E210" s="90">
        <f t="shared" si="7"/>
        <v>645</v>
      </c>
      <c r="F210" s="206">
        <v>1170000117953</v>
      </c>
      <c r="G210" s="57" t="s">
        <v>1001</v>
      </c>
      <c r="H210" s="201">
        <v>0</v>
      </c>
      <c r="I210" s="202">
        <v>0</v>
      </c>
      <c r="J210" s="203">
        <v>22.59</v>
      </c>
      <c r="K210" s="203">
        <v>1.94</v>
      </c>
      <c r="L210" s="203">
        <v>1.94</v>
      </c>
      <c r="M210" s="204">
        <v>0</v>
      </c>
      <c r="N210" s="205">
        <v>661.77</v>
      </c>
      <c r="O210" s="205">
        <v>0.05</v>
      </c>
      <c r="P210" s="205">
        <v>0.05</v>
      </c>
    </row>
    <row r="211" spans="1:16" ht="12.5" x14ac:dyDescent="0.25">
      <c r="A211" s="210">
        <v>909</v>
      </c>
      <c r="B211" s="212">
        <f t="shared" si="6"/>
        <v>909</v>
      </c>
      <c r="C211" s="206">
        <v>1170000146670</v>
      </c>
      <c r="D211" s="211">
        <v>652</v>
      </c>
      <c r="E211" s="90">
        <f t="shared" si="7"/>
        <v>652</v>
      </c>
      <c r="F211" s="206">
        <v>1170000146680</v>
      </c>
      <c r="G211" s="57" t="s">
        <v>1002</v>
      </c>
      <c r="H211" s="201">
        <v>0</v>
      </c>
      <c r="I211" s="202">
        <v>0</v>
      </c>
      <c r="J211" s="203">
        <v>290.69</v>
      </c>
      <c r="K211" s="203">
        <v>2.0499999999999998</v>
      </c>
      <c r="L211" s="203">
        <v>2.0499999999999998</v>
      </c>
      <c r="M211" s="204">
        <v>-1.764</v>
      </c>
      <c r="N211" s="205">
        <v>290.69</v>
      </c>
      <c r="O211" s="205">
        <v>0.05</v>
      </c>
      <c r="P211" s="205">
        <v>0.05</v>
      </c>
    </row>
    <row r="212" spans="1:16" ht="12.5" x14ac:dyDescent="0.25">
      <c r="A212" s="210">
        <v>910</v>
      </c>
      <c r="B212" s="212">
        <f t="shared" si="6"/>
        <v>910</v>
      </c>
      <c r="C212" s="206">
        <v>1130000085288</v>
      </c>
      <c r="D212" s="211" t="s">
        <v>764</v>
      </c>
      <c r="E212" s="90" t="str">
        <f t="shared" si="7"/>
        <v/>
      </c>
      <c r="F212" s="206" t="s">
        <v>764</v>
      </c>
      <c r="G212" s="57" t="s">
        <v>1003</v>
      </c>
      <c r="H212" s="201">
        <v>4</v>
      </c>
      <c r="I212" s="202">
        <v>3.7280000000000002</v>
      </c>
      <c r="J212" s="203">
        <v>39625.440000000002</v>
      </c>
      <c r="K212" s="203">
        <v>2.5</v>
      </c>
      <c r="L212" s="203">
        <v>2.5</v>
      </c>
      <c r="M212" s="204">
        <v>0</v>
      </c>
      <c r="N212" s="205">
        <v>0</v>
      </c>
      <c r="O212" s="205">
        <v>0</v>
      </c>
      <c r="P212" s="205">
        <v>0</v>
      </c>
    </row>
    <row r="213" spans="1:16" ht="12.5" x14ac:dyDescent="0.25">
      <c r="A213" s="210">
        <v>911</v>
      </c>
      <c r="B213" s="212">
        <f t="shared" si="6"/>
        <v>911</v>
      </c>
      <c r="C213" s="206">
        <v>1170000110600</v>
      </c>
      <c r="D213" s="211">
        <v>647</v>
      </c>
      <c r="E213" s="90">
        <f t="shared" si="7"/>
        <v>647</v>
      </c>
      <c r="F213" s="206">
        <v>1170000110610</v>
      </c>
      <c r="G213" s="57" t="s">
        <v>1004</v>
      </c>
      <c r="H213" s="201">
        <v>0</v>
      </c>
      <c r="I213" s="202">
        <v>5.617</v>
      </c>
      <c r="J213" s="203">
        <v>50.64</v>
      </c>
      <c r="K213" s="203">
        <v>2.68</v>
      </c>
      <c r="L213" s="203">
        <v>2.68</v>
      </c>
      <c r="M213" s="204">
        <v>0</v>
      </c>
      <c r="N213" s="205">
        <v>7089.85</v>
      </c>
      <c r="O213" s="205">
        <v>0.05</v>
      </c>
      <c r="P213" s="205">
        <v>0.05</v>
      </c>
    </row>
    <row r="214" spans="1:16" ht="12.5" x14ac:dyDescent="0.25">
      <c r="A214" s="210">
        <v>912</v>
      </c>
      <c r="B214" s="212">
        <f t="shared" si="6"/>
        <v>912</v>
      </c>
      <c r="C214" s="206">
        <v>1170000111881</v>
      </c>
      <c r="D214" s="211">
        <v>648</v>
      </c>
      <c r="E214" s="90">
        <f t="shared" si="7"/>
        <v>648</v>
      </c>
      <c r="F214" s="206">
        <v>1170000111890</v>
      </c>
      <c r="G214" s="57" t="s">
        <v>1005</v>
      </c>
      <c r="H214" s="201">
        <v>1</v>
      </c>
      <c r="I214" s="202">
        <v>6.5469999999999997</v>
      </c>
      <c r="J214" s="203">
        <v>1282.19</v>
      </c>
      <c r="K214" s="203">
        <v>2.8</v>
      </c>
      <c r="L214" s="203">
        <v>2.8</v>
      </c>
      <c r="M214" s="204">
        <v>-9.15</v>
      </c>
      <c r="N214" s="205">
        <v>181.79</v>
      </c>
      <c r="O214" s="205">
        <v>0.05</v>
      </c>
      <c r="P214" s="205">
        <v>0.05</v>
      </c>
    </row>
    <row r="215" spans="1:16" ht="12.5" x14ac:dyDescent="0.25">
      <c r="A215" s="210">
        <v>913</v>
      </c>
      <c r="B215" s="212">
        <f t="shared" si="6"/>
        <v>913</v>
      </c>
      <c r="C215" s="206">
        <v>1170000113443</v>
      </c>
      <c r="D215" s="211">
        <v>649</v>
      </c>
      <c r="E215" s="90">
        <f t="shared" si="7"/>
        <v>649</v>
      </c>
      <c r="F215" s="206">
        <v>1170000113452</v>
      </c>
      <c r="G215" s="57" t="s">
        <v>1006</v>
      </c>
      <c r="H215" s="201">
        <v>1</v>
      </c>
      <c r="I215" s="202">
        <v>0</v>
      </c>
      <c r="J215" s="203">
        <v>1104</v>
      </c>
      <c r="K215" s="203">
        <v>1.01</v>
      </c>
      <c r="L215" s="203">
        <v>1.01</v>
      </c>
      <c r="M215" s="204">
        <v>0</v>
      </c>
      <c r="N215" s="205">
        <v>359.98</v>
      </c>
      <c r="O215" s="205">
        <v>0.05</v>
      </c>
      <c r="P215" s="205">
        <v>0.05</v>
      </c>
    </row>
    <row r="216" spans="1:16" ht="12.5" x14ac:dyDescent="0.25">
      <c r="A216" s="210">
        <v>914</v>
      </c>
      <c r="B216" s="212">
        <f t="shared" si="6"/>
        <v>914</v>
      </c>
      <c r="C216" s="206">
        <v>1170000172954</v>
      </c>
      <c r="D216" s="211">
        <v>653</v>
      </c>
      <c r="E216" s="90">
        <f t="shared" si="7"/>
        <v>653</v>
      </c>
      <c r="F216" s="206">
        <v>1170000172963</v>
      </c>
      <c r="G216" s="57" t="s">
        <v>1007</v>
      </c>
      <c r="H216" s="201">
        <v>0</v>
      </c>
      <c r="I216" s="202">
        <v>0</v>
      </c>
      <c r="J216" s="203">
        <v>12.71</v>
      </c>
      <c r="K216" s="203">
        <v>3.5</v>
      </c>
      <c r="L216" s="203">
        <v>3.5</v>
      </c>
      <c r="M216" s="204">
        <v>0</v>
      </c>
      <c r="N216" s="205">
        <v>6353.29</v>
      </c>
      <c r="O216" s="205">
        <v>0.05</v>
      </c>
      <c r="P216" s="205">
        <v>0.05</v>
      </c>
    </row>
    <row r="217" spans="1:16" ht="12.5" x14ac:dyDescent="0.25">
      <c r="A217" s="210">
        <v>915</v>
      </c>
      <c r="B217" s="212">
        <f t="shared" si="6"/>
        <v>915</v>
      </c>
      <c r="C217" s="206">
        <v>1170000722696</v>
      </c>
      <c r="D217" s="211">
        <v>654</v>
      </c>
      <c r="E217" s="90">
        <f t="shared" si="7"/>
        <v>654</v>
      </c>
      <c r="F217" s="206">
        <v>1170000722701</v>
      </c>
      <c r="G217" s="57" t="s">
        <v>1008</v>
      </c>
      <c r="H217" s="201">
        <v>0</v>
      </c>
      <c r="I217" s="202">
        <v>6.63</v>
      </c>
      <c r="J217" s="203">
        <v>137.71</v>
      </c>
      <c r="K217" s="203">
        <v>2.58</v>
      </c>
      <c r="L217" s="203">
        <v>2.58</v>
      </c>
      <c r="M217" s="204">
        <v>0</v>
      </c>
      <c r="N217" s="205">
        <v>7712</v>
      </c>
      <c r="O217" s="205">
        <v>0.05</v>
      </c>
      <c r="P217" s="205">
        <v>0.05</v>
      </c>
    </row>
    <row r="218" spans="1:16" ht="12.5" x14ac:dyDescent="0.25">
      <c r="A218" s="210">
        <v>916</v>
      </c>
      <c r="B218" s="212">
        <f t="shared" si="6"/>
        <v>916</v>
      </c>
      <c r="C218" s="206">
        <v>1170000398486</v>
      </c>
      <c r="D218" s="211">
        <v>646</v>
      </c>
      <c r="E218" s="90">
        <f t="shared" si="7"/>
        <v>646</v>
      </c>
      <c r="F218" s="206">
        <v>1170000398495</v>
      </c>
      <c r="G218" s="57" t="s">
        <v>1009</v>
      </c>
      <c r="H218" s="201">
        <v>1</v>
      </c>
      <c r="I218" s="202">
        <v>6.0000000000000001E-3</v>
      </c>
      <c r="J218" s="203">
        <v>1198.43</v>
      </c>
      <c r="K218" s="203">
        <v>1.34</v>
      </c>
      <c r="L218" s="203">
        <v>1.34</v>
      </c>
      <c r="M218" s="204">
        <v>0</v>
      </c>
      <c r="N218" s="205">
        <v>7842.36</v>
      </c>
      <c r="O218" s="205">
        <v>0.05</v>
      </c>
      <c r="P218" s="205">
        <v>0.05</v>
      </c>
    </row>
    <row r="219" spans="1:16" ht="12.5" x14ac:dyDescent="0.25">
      <c r="A219" s="210">
        <v>917</v>
      </c>
      <c r="B219" s="212">
        <f t="shared" si="6"/>
        <v>917</v>
      </c>
      <c r="C219" s="206">
        <v>1170000154538</v>
      </c>
      <c r="D219" s="211">
        <v>655</v>
      </c>
      <c r="E219" s="90">
        <f t="shared" si="7"/>
        <v>655</v>
      </c>
      <c r="F219" s="206">
        <v>1170000154547</v>
      </c>
      <c r="G219" s="57" t="s">
        <v>1010</v>
      </c>
      <c r="H219" s="201">
        <v>1</v>
      </c>
      <c r="I219" s="202">
        <v>0.92300000000000004</v>
      </c>
      <c r="J219" s="203">
        <v>1111.22</v>
      </c>
      <c r="K219" s="203">
        <v>2.2200000000000002</v>
      </c>
      <c r="L219" s="203">
        <v>2.2200000000000002</v>
      </c>
      <c r="M219" s="204">
        <v>0</v>
      </c>
      <c r="N219" s="205">
        <v>352.76</v>
      </c>
      <c r="O219" s="205">
        <v>0.05</v>
      </c>
      <c r="P219" s="205">
        <v>0.05</v>
      </c>
    </row>
    <row r="220" spans="1:16" ht="12.5" x14ac:dyDescent="0.25">
      <c r="A220" s="210">
        <v>918</v>
      </c>
      <c r="B220" s="212">
        <f t="shared" si="6"/>
        <v>918</v>
      </c>
      <c r="C220" s="206">
        <v>1170000174827</v>
      </c>
      <c r="D220" s="211">
        <v>656</v>
      </c>
      <c r="E220" s="90">
        <f t="shared" si="7"/>
        <v>656</v>
      </c>
      <c r="F220" s="206">
        <v>1170000174836</v>
      </c>
      <c r="G220" s="57" t="s">
        <v>1011</v>
      </c>
      <c r="H220" s="201">
        <v>0</v>
      </c>
      <c r="I220" s="202">
        <v>0.89600000000000002</v>
      </c>
      <c r="J220" s="203">
        <v>13.18</v>
      </c>
      <c r="K220" s="203">
        <v>2.31</v>
      </c>
      <c r="L220" s="203">
        <v>2.31</v>
      </c>
      <c r="M220" s="204">
        <v>0</v>
      </c>
      <c r="N220" s="205">
        <v>395.31</v>
      </c>
      <c r="O220" s="205">
        <v>0.05</v>
      </c>
      <c r="P220" s="205">
        <v>0.05</v>
      </c>
    </row>
    <row r="221" spans="1:16" ht="12.5" x14ac:dyDescent="0.25">
      <c r="A221" s="210">
        <v>919</v>
      </c>
      <c r="B221" s="212">
        <f t="shared" si="6"/>
        <v>919</v>
      </c>
      <c r="C221" s="206">
        <v>1170000182961</v>
      </c>
      <c r="D221" s="211">
        <v>657</v>
      </c>
      <c r="E221" s="90">
        <f t="shared" si="7"/>
        <v>657</v>
      </c>
      <c r="F221" s="206">
        <v>1170000182970</v>
      </c>
      <c r="G221" s="57" t="s">
        <v>1012</v>
      </c>
      <c r="H221" s="201">
        <v>0</v>
      </c>
      <c r="I221" s="202">
        <v>0</v>
      </c>
      <c r="J221" s="203">
        <v>3.69</v>
      </c>
      <c r="K221" s="203">
        <v>1.43</v>
      </c>
      <c r="L221" s="203">
        <v>1.43</v>
      </c>
      <c r="M221" s="204">
        <v>0</v>
      </c>
      <c r="N221" s="205">
        <v>921.9</v>
      </c>
      <c r="O221" s="205">
        <v>0.05</v>
      </c>
      <c r="P221" s="205">
        <v>0.05</v>
      </c>
    </row>
    <row r="222" spans="1:16" ht="12.5" x14ac:dyDescent="0.25">
      <c r="A222" s="210">
        <v>920</v>
      </c>
      <c r="B222" s="212">
        <f t="shared" si="6"/>
        <v>920</v>
      </c>
      <c r="C222" s="206">
        <v>1170000233552</v>
      </c>
      <c r="D222" s="211">
        <v>658</v>
      </c>
      <c r="E222" s="90">
        <f t="shared" si="7"/>
        <v>658</v>
      </c>
      <c r="F222" s="206">
        <v>1170000233570</v>
      </c>
      <c r="G222" s="57" t="s">
        <v>1013</v>
      </c>
      <c r="H222" s="201">
        <v>0</v>
      </c>
      <c r="I222" s="202">
        <v>1.0249999999999999</v>
      </c>
      <c r="J222" s="203">
        <v>9.49</v>
      </c>
      <c r="K222" s="203">
        <v>1.04</v>
      </c>
      <c r="L222" s="203">
        <v>1.04</v>
      </c>
      <c r="M222" s="204">
        <v>0</v>
      </c>
      <c r="N222" s="205">
        <v>354.09</v>
      </c>
      <c r="O222" s="205">
        <v>0.05</v>
      </c>
      <c r="P222" s="205">
        <v>0.05</v>
      </c>
    </row>
    <row r="223" spans="1:16" ht="12.5" x14ac:dyDescent="0.25">
      <c r="A223" s="210">
        <v>922</v>
      </c>
      <c r="B223" s="212">
        <f t="shared" si="6"/>
        <v>922</v>
      </c>
      <c r="C223" s="206">
        <v>1170000280108</v>
      </c>
      <c r="D223" s="211">
        <v>660</v>
      </c>
      <c r="E223" s="90">
        <f t="shared" si="7"/>
        <v>660</v>
      </c>
      <c r="F223" s="206">
        <v>1170000280117</v>
      </c>
      <c r="G223" s="57" t="s">
        <v>1014</v>
      </c>
      <c r="H223" s="201">
        <v>0</v>
      </c>
      <c r="I223" s="202">
        <v>0</v>
      </c>
      <c r="J223" s="203">
        <v>364.48</v>
      </c>
      <c r="K223" s="203">
        <v>0.97</v>
      </c>
      <c r="L223" s="203">
        <v>0.97</v>
      </c>
      <c r="M223" s="204">
        <v>-0.42699999999999999</v>
      </c>
      <c r="N223" s="205">
        <v>1822.41</v>
      </c>
      <c r="O223" s="205">
        <v>0.05</v>
      </c>
      <c r="P223" s="205">
        <v>0.05</v>
      </c>
    </row>
    <row r="224" spans="1:16" ht="12.5" x14ac:dyDescent="0.25">
      <c r="A224" s="210">
        <v>923</v>
      </c>
      <c r="B224" s="212">
        <f t="shared" si="6"/>
        <v>923</v>
      </c>
      <c r="C224" s="206">
        <v>1170000280960</v>
      </c>
      <c r="D224" s="211">
        <v>691</v>
      </c>
      <c r="E224" s="90">
        <f t="shared" si="7"/>
        <v>691</v>
      </c>
      <c r="F224" s="206">
        <v>1170000280970</v>
      </c>
      <c r="G224" s="57" t="s">
        <v>1015</v>
      </c>
      <c r="H224" s="201">
        <v>0</v>
      </c>
      <c r="I224" s="202">
        <v>1.0029999999999999</v>
      </c>
      <c r="J224" s="203">
        <v>3.63</v>
      </c>
      <c r="K224" s="203">
        <v>1.43</v>
      </c>
      <c r="L224" s="203">
        <v>1.43</v>
      </c>
      <c r="M224" s="204">
        <v>0</v>
      </c>
      <c r="N224" s="205">
        <v>937.69</v>
      </c>
      <c r="O224" s="205">
        <v>0.05</v>
      </c>
      <c r="P224" s="205">
        <v>0.05</v>
      </c>
    </row>
    <row r="225" spans="1:16" ht="12.5" x14ac:dyDescent="0.25">
      <c r="A225" s="210">
        <v>924</v>
      </c>
      <c r="B225" s="212">
        <f t="shared" si="6"/>
        <v>924</v>
      </c>
      <c r="C225" s="206">
        <v>1170000281175</v>
      </c>
      <c r="D225" s="211">
        <v>692</v>
      </c>
      <c r="E225" s="90">
        <f t="shared" si="7"/>
        <v>692</v>
      </c>
      <c r="F225" s="206">
        <v>1170000281193</v>
      </c>
      <c r="G225" s="57" t="s">
        <v>1016</v>
      </c>
      <c r="H225" s="201">
        <v>0</v>
      </c>
      <c r="I225" s="202">
        <v>0</v>
      </c>
      <c r="J225" s="203">
        <v>8.67</v>
      </c>
      <c r="K225" s="203">
        <v>1.1299999999999999</v>
      </c>
      <c r="L225" s="203">
        <v>1.1299999999999999</v>
      </c>
      <c r="M225" s="204">
        <v>0</v>
      </c>
      <c r="N225" s="205">
        <v>650.03</v>
      </c>
      <c r="O225" s="205">
        <v>0.05</v>
      </c>
      <c r="P225" s="205">
        <v>0.05</v>
      </c>
    </row>
    <row r="226" spans="1:16" ht="12.5" x14ac:dyDescent="0.25">
      <c r="A226" s="210">
        <v>925</v>
      </c>
      <c r="B226" s="212">
        <f t="shared" si="6"/>
        <v>925</v>
      </c>
      <c r="C226" s="206">
        <v>1170000306909</v>
      </c>
      <c r="D226" s="211">
        <v>693</v>
      </c>
      <c r="E226" s="90">
        <f t="shared" si="7"/>
        <v>693</v>
      </c>
      <c r="F226" s="206">
        <v>1170000306918</v>
      </c>
      <c r="G226" s="57" t="s">
        <v>1017</v>
      </c>
      <c r="H226" s="201">
        <v>0</v>
      </c>
      <c r="I226" s="202">
        <v>0</v>
      </c>
      <c r="J226" s="203">
        <v>6.3</v>
      </c>
      <c r="K226" s="203">
        <v>1.51</v>
      </c>
      <c r="L226" s="203">
        <v>1.51</v>
      </c>
      <c r="M226" s="204">
        <v>0</v>
      </c>
      <c r="N226" s="205">
        <v>756.33</v>
      </c>
      <c r="O226" s="205">
        <v>0.05</v>
      </c>
      <c r="P226" s="205">
        <v>0.05</v>
      </c>
    </row>
    <row r="227" spans="1:16" ht="12.5" x14ac:dyDescent="0.25">
      <c r="A227" s="210">
        <v>930</v>
      </c>
      <c r="B227" s="212">
        <f t="shared" si="6"/>
        <v>930</v>
      </c>
      <c r="C227" s="206">
        <v>1170000073288</v>
      </c>
      <c r="D227" s="211" t="s">
        <v>764</v>
      </c>
      <c r="E227" s="90" t="str">
        <f t="shared" si="7"/>
        <v/>
      </c>
      <c r="F227" s="206" t="s">
        <v>764</v>
      </c>
      <c r="G227" s="57" t="s">
        <v>1018</v>
      </c>
      <c r="H227" s="201">
        <v>3</v>
      </c>
      <c r="I227" s="202">
        <v>2.3639999999999999</v>
      </c>
      <c r="J227" s="203">
        <v>32194.79</v>
      </c>
      <c r="K227" s="203">
        <v>1.32</v>
      </c>
      <c r="L227" s="203">
        <v>1.32</v>
      </c>
      <c r="M227" s="204">
        <v>0</v>
      </c>
      <c r="N227" s="205">
        <v>0</v>
      </c>
      <c r="O227" s="205">
        <v>0</v>
      </c>
      <c r="P227" s="205">
        <v>0</v>
      </c>
    </row>
    <row r="228" spans="1:16" ht="50" x14ac:dyDescent="0.25">
      <c r="A228" s="210">
        <v>931</v>
      </c>
      <c r="B228" s="212">
        <f t="shared" si="6"/>
        <v>931</v>
      </c>
      <c r="C228" s="206" t="s">
        <v>2160</v>
      </c>
      <c r="D228" s="211" t="s">
        <v>764</v>
      </c>
      <c r="E228" s="90" t="str">
        <f t="shared" si="7"/>
        <v/>
      </c>
      <c r="F228" s="206" t="s">
        <v>764</v>
      </c>
      <c r="G228" s="57" t="s">
        <v>1019</v>
      </c>
      <c r="H228" s="201">
        <v>3</v>
      </c>
      <c r="I228" s="202">
        <v>0.64400000000000002</v>
      </c>
      <c r="J228" s="203">
        <v>43775.62</v>
      </c>
      <c r="K228" s="203">
        <v>2.21</v>
      </c>
      <c r="L228" s="203">
        <v>2.21</v>
      </c>
      <c r="M228" s="204">
        <v>0</v>
      </c>
      <c r="N228" s="205">
        <v>0</v>
      </c>
      <c r="O228" s="205">
        <v>0</v>
      </c>
      <c r="P228" s="205">
        <v>0</v>
      </c>
    </row>
    <row r="229" spans="1:16" ht="12.5" x14ac:dyDescent="0.25">
      <c r="A229" s="210">
        <v>932</v>
      </c>
      <c r="B229" s="212">
        <f t="shared" si="6"/>
        <v>932</v>
      </c>
      <c r="C229" s="206">
        <v>1160001446600</v>
      </c>
      <c r="D229" s="211" t="s">
        <v>764</v>
      </c>
      <c r="E229" s="90" t="str">
        <f t="shared" si="7"/>
        <v/>
      </c>
      <c r="F229" s="206" t="s">
        <v>764</v>
      </c>
      <c r="G229" s="57" t="s">
        <v>1020</v>
      </c>
      <c r="H229" s="201">
        <v>1</v>
      </c>
      <c r="I229" s="202">
        <v>3.6869999999999998</v>
      </c>
      <c r="J229" s="203">
        <v>1276.77</v>
      </c>
      <c r="K229" s="203">
        <v>1.35</v>
      </c>
      <c r="L229" s="203">
        <v>1.35</v>
      </c>
      <c r="M229" s="204">
        <v>0</v>
      </c>
      <c r="N229" s="205">
        <v>0</v>
      </c>
      <c r="O229" s="205">
        <v>0</v>
      </c>
      <c r="P229" s="205">
        <v>0</v>
      </c>
    </row>
    <row r="230" spans="1:16" ht="12.5" x14ac:dyDescent="0.25">
      <c r="A230" s="210">
        <v>940</v>
      </c>
      <c r="B230" s="212">
        <f t="shared" si="6"/>
        <v>940</v>
      </c>
      <c r="C230" s="206">
        <v>1170000306884</v>
      </c>
      <c r="D230" s="211">
        <v>694</v>
      </c>
      <c r="E230" s="90">
        <f t="shared" si="7"/>
        <v>694</v>
      </c>
      <c r="F230" s="206">
        <v>1170000306893</v>
      </c>
      <c r="G230" s="57" t="s">
        <v>1021</v>
      </c>
      <c r="H230" s="201">
        <v>0</v>
      </c>
      <c r="I230" s="202">
        <v>0</v>
      </c>
      <c r="J230" s="203">
        <v>24.9</v>
      </c>
      <c r="K230" s="203">
        <v>0.86</v>
      </c>
      <c r="L230" s="203">
        <v>0.86</v>
      </c>
      <c r="M230" s="204">
        <v>0</v>
      </c>
      <c r="N230" s="205">
        <v>1244.9000000000001</v>
      </c>
      <c r="O230" s="205">
        <v>0.05</v>
      </c>
      <c r="P230" s="205">
        <v>0.05</v>
      </c>
    </row>
    <row r="231" spans="1:16" ht="12.5" x14ac:dyDescent="0.25">
      <c r="A231" s="210">
        <v>941</v>
      </c>
      <c r="B231" s="212">
        <f t="shared" si="6"/>
        <v>941</v>
      </c>
      <c r="C231" s="206">
        <v>1170000313162</v>
      </c>
      <c r="D231" s="211">
        <v>695</v>
      </c>
      <c r="E231" s="90">
        <f t="shared" si="7"/>
        <v>695</v>
      </c>
      <c r="F231" s="206">
        <v>1170000313171</v>
      </c>
      <c r="G231" s="57" t="s">
        <v>1022</v>
      </c>
      <c r="H231" s="201">
        <v>0</v>
      </c>
      <c r="I231" s="202">
        <v>0</v>
      </c>
      <c r="J231" s="203">
        <v>26.14</v>
      </c>
      <c r="K231" s="203">
        <v>1.22</v>
      </c>
      <c r="L231" s="203">
        <v>1.22</v>
      </c>
      <c r="M231" s="204">
        <v>0</v>
      </c>
      <c r="N231" s="205">
        <v>3528.56</v>
      </c>
      <c r="O231" s="205">
        <v>0.05</v>
      </c>
      <c r="P231" s="205">
        <v>0.05</v>
      </c>
    </row>
    <row r="232" spans="1:16" ht="12.5" x14ac:dyDescent="0.25">
      <c r="A232" s="210">
        <v>942</v>
      </c>
      <c r="B232" s="212">
        <f t="shared" si="6"/>
        <v>942</v>
      </c>
      <c r="C232" s="206">
        <v>1170000319234</v>
      </c>
      <c r="D232" s="211">
        <v>696</v>
      </c>
      <c r="E232" s="90">
        <f t="shared" si="7"/>
        <v>696</v>
      </c>
      <c r="F232" s="206">
        <v>1170000319243</v>
      </c>
      <c r="G232" s="57" t="s">
        <v>1023</v>
      </c>
      <c r="H232" s="201">
        <v>0</v>
      </c>
      <c r="I232" s="202">
        <v>1.476</v>
      </c>
      <c r="J232" s="203">
        <v>3.6</v>
      </c>
      <c r="K232" s="203">
        <v>3.13</v>
      </c>
      <c r="L232" s="203">
        <v>3.13</v>
      </c>
      <c r="M232" s="204">
        <v>0</v>
      </c>
      <c r="N232" s="205">
        <v>359.98</v>
      </c>
      <c r="O232" s="205">
        <v>0.05</v>
      </c>
      <c r="P232" s="205">
        <v>0.05</v>
      </c>
    </row>
    <row r="233" spans="1:16" ht="12.5" x14ac:dyDescent="0.25">
      <c r="A233" s="210">
        <v>943</v>
      </c>
      <c r="B233" s="212">
        <f t="shared" si="6"/>
        <v>943</v>
      </c>
      <c r="C233" s="206">
        <v>1170000325283</v>
      </c>
      <c r="D233" s="211">
        <v>697</v>
      </c>
      <c r="E233" s="90">
        <f t="shared" si="7"/>
        <v>697</v>
      </c>
      <c r="F233" s="206">
        <v>1170000325292</v>
      </c>
      <c r="G233" s="57" t="s">
        <v>1024</v>
      </c>
      <c r="H233" s="201">
        <v>0</v>
      </c>
      <c r="I233" s="202">
        <v>0</v>
      </c>
      <c r="J233" s="203">
        <v>74.900000000000006</v>
      </c>
      <c r="K233" s="203">
        <v>1.93</v>
      </c>
      <c r="L233" s="203">
        <v>1.93</v>
      </c>
      <c r="M233" s="204">
        <v>0</v>
      </c>
      <c r="N233" s="205">
        <v>3350.2</v>
      </c>
      <c r="O233" s="205">
        <v>0.05</v>
      </c>
      <c r="P233" s="205">
        <v>0.05</v>
      </c>
    </row>
    <row r="234" spans="1:16" ht="12.5" x14ac:dyDescent="0.25">
      <c r="A234" s="210">
        <v>944</v>
      </c>
      <c r="B234" s="212">
        <f t="shared" si="6"/>
        <v>944</v>
      </c>
      <c r="C234" s="206">
        <v>1170000325308</v>
      </c>
      <c r="D234" s="211">
        <v>698</v>
      </c>
      <c r="E234" s="90">
        <f t="shared" si="7"/>
        <v>698</v>
      </c>
      <c r="F234" s="206">
        <v>1170000325317</v>
      </c>
      <c r="G234" s="57" t="s">
        <v>1025</v>
      </c>
      <c r="H234" s="201">
        <v>0</v>
      </c>
      <c r="I234" s="202">
        <v>2.5000000000000001E-2</v>
      </c>
      <c r="J234" s="203">
        <v>113.8</v>
      </c>
      <c r="K234" s="203">
        <v>1.97</v>
      </c>
      <c r="L234" s="203">
        <v>1.97</v>
      </c>
      <c r="M234" s="204">
        <v>0</v>
      </c>
      <c r="N234" s="205">
        <v>6665.37</v>
      </c>
      <c r="O234" s="205">
        <v>0.05</v>
      </c>
      <c r="P234" s="205">
        <v>0.05</v>
      </c>
    </row>
    <row r="235" spans="1:16" ht="12.5" x14ac:dyDescent="0.25">
      <c r="A235" s="210">
        <v>945</v>
      </c>
      <c r="B235" s="212">
        <f t="shared" si="6"/>
        <v>945</v>
      </c>
      <c r="C235" s="206">
        <v>1170000326454</v>
      </c>
      <c r="D235" s="211">
        <v>699</v>
      </c>
      <c r="E235" s="90">
        <f t="shared" si="7"/>
        <v>699</v>
      </c>
      <c r="F235" s="206">
        <v>1170000326463</v>
      </c>
      <c r="G235" s="57" t="s">
        <v>1026</v>
      </c>
      <c r="H235" s="201">
        <v>0</v>
      </c>
      <c r="I235" s="202">
        <v>6.173</v>
      </c>
      <c r="J235" s="203">
        <v>2.8</v>
      </c>
      <c r="K235" s="203">
        <v>1.3</v>
      </c>
      <c r="L235" s="203">
        <v>1.3</v>
      </c>
      <c r="M235" s="204">
        <v>0</v>
      </c>
      <c r="N235" s="205">
        <v>419.81</v>
      </c>
      <c r="O235" s="205">
        <v>0.05</v>
      </c>
      <c r="P235" s="205">
        <v>0.05</v>
      </c>
    </row>
    <row r="236" spans="1:16" ht="12.5" x14ac:dyDescent="0.25">
      <c r="A236" s="210">
        <v>946</v>
      </c>
      <c r="B236" s="212">
        <f t="shared" si="6"/>
        <v>946</v>
      </c>
      <c r="C236" s="206">
        <v>1170000337508</v>
      </c>
      <c r="D236" s="211">
        <v>701</v>
      </c>
      <c r="E236" s="90">
        <f t="shared" si="7"/>
        <v>701</v>
      </c>
      <c r="F236" s="206">
        <v>1170000337517</v>
      </c>
      <c r="G236" s="57" t="s">
        <v>1027</v>
      </c>
      <c r="H236" s="201">
        <v>0</v>
      </c>
      <c r="I236" s="202">
        <v>0</v>
      </c>
      <c r="J236" s="203">
        <v>23.64</v>
      </c>
      <c r="K236" s="203">
        <v>1.41</v>
      </c>
      <c r="L236" s="203">
        <v>1.41</v>
      </c>
      <c r="M236" s="204">
        <v>0</v>
      </c>
      <c r="N236" s="205">
        <v>827.52</v>
      </c>
      <c r="O236" s="205">
        <v>0.05</v>
      </c>
      <c r="P236" s="205">
        <v>0.05</v>
      </c>
    </row>
    <row r="237" spans="1:16" ht="12.5" x14ac:dyDescent="0.25">
      <c r="A237" s="210">
        <v>947</v>
      </c>
      <c r="B237" s="212">
        <f t="shared" si="6"/>
        <v>947</v>
      </c>
      <c r="C237" s="206">
        <v>1170000369068</v>
      </c>
      <c r="D237" s="211">
        <v>702</v>
      </c>
      <c r="E237" s="90">
        <f t="shared" si="7"/>
        <v>702</v>
      </c>
      <c r="F237" s="206">
        <v>1170000369086</v>
      </c>
      <c r="G237" s="57" t="s">
        <v>1028</v>
      </c>
      <c r="H237" s="201">
        <v>0</v>
      </c>
      <c r="I237" s="202">
        <v>1.554</v>
      </c>
      <c r="J237" s="203">
        <v>36.299999999999997</v>
      </c>
      <c r="K237" s="203">
        <v>1.92</v>
      </c>
      <c r="L237" s="203">
        <v>1.92</v>
      </c>
      <c r="M237" s="204">
        <v>0</v>
      </c>
      <c r="N237" s="205">
        <v>5444.3</v>
      </c>
      <c r="O237" s="205">
        <v>0.05</v>
      </c>
      <c r="P237" s="205">
        <v>0.05</v>
      </c>
    </row>
    <row r="238" spans="1:16" ht="12.5" x14ac:dyDescent="0.25">
      <c r="A238" s="210">
        <v>948</v>
      </c>
      <c r="B238" s="212">
        <f t="shared" si="6"/>
        <v>948</v>
      </c>
      <c r="C238" s="206">
        <v>1170000369100</v>
      </c>
      <c r="D238" s="211">
        <v>703</v>
      </c>
      <c r="E238" s="90">
        <f t="shared" si="7"/>
        <v>703</v>
      </c>
      <c r="F238" s="206">
        <v>1170000369110</v>
      </c>
      <c r="G238" s="57" t="s">
        <v>1029</v>
      </c>
      <c r="H238" s="201">
        <v>0</v>
      </c>
      <c r="I238" s="202">
        <v>1.5649999999999999</v>
      </c>
      <c r="J238" s="203">
        <v>7.24</v>
      </c>
      <c r="K238" s="203">
        <v>0.89</v>
      </c>
      <c r="L238" s="203">
        <v>0.89</v>
      </c>
      <c r="M238" s="204">
        <v>0</v>
      </c>
      <c r="N238" s="205">
        <v>361.92</v>
      </c>
      <c r="O238" s="205">
        <v>0.05</v>
      </c>
      <c r="P238" s="205">
        <v>0.05</v>
      </c>
    </row>
    <row r="239" spans="1:16" ht="12.5" x14ac:dyDescent="0.25">
      <c r="A239" s="210">
        <v>949</v>
      </c>
      <c r="B239" s="212">
        <f t="shared" si="6"/>
        <v>949</v>
      </c>
      <c r="C239" s="206">
        <v>1170000369129</v>
      </c>
      <c r="D239" s="211">
        <v>704</v>
      </c>
      <c r="E239" s="90">
        <f t="shared" si="7"/>
        <v>704</v>
      </c>
      <c r="F239" s="206">
        <v>1170000369147</v>
      </c>
      <c r="G239" s="57" t="s">
        <v>1030</v>
      </c>
      <c r="H239" s="201">
        <v>0</v>
      </c>
      <c r="I239" s="202">
        <v>1.5840000000000001</v>
      </c>
      <c r="J239" s="203">
        <v>78.790000000000006</v>
      </c>
      <c r="K239" s="203">
        <v>0.72</v>
      </c>
      <c r="L239" s="203">
        <v>0.72</v>
      </c>
      <c r="M239" s="204">
        <v>-1.649</v>
      </c>
      <c r="N239" s="205">
        <v>492.43</v>
      </c>
      <c r="O239" s="205">
        <v>0.05</v>
      </c>
      <c r="P239" s="205">
        <v>0.05</v>
      </c>
    </row>
    <row r="240" spans="1:16" ht="12.5" x14ac:dyDescent="0.25">
      <c r="A240" s="210">
        <v>950</v>
      </c>
      <c r="B240" s="212">
        <f t="shared" si="6"/>
        <v>950</v>
      </c>
      <c r="C240" s="206">
        <v>1170000388743</v>
      </c>
      <c r="D240" s="211">
        <v>661</v>
      </c>
      <c r="E240" s="90">
        <f t="shared" si="7"/>
        <v>661</v>
      </c>
      <c r="F240" s="206">
        <v>1170000388752</v>
      </c>
      <c r="G240" s="57" t="s">
        <v>1031</v>
      </c>
      <c r="H240" s="201">
        <v>0</v>
      </c>
      <c r="I240" s="202">
        <v>0</v>
      </c>
      <c r="J240" s="203">
        <v>6.05</v>
      </c>
      <c r="K240" s="203">
        <v>1.05</v>
      </c>
      <c r="L240" s="203">
        <v>1.05</v>
      </c>
      <c r="M240" s="204">
        <v>0</v>
      </c>
      <c r="N240" s="205">
        <v>580.83000000000004</v>
      </c>
      <c r="O240" s="205">
        <v>0.05</v>
      </c>
      <c r="P240" s="205">
        <v>0.05</v>
      </c>
    </row>
    <row r="241" spans="1:16" ht="12.5" x14ac:dyDescent="0.25">
      <c r="A241" s="210">
        <v>951</v>
      </c>
      <c r="B241" s="212">
        <f t="shared" si="6"/>
        <v>951</v>
      </c>
      <c r="C241" s="206">
        <v>1170000394960</v>
      </c>
      <c r="D241" s="211">
        <v>662</v>
      </c>
      <c r="E241" s="90">
        <f t="shared" si="7"/>
        <v>662</v>
      </c>
      <c r="F241" s="206">
        <v>1170000394979</v>
      </c>
      <c r="G241" s="57" t="s">
        <v>1032</v>
      </c>
      <c r="H241" s="201">
        <v>0</v>
      </c>
      <c r="I241" s="202">
        <v>1.468</v>
      </c>
      <c r="J241" s="203">
        <v>40.880000000000003</v>
      </c>
      <c r="K241" s="203">
        <v>1.74</v>
      </c>
      <c r="L241" s="203">
        <v>1.74</v>
      </c>
      <c r="M241" s="204">
        <v>0</v>
      </c>
      <c r="N241" s="205">
        <v>6115.75</v>
      </c>
      <c r="O241" s="205">
        <v>0.05</v>
      </c>
      <c r="P241" s="205">
        <v>0.05</v>
      </c>
    </row>
    <row r="242" spans="1:16" ht="12.5" x14ac:dyDescent="0.25">
      <c r="A242" s="210">
        <v>952</v>
      </c>
      <c r="B242" s="212">
        <f t="shared" si="6"/>
        <v>952</v>
      </c>
      <c r="C242" s="206">
        <v>1170000395954</v>
      </c>
      <c r="D242" s="211">
        <v>663</v>
      </c>
      <c r="E242" s="90">
        <f t="shared" si="7"/>
        <v>663</v>
      </c>
      <c r="F242" s="206">
        <v>1170000395963</v>
      </c>
      <c r="G242" s="57" t="s">
        <v>1033</v>
      </c>
      <c r="H242" s="201">
        <v>0</v>
      </c>
      <c r="I242" s="202">
        <v>1.409</v>
      </c>
      <c r="J242" s="203">
        <v>68.75</v>
      </c>
      <c r="K242" s="203">
        <v>2.0499999999999998</v>
      </c>
      <c r="L242" s="203">
        <v>2.0499999999999998</v>
      </c>
      <c r="M242" s="204">
        <v>0</v>
      </c>
      <c r="N242" s="205">
        <v>6149.69</v>
      </c>
      <c r="O242" s="205">
        <v>0.05</v>
      </c>
      <c r="P242" s="205">
        <v>0.05</v>
      </c>
    </row>
    <row r="243" spans="1:16" ht="12.5" x14ac:dyDescent="0.25">
      <c r="A243" s="210">
        <v>953</v>
      </c>
      <c r="B243" s="212">
        <f t="shared" si="6"/>
        <v>953</v>
      </c>
      <c r="C243" s="206">
        <v>1170000400772</v>
      </c>
      <c r="D243" s="211">
        <v>664</v>
      </c>
      <c r="E243" s="90">
        <f t="shared" si="7"/>
        <v>664</v>
      </c>
      <c r="F243" s="206">
        <v>1170000400781</v>
      </c>
      <c r="G243" s="57" t="s">
        <v>1034</v>
      </c>
      <c r="H243" s="201">
        <v>0</v>
      </c>
      <c r="I243" s="202">
        <v>0</v>
      </c>
      <c r="J243" s="203">
        <v>16.09</v>
      </c>
      <c r="K243" s="203">
        <v>1.23</v>
      </c>
      <c r="L243" s="203">
        <v>1.23</v>
      </c>
      <c r="M243" s="204">
        <v>0</v>
      </c>
      <c r="N243" s="205">
        <v>858.17</v>
      </c>
      <c r="O243" s="205">
        <v>0.05</v>
      </c>
      <c r="P243" s="205">
        <v>0.05</v>
      </c>
    </row>
    <row r="244" spans="1:16" ht="12.5" x14ac:dyDescent="0.25">
      <c r="A244" s="210">
        <v>954</v>
      </c>
      <c r="B244" s="212">
        <f t="shared" si="6"/>
        <v>954</v>
      </c>
      <c r="C244" s="206">
        <v>1170000407875</v>
      </c>
      <c r="D244" s="211">
        <v>665</v>
      </c>
      <c r="E244" s="90">
        <f t="shared" si="7"/>
        <v>665</v>
      </c>
      <c r="F244" s="206">
        <v>1170000407884</v>
      </c>
      <c r="G244" s="57" t="s">
        <v>1035</v>
      </c>
      <c r="H244" s="201">
        <v>0</v>
      </c>
      <c r="I244" s="202">
        <v>0</v>
      </c>
      <c r="J244" s="203">
        <v>15.12</v>
      </c>
      <c r="K244" s="203">
        <v>2.52</v>
      </c>
      <c r="L244" s="203">
        <v>2.52</v>
      </c>
      <c r="M244" s="204">
        <v>0</v>
      </c>
      <c r="N244" s="205">
        <v>1451.38</v>
      </c>
      <c r="O244" s="205">
        <v>0.05</v>
      </c>
      <c r="P244" s="205">
        <v>0.05</v>
      </c>
    </row>
    <row r="245" spans="1:16" ht="12.5" x14ac:dyDescent="0.25">
      <c r="A245" s="210">
        <v>955</v>
      </c>
      <c r="B245" s="212">
        <f t="shared" si="6"/>
        <v>955</v>
      </c>
      <c r="C245" s="206">
        <v>1170000409696</v>
      </c>
      <c r="D245" s="211">
        <v>666</v>
      </c>
      <c r="E245" s="90">
        <f t="shared" si="7"/>
        <v>666</v>
      </c>
      <c r="F245" s="206">
        <v>1170000409701</v>
      </c>
      <c r="G245" s="57" t="s">
        <v>1036</v>
      </c>
      <c r="H245" s="201">
        <v>0</v>
      </c>
      <c r="I245" s="202">
        <v>0.47399999999999998</v>
      </c>
      <c r="J245" s="203">
        <v>9.7100000000000009</v>
      </c>
      <c r="K245" s="203">
        <v>1.79</v>
      </c>
      <c r="L245" s="203">
        <v>1.79</v>
      </c>
      <c r="M245" s="204">
        <v>0</v>
      </c>
      <c r="N245" s="205">
        <v>172.1</v>
      </c>
      <c r="O245" s="205">
        <v>0.05</v>
      </c>
      <c r="P245" s="205">
        <v>0.05</v>
      </c>
    </row>
    <row r="246" spans="1:16" ht="12.5" x14ac:dyDescent="0.25">
      <c r="A246" s="210">
        <v>956</v>
      </c>
      <c r="B246" s="212">
        <f t="shared" si="6"/>
        <v>956</v>
      </c>
      <c r="C246" s="206">
        <v>1170000415946</v>
      </c>
      <c r="D246" s="211">
        <v>667</v>
      </c>
      <c r="E246" s="90">
        <f t="shared" si="7"/>
        <v>667</v>
      </c>
      <c r="F246" s="206">
        <v>1170000415955</v>
      </c>
      <c r="G246" s="57" t="s">
        <v>1037</v>
      </c>
      <c r="H246" s="201">
        <v>0</v>
      </c>
      <c r="I246" s="202">
        <v>1.5660000000000001</v>
      </c>
      <c r="J246" s="203">
        <v>1.25</v>
      </c>
      <c r="K246" s="203">
        <v>3.98</v>
      </c>
      <c r="L246" s="203">
        <v>3.98</v>
      </c>
      <c r="M246" s="204">
        <v>0</v>
      </c>
      <c r="N246" s="205">
        <v>450.14</v>
      </c>
      <c r="O246" s="205">
        <v>0.05</v>
      </c>
      <c r="P246" s="205">
        <v>0.05</v>
      </c>
    </row>
    <row r="247" spans="1:16" ht="12.5" x14ac:dyDescent="0.25">
      <c r="A247" s="210">
        <v>957</v>
      </c>
      <c r="B247" s="212">
        <f t="shared" si="6"/>
        <v>957</v>
      </c>
      <c r="C247" s="206">
        <v>1170000413692</v>
      </c>
      <c r="D247" s="211">
        <v>668</v>
      </c>
      <c r="E247" s="90">
        <f t="shared" si="7"/>
        <v>668</v>
      </c>
      <c r="F247" s="206">
        <v>1170000413708</v>
      </c>
      <c r="G247" s="57" t="s">
        <v>1038</v>
      </c>
      <c r="H247" s="201">
        <v>0</v>
      </c>
      <c r="I247" s="202">
        <v>0</v>
      </c>
      <c r="J247" s="203">
        <v>1.21</v>
      </c>
      <c r="K247" s="203">
        <v>1.36</v>
      </c>
      <c r="L247" s="203">
        <v>1.36</v>
      </c>
      <c r="M247" s="204">
        <v>0</v>
      </c>
      <c r="N247" s="205">
        <v>362.37</v>
      </c>
      <c r="O247" s="205">
        <v>0.05</v>
      </c>
      <c r="P247" s="205">
        <v>0.05</v>
      </c>
    </row>
    <row r="248" spans="1:16" ht="12.5" x14ac:dyDescent="0.25">
      <c r="A248" s="210">
        <v>958</v>
      </c>
      <c r="B248" s="212">
        <f t="shared" si="6"/>
        <v>958</v>
      </c>
      <c r="C248" s="206">
        <v>1170000424904</v>
      </c>
      <c r="D248" s="211">
        <v>669</v>
      </c>
      <c r="E248" s="90">
        <f t="shared" si="7"/>
        <v>669</v>
      </c>
      <c r="F248" s="206">
        <v>1170000424913</v>
      </c>
      <c r="G248" s="57" t="s">
        <v>1039</v>
      </c>
      <c r="H248" s="201">
        <v>0</v>
      </c>
      <c r="I248" s="202">
        <v>0.96099999999999997</v>
      </c>
      <c r="J248" s="203">
        <v>12.3</v>
      </c>
      <c r="K248" s="203">
        <v>2.67</v>
      </c>
      <c r="L248" s="203">
        <v>2.67</v>
      </c>
      <c r="M248" s="204">
        <v>0</v>
      </c>
      <c r="N248" s="205">
        <v>1255.04</v>
      </c>
      <c r="O248" s="205">
        <v>0.05</v>
      </c>
      <c r="P248" s="205">
        <v>0.05</v>
      </c>
    </row>
    <row r="249" spans="1:16" ht="12.5" x14ac:dyDescent="0.25">
      <c r="A249" s="210">
        <v>959</v>
      </c>
      <c r="B249" s="212">
        <f t="shared" si="6"/>
        <v>959</v>
      </c>
      <c r="C249" s="206">
        <v>1170000427170</v>
      </c>
      <c r="D249" s="211">
        <v>670</v>
      </c>
      <c r="E249" s="90">
        <f t="shared" si="7"/>
        <v>670</v>
      </c>
      <c r="F249" s="206">
        <v>1170000427180</v>
      </c>
      <c r="G249" s="57" t="s">
        <v>1040</v>
      </c>
      <c r="H249" s="201">
        <v>0</v>
      </c>
      <c r="I249" s="202">
        <v>1.4319999999999999</v>
      </c>
      <c r="J249" s="203">
        <v>189.38</v>
      </c>
      <c r="K249" s="203">
        <v>2.82</v>
      </c>
      <c r="L249" s="203">
        <v>2.82</v>
      </c>
      <c r="M249" s="204">
        <v>0</v>
      </c>
      <c r="N249" s="205">
        <v>8522.16</v>
      </c>
      <c r="O249" s="205">
        <v>0.05</v>
      </c>
      <c r="P249" s="205">
        <v>0.05</v>
      </c>
    </row>
    <row r="250" spans="1:16" ht="12.5" x14ac:dyDescent="0.25">
      <c r="A250" s="210">
        <v>960</v>
      </c>
      <c r="B250" s="212">
        <f t="shared" si="6"/>
        <v>960</v>
      </c>
      <c r="C250" s="206">
        <v>1170000428528</v>
      </c>
      <c r="D250" s="211">
        <v>671</v>
      </c>
      <c r="E250" s="90">
        <f t="shared" si="7"/>
        <v>671</v>
      </c>
      <c r="F250" s="206">
        <v>1170000428537</v>
      </c>
      <c r="G250" s="57" t="s">
        <v>1041</v>
      </c>
      <c r="H250" s="201">
        <v>0</v>
      </c>
      <c r="I250" s="202">
        <v>0</v>
      </c>
      <c r="J250" s="203">
        <v>6.32</v>
      </c>
      <c r="K250" s="203">
        <v>1.47</v>
      </c>
      <c r="L250" s="203">
        <v>1.47</v>
      </c>
      <c r="M250" s="204">
        <v>0</v>
      </c>
      <c r="N250" s="205">
        <v>1897</v>
      </c>
      <c r="O250" s="205">
        <v>0.05</v>
      </c>
      <c r="P250" s="205">
        <v>0.05</v>
      </c>
    </row>
    <row r="251" spans="1:16" ht="12.5" x14ac:dyDescent="0.25">
      <c r="A251" s="210">
        <v>961</v>
      </c>
      <c r="B251" s="212">
        <f t="shared" si="6"/>
        <v>961</v>
      </c>
      <c r="C251" s="206">
        <v>1170000430182</v>
      </c>
      <c r="D251" s="211">
        <v>672</v>
      </c>
      <c r="E251" s="90">
        <f t="shared" si="7"/>
        <v>672</v>
      </c>
      <c r="F251" s="206">
        <v>1170000430191</v>
      </c>
      <c r="G251" s="57" t="s">
        <v>1042</v>
      </c>
      <c r="H251" s="201">
        <v>0</v>
      </c>
      <c r="I251" s="202">
        <v>0</v>
      </c>
      <c r="J251" s="203">
        <v>2.96</v>
      </c>
      <c r="K251" s="203">
        <v>1.31</v>
      </c>
      <c r="L251" s="203">
        <v>1.31</v>
      </c>
      <c r="M251" s="204">
        <v>0</v>
      </c>
      <c r="N251" s="205">
        <v>592.86</v>
      </c>
      <c r="O251" s="205">
        <v>0.05</v>
      </c>
      <c r="P251" s="205">
        <v>0.05</v>
      </c>
    </row>
    <row r="252" spans="1:16" ht="12.5" x14ac:dyDescent="0.25">
      <c r="A252" s="210">
        <v>962</v>
      </c>
      <c r="B252" s="212">
        <f t="shared" si="6"/>
        <v>962</v>
      </c>
      <c r="C252" s="206">
        <v>1170000439877</v>
      </c>
      <c r="D252" s="211">
        <v>673</v>
      </c>
      <c r="E252" s="90">
        <f t="shared" si="7"/>
        <v>673</v>
      </c>
      <c r="F252" s="206">
        <v>1170000439886</v>
      </c>
      <c r="G252" s="57" t="s">
        <v>1043</v>
      </c>
      <c r="H252" s="201">
        <v>0</v>
      </c>
      <c r="I252" s="202">
        <v>0</v>
      </c>
      <c r="J252" s="203">
        <v>188.75</v>
      </c>
      <c r="K252" s="203">
        <v>2</v>
      </c>
      <c r="L252" s="203">
        <v>2</v>
      </c>
      <c r="M252" s="204">
        <v>0</v>
      </c>
      <c r="N252" s="205">
        <v>3068.26</v>
      </c>
      <c r="O252" s="205">
        <v>0.05</v>
      </c>
      <c r="P252" s="205">
        <v>0.05</v>
      </c>
    </row>
    <row r="253" spans="1:16" ht="12.5" x14ac:dyDescent="0.25">
      <c r="A253" s="210">
        <v>963</v>
      </c>
      <c r="B253" s="212">
        <f t="shared" si="6"/>
        <v>963</v>
      </c>
      <c r="C253" s="206">
        <v>1170000438312</v>
      </c>
      <c r="D253" s="211">
        <v>674</v>
      </c>
      <c r="E253" s="90">
        <f t="shared" si="7"/>
        <v>674</v>
      </c>
      <c r="F253" s="206">
        <v>1170000438321</v>
      </c>
      <c r="G253" s="57" t="s">
        <v>1044</v>
      </c>
      <c r="H253" s="201">
        <v>0</v>
      </c>
      <c r="I253" s="202">
        <v>0</v>
      </c>
      <c r="J253" s="203">
        <v>11.2</v>
      </c>
      <c r="K253" s="203">
        <v>1.04</v>
      </c>
      <c r="L253" s="203">
        <v>1.04</v>
      </c>
      <c r="M253" s="204">
        <v>0</v>
      </c>
      <c r="N253" s="205">
        <v>1119.69</v>
      </c>
      <c r="O253" s="205">
        <v>0.05</v>
      </c>
      <c r="P253" s="205">
        <v>0.05</v>
      </c>
    </row>
    <row r="254" spans="1:16" ht="12.5" x14ac:dyDescent="0.25">
      <c r="A254" s="210">
        <v>964</v>
      </c>
      <c r="B254" s="212">
        <f t="shared" si="6"/>
        <v>964</v>
      </c>
      <c r="C254" s="206">
        <v>1170000437211</v>
      </c>
      <c r="D254" s="211">
        <v>675</v>
      </c>
      <c r="E254" s="90">
        <f t="shared" si="7"/>
        <v>675</v>
      </c>
      <c r="F254" s="206">
        <v>1170000437220</v>
      </c>
      <c r="G254" s="57" t="s">
        <v>1045</v>
      </c>
      <c r="H254" s="201">
        <v>0</v>
      </c>
      <c r="I254" s="202">
        <v>0</v>
      </c>
      <c r="J254" s="203">
        <v>18.809999999999999</v>
      </c>
      <c r="K254" s="203">
        <v>1.21</v>
      </c>
      <c r="L254" s="203">
        <v>1.21</v>
      </c>
      <c r="M254" s="204">
        <v>0</v>
      </c>
      <c r="N254" s="205">
        <v>2474.7399999999998</v>
      </c>
      <c r="O254" s="205">
        <v>0.05</v>
      </c>
      <c r="P254" s="205">
        <v>0.05</v>
      </c>
    </row>
    <row r="255" spans="1:16" ht="12.5" x14ac:dyDescent="0.25">
      <c r="A255" s="210">
        <v>965</v>
      </c>
      <c r="B255" s="212">
        <f t="shared" si="6"/>
        <v>965</v>
      </c>
      <c r="C255" s="206">
        <v>1170000444690</v>
      </c>
      <c r="D255" s="211">
        <v>676</v>
      </c>
      <c r="E255" s="90">
        <f t="shared" si="7"/>
        <v>676</v>
      </c>
      <c r="F255" s="206">
        <v>1170000444681</v>
      </c>
      <c r="G255" s="57" t="s">
        <v>1046</v>
      </c>
      <c r="H255" s="201">
        <v>0</v>
      </c>
      <c r="I255" s="202">
        <v>1.8380000000000001</v>
      </c>
      <c r="J255" s="203">
        <v>3.94</v>
      </c>
      <c r="K255" s="203">
        <v>2.4700000000000002</v>
      </c>
      <c r="L255" s="203">
        <v>2.4700000000000002</v>
      </c>
      <c r="M255" s="204">
        <v>0</v>
      </c>
      <c r="N255" s="205">
        <v>1103.5899999999999</v>
      </c>
      <c r="O255" s="205">
        <v>0.05</v>
      </c>
      <c r="P255" s="205">
        <v>0.05</v>
      </c>
    </row>
    <row r="256" spans="1:16" ht="12.5" x14ac:dyDescent="0.25">
      <c r="A256" s="210">
        <v>966</v>
      </c>
      <c r="B256" s="212">
        <f t="shared" si="6"/>
        <v>966</v>
      </c>
      <c r="C256" s="206">
        <v>1170000445115</v>
      </c>
      <c r="D256" s="211">
        <v>677</v>
      </c>
      <c r="E256" s="90">
        <f t="shared" si="7"/>
        <v>677</v>
      </c>
      <c r="F256" s="206">
        <v>1170000445133</v>
      </c>
      <c r="G256" s="57" t="s">
        <v>1047</v>
      </c>
      <c r="H256" s="201">
        <v>0</v>
      </c>
      <c r="I256" s="202">
        <v>0</v>
      </c>
      <c r="J256" s="203">
        <v>4.42</v>
      </c>
      <c r="K256" s="203">
        <v>1.54</v>
      </c>
      <c r="L256" s="203">
        <v>1.54</v>
      </c>
      <c r="M256" s="204">
        <v>0</v>
      </c>
      <c r="N256" s="205">
        <v>707</v>
      </c>
      <c r="O256" s="205">
        <v>0.05</v>
      </c>
      <c r="P256" s="205">
        <v>0.05</v>
      </c>
    </row>
    <row r="257" spans="1:16" ht="12.5" x14ac:dyDescent="0.25">
      <c r="A257" s="210">
        <v>968</v>
      </c>
      <c r="B257" s="212">
        <f t="shared" si="6"/>
        <v>968</v>
      </c>
      <c r="C257" s="206">
        <v>1170000446615</v>
      </c>
      <c r="D257" s="211">
        <v>679</v>
      </c>
      <c r="E257" s="90">
        <f t="shared" si="7"/>
        <v>679</v>
      </c>
      <c r="F257" s="206">
        <v>1170000446606</v>
      </c>
      <c r="G257" s="57" t="s">
        <v>1048</v>
      </c>
      <c r="H257" s="201">
        <v>0</v>
      </c>
      <c r="I257" s="202">
        <v>0.73199999999999998</v>
      </c>
      <c r="J257" s="203">
        <v>8.39</v>
      </c>
      <c r="K257" s="203">
        <v>2.52</v>
      </c>
      <c r="L257" s="203">
        <v>2.52</v>
      </c>
      <c r="M257" s="204">
        <v>0</v>
      </c>
      <c r="N257" s="205">
        <v>1258.95</v>
      </c>
      <c r="O257" s="205">
        <v>0.05</v>
      </c>
      <c r="P257" s="205">
        <v>0.05</v>
      </c>
    </row>
    <row r="258" spans="1:16" ht="12.5" x14ac:dyDescent="0.25">
      <c r="A258" s="210">
        <v>969</v>
      </c>
      <c r="B258" s="212">
        <f t="shared" si="6"/>
        <v>969</v>
      </c>
      <c r="C258" s="206">
        <v>1170000447033</v>
      </c>
      <c r="D258" s="211">
        <v>680</v>
      </c>
      <c r="E258" s="90">
        <f t="shared" si="7"/>
        <v>680</v>
      </c>
      <c r="F258" s="206">
        <v>1170000447042</v>
      </c>
      <c r="G258" s="57" t="s">
        <v>1049</v>
      </c>
      <c r="H258" s="201">
        <v>0</v>
      </c>
      <c r="I258" s="202">
        <v>0</v>
      </c>
      <c r="J258" s="203">
        <v>3.53</v>
      </c>
      <c r="K258" s="203">
        <v>1.54</v>
      </c>
      <c r="L258" s="203">
        <v>1.54</v>
      </c>
      <c r="M258" s="204">
        <v>0</v>
      </c>
      <c r="N258" s="205">
        <v>378.02</v>
      </c>
      <c r="O258" s="205">
        <v>0.05</v>
      </c>
      <c r="P258" s="205">
        <v>0.05</v>
      </c>
    </row>
    <row r="259" spans="1:16" ht="12.5" x14ac:dyDescent="0.25">
      <c r="A259" s="210">
        <v>2034</v>
      </c>
      <c r="B259" s="212">
        <f t="shared" si="6"/>
        <v>2034</v>
      </c>
      <c r="C259" s="206">
        <v>2034</v>
      </c>
      <c r="D259" s="211">
        <v>2034</v>
      </c>
      <c r="E259" s="90">
        <f t="shared" si="7"/>
        <v>2034</v>
      </c>
      <c r="F259" s="206">
        <v>2034</v>
      </c>
      <c r="G259" s="57" t="s">
        <v>1050</v>
      </c>
      <c r="H259" s="201">
        <v>4</v>
      </c>
      <c r="I259" s="202">
        <v>0</v>
      </c>
      <c r="J259" s="203">
        <v>39261.85</v>
      </c>
      <c r="K259" s="203">
        <v>2.66</v>
      </c>
      <c r="L259" s="203">
        <v>2.66</v>
      </c>
      <c r="M259" s="204">
        <v>0</v>
      </c>
      <c r="N259" s="205">
        <v>0</v>
      </c>
      <c r="O259" s="205">
        <v>0</v>
      </c>
      <c r="P259" s="205">
        <v>0</v>
      </c>
    </row>
    <row r="260" spans="1:16" ht="12.5" x14ac:dyDescent="0.25">
      <c r="A260" s="210">
        <v>7015</v>
      </c>
      <c r="B260" s="212">
        <f t="shared" si="6"/>
        <v>7015</v>
      </c>
      <c r="C260" s="206">
        <v>7015</v>
      </c>
      <c r="D260" s="211">
        <v>7015</v>
      </c>
      <c r="E260" s="90">
        <f t="shared" si="7"/>
        <v>7015</v>
      </c>
      <c r="F260" s="206">
        <v>7015</v>
      </c>
      <c r="G260" s="57" t="s">
        <v>1051</v>
      </c>
      <c r="H260" s="201">
        <v>0</v>
      </c>
      <c r="I260" s="202">
        <v>0</v>
      </c>
      <c r="J260" s="203">
        <v>0</v>
      </c>
      <c r="K260" s="203">
        <v>0</v>
      </c>
      <c r="L260" s="203">
        <v>0</v>
      </c>
      <c r="M260" s="204">
        <v>-1.6120000000000001</v>
      </c>
      <c r="N260" s="205">
        <v>1420.14</v>
      </c>
      <c r="O260" s="205">
        <v>0.05</v>
      </c>
      <c r="P260" s="205">
        <v>0.05</v>
      </c>
    </row>
    <row r="261" spans="1:16" ht="12.5" x14ac:dyDescent="0.25">
      <c r="A261" s="210">
        <v>7315</v>
      </c>
      <c r="B261" s="212">
        <f t="shared" si="6"/>
        <v>7315</v>
      </c>
      <c r="C261" s="206">
        <v>7315</v>
      </c>
      <c r="D261" s="211">
        <v>7316</v>
      </c>
      <c r="E261" s="90">
        <f t="shared" si="7"/>
        <v>7316</v>
      </c>
      <c r="F261" s="206">
        <v>7316</v>
      </c>
      <c r="G261" s="57" t="s">
        <v>1052</v>
      </c>
      <c r="H261" s="201">
        <v>0</v>
      </c>
      <c r="I261" s="202">
        <v>0</v>
      </c>
      <c r="J261" s="203">
        <v>71.27</v>
      </c>
      <c r="K261" s="203">
        <v>0.95</v>
      </c>
      <c r="L261" s="203">
        <v>0.95</v>
      </c>
      <c r="M261" s="204">
        <v>-0.33300000000000002</v>
      </c>
      <c r="N261" s="205">
        <v>1860.28</v>
      </c>
      <c r="O261" s="205">
        <v>0.05</v>
      </c>
      <c r="P261" s="205">
        <v>0.05</v>
      </c>
    </row>
    <row r="262" spans="1:16" ht="12.5" x14ac:dyDescent="0.25">
      <c r="A262" s="210">
        <v>7324</v>
      </c>
      <c r="B262" s="212">
        <f t="shared" si="6"/>
        <v>7324</v>
      </c>
      <c r="C262" s="206">
        <v>7324</v>
      </c>
      <c r="D262" s="211">
        <v>7325</v>
      </c>
      <c r="E262" s="90">
        <f t="shared" si="7"/>
        <v>7325</v>
      </c>
      <c r="F262" s="206">
        <v>7325</v>
      </c>
      <c r="G262" s="57" t="s">
        <v>1053</v>
      </c>
      <c r="H262" s="201">
        <v>0</v>
      </c>
      <c r="I262" s="202">
        <v>3.4489999999999998</v>
      </c>
      <c r="J262" s="203">
        <v>76.58</v>
      </c>
      <c r="K262" s="203">
        <v>1.49</v>
      </c>
      <c r="L262" s="203">
        <v>1.49</v>
      </c>
      <c r="M262" s="204">
        <v>-4.68</v>
      </c>
      <c r="N262" s="205">
        <v>1776.7</v>
      </c>
      <c r="O262" s="205">
        <v>0.05</v>
      </c>
      <c r="P262" s="205">
        <v>0.05</v>
      </c>
    </row>
    <row r="263" spans="1:16" ht="12.5" x14ac:dyDescent="0.25">
      <c r="A263" s="210">
        <v>7326</v>
      </c>
      <c r="B263" s="212">
        <f t="shared" si="6"/>
        <v>7326</v>
      </c>
      <c r="C263" s="206">
        <v>7326</v>
      </c>
      <c r="D263" s="211">
        <v>7327</v>
      </c>
      <c r="E263" s="90">
        <f t="shared" si="7"/>
        <v>7327</v>
      </c>
      <c r="F263" s="206">
        <v>7327</v>
      </c>
      <c r="G263" s="57" t="s">
        <v>1054</v>
      </c>
      <c r="H263" s="201">
        <v>0</v>
      </c>
      <c r="I263" s="202">
        <v>0</v>
      </c>
      <c r="J263" s="203">
        <v>439.07</v>
      </c>
      <c r="K263" s="203">
        <v>0.91</v>
      </c>
      <c r="L263" s="203">
        <v>0.91</v>
      </c>
      <c r="M263" s="204">
        <v>-0.33300000000000002</v>
      </c>
      <c r="N263" s="205">
        <v>2182.8000000000002</v>
      </c>
      <c r="O263" s="205">
        <v>0.05</v>
      </c>
      <c r="P263" s="205">
        <v>0.05</v>
      </c>
    </row>
    <row r="264" spans="1:16" ht="12.5" x14ac:dyDescent="0.25">
      <c r="A264" s="210">
        <v>7443</v>
      </c>
      <c r="B264" s="212">
        <f t="shared" si="6"/>
        <v>7443</v>
      </c>
      <c r="C264" s="206">
        <v>7443</v>
      </c>
      <c r="D264" s="211">
        <v>7444</v>
      </c>
      <c r="E264" s="90">
        <f t="shared" si="7"/>
        <v>7444</v>
      </c>
      <c r="F264" s="206">
        <v>7444</v>
      </c>
      <c r="G264" s="57" t="s">
        <v>1055</v>
      </c>
      <c r="H264" s="201">
        <v>0</v>
      </c>
      <c r="I264" s="202">
        <v>0</v>
      </c>
      <c r="J264" s="203">
        <v>8.6999999999999993</v>
      </c>
      <c r="K264" s="203">
        <v>3.26</v>
      </c>
      <c r="L264" s="203">
        <v>3.26</v>
      </c>
      <c r="M264" s="204">
        <v>0</v>
      </c>
      <c r="N264" s="205">
        <v>0</v>
      </c>
      <c r="O264" s="205">
        <v>0</v>
      </c>
      <c r="P264" s="205">
        <v>0</v>
      </c>
    </row>
    <row r="265" spans="1:16" ht="12.5" x14ac:dyDescent="0.25">
      <c r="A265" s="210" t="s">
        <v>764</v>
      </c>
      <c r="B265" s="212" t="str">
        <f t="shared" si="6"/>
        <v/>
      </c>
      <c r="C265" s="206" t="s">
        <v>764</v>
      </c>
      <c r="D265" s="211">
        <v>370</v>
      </c>
      <c r="E265" s="90">
        <f t="shared" si="7"/>
        <v>370</v>
      </c>
      <c r="F265" s="206">
        <v>1170000535113</v>
      </c>
      <c r="G265" s="57" t="s">
        <v>1056</v>
      </c>
      <c r="H265" s="201">
        <v>0</v>
      </c>
      <c r="I265" s="202">
        <v>0</v>
      </c>
      <c r="J265" s="203">
        <v>0</v>
      </c>
      <c r="K265" s="203">
        <v>0</v>
      </c>
      <c r="L265" s="203">
        <v>0</v>
      </c>
      <c r="M265" s="204">
        <v>-1.6120000000000001</v>
      </c>
      <c r="N265" s="205">
        <v>165.26</v>
      </c>
      <c r="O265" s="205">
        <v>0.05</v>
      </c>
      <c r="P265" s="205">
        <v>0.05</v>
      </c>
    </row>
    <row r="266" spans="1:16" ht="12.5" x14ac:dyDescent="0.25">
      <c r="A266" s="210" t="s">
        <v>764</v>
      </c>
      <c r="B266" s="212" t="str">
        <f t="shared" si="6"/>
        <v/>
      </c>
      <c r="C266" s="206" t="s">
        <v>764</v>
      </c>
      <c r="D266" s="211">
        <v>375</v>
      </c>
      <c r="E266" s="90">
        <f t="shared" si="7"/>
        <v>375</v>
      </c>
      <c r="F266" s="206">
        <v>1170000579254</v>
      </c>
      <c r="G266" s="57" t="s">
        <v>1057</v>
      </c>
      <c r="H266" s="201">
        <v>0</v>
      </c>
      <c r="I266" s="202">
        <v>0</v>
      </c>
      <c r="J266" s="203">
        <v>0</v>
      </c>
      <c r="K266" s="203">
        <v>0</v>
      </c>
      <c r="L266" s="203">
        <v>0</v>
      </c>
      <c r="M266" s="204">
        <v>0</v>
      </c>
      <c r="N266" s="205">
        <v>164.26</v>
      </c>
      <c r="O266" s="205">
        <v>0.05</v>
      </c>
      <c r="P266" s="205">
        <v>0.05</v>
      </c>
    </row>
    <row r="267" spans="1:16" ht="12.5" x14ac:dyDescent="0.25">
      <c r="A267" s="210" t="s">
        <v>764</v>
      </c>
      <c r="B267" s="212" t="str">
        <f t="shared" ref="B267:B330" si="8">$A267</f>
        <v/>
      </c>
      <c r="C267" s="206" t="s">
        <v>764</v>
      </c>
      <c r="D267" s="211">
        <v>404</v>
      </c>
      <c r="E267" s="90">
        <f t="shared" ref="E267:E330" si="9">$D267</f>
        <v>404</v>
      </c>
      <c r="F267" s="206">
        <v>1170000645118</v>
      </c>
      <c r="G267" s="57" t="s">
        <v>1058</v>
      </c>
      <c r="H267" s="201">
        <v>0</v>
      </c>
      <c r="I267" s="202">
        <v>0</v>
      </c>
      <c r="J267" s="203">
        <v>0</v>
      </c>
      <c r="K267" s="203">
        <v>0</v>
      </c>
      <c r="L267" s="203">
        <v>0</v>
      </c>
      <c r="M267" s="204">
        <v>-1.6120000000000001</v>
      </c>
      <c r="N267" s="205">
        <v>165.26</v>
      </c>
      <c r="O267" s="205">
        <v>0.05</v>
      </c>
      <c r="P267" s="205">
        <v>0.05</v>
      </c>
    </row>
    <row r="268" spans="1:16" ht="12.5" x14ac:dyDescent="0.25">
      <c r="A268" s="210" t="s">
        <v>764</v>
      </c>
      <c r="B268" s="212" t="str">
        <f t="shared" si="8"/>
        <v/>
      </c>
      <c r="C268" s="206" t="s">
        <v>764</v>
      </c>
      <c r="D268" s="211">
        <v>417</v>
      </c>
      <c r="E268" s="90">
        <f t="shared" si="9"/>
        <v>417</v>
      </c>
      <c r="F268" s="206">
        <v>1170000740808</v>
      </c>
      <c r="G268" s="57" t="s">
        <v>1059</v>
      </c>
      <c r="H268" s="201">
        <v>0</v>
      </c>
      <c r="I268" s="202">
        <v>0</v>
      </c>
      <c r="J268" s="203">
        <v>0</v>
      </c>
      <c r="K268" s="203">
        <v>0</v>
      </c>
      <c r="L268" s="203">
        <v>0</v>
      </c>
      <c r="M268" s="204">
        <v>0</v>
      </c>
      <c r="N268" s="205">
        <v>164.26</v>
      </c>
      <c r="O268" s="205">
        <v>0.05</v>
      </c>
      <c r="P268" s="205">
        <v>0.05</v>
      </c>
    </row>
    <row r="269" spans="1:16" ht="12.5" x14ac:dyDescent="0.25">
      <c r="A269" s="210" t="s">
        <v>1273</v>
      </c>
      <c r="B269" s="212" t="str">
        <f t="shared" si="8"/>
        <v>New Import 1</v>
      </c>
      <c r="C269" s="206" t="s">
        <v>1273</v>
      </c>
      <c r="D269" s="211" t="s">
        <v>1180</v>
      </c>
      <c r="E269" s="90" t="str">
        <f t="shared" si="9"/>
        <v>New Export 1</v>
      </c>
      <c r="F269" s="206" t="s">
        <v>1180</v>
      </c>
      <c r="G269" s="57" t="s">
        <v>1060</v>
      </c>
      <c r="H269" s="201">
        <v>0</v>
      </c>
      <c r="I269" s="202">
        <v>0</v>
      </c>
      <c r="J269" s="203">
        <v>448.95</v>
      </c>
      <c r="K269" s="203">
        <v>0.74</v>
      </c>
      <c r="L269" s="203">
        <v>0.74</v>
      </c>
      <c r="M269" s="204">
        <v>0</v>
      </c>
      <c r="N269" s="205">
        <v>448.95</v>
      </c>
      <c r="O269" s="205">
        <v>0.05</v>
      </c>
      <c r="P269" s="205">
        <v>0.05</v>
      </c>
    </row>
    <row r="270" spans="1:16" ht="12.5" x14ac:dyDescent="0.25">
      <c r="A270" s="210" t="s">
        <v>1274</v>
      </c>
      <c r="B270" s="212" t="str">
        <f t="shared" si="8"/>
        <v>New Import 2</v>
      </c>
      <c r="C270" s="206" t="s">
        <v>1274</v>
      </c>
      <c r="D270" s="211" t="s">
        <v>1181</v>
      </c>
      <c r="E270" s="90" t="str">
        <f t="shared" si="9"/>
        <v>New Export 2</v>
      </c>
      <c r="F270" s="206" t="s">
        <v>1181</v>
      </c>
      <c r="G270" s="57" t="s">
        <v>1061</v>
      </c>
      <c r="H270" s="201">
        <v>0</v>
      </c>
      <c r="I270" s="202">
        <v>1.4970000000000001</v>
      </c>
      <c r="J270" s="203">
        <v>179.07</v>
      </c>
      <c r="K270" s="203">
        <v>1.85</v>
      </c>
      <c r="L270" s="203">
        <v>1.85</v>
      </c>
      <c r="M270" s="204">
        <v>0</v>
      </c>
      <c r="N270" s="205">
        <v>14683.73</v>
      </c>
      <c r="O270" s="205">
        <v>0.05</v>
      </c>
      <c r="P270" s="205">
        <v>0.05</v>
      </c>
    </row>
    <row r="271" spans="1:16" ht="12.5" x14ac:dyDescent="0.25">
      <c r="A271" s="210" t="s">
        <v>1275</v>
      </c>
      <c r="B271" s="212" t="str">
        <f t="shared" si="8"/>
        <v>New Import 3</v>
      </c>
      <c r="C271" s="206" t="s">
        <v>1275</v>
      </c>
      <c r="D271" s="211" t="s">
        <v>1182</v>
      </c>
      <c r="E271" s="90" t="str">
        <f t="shared" si="9"/>
        <v>New Export 3</v>
      </c>
      <c r="F271" s="206" t="s">
        <v>1182</v>
      </c>
      <c r="G271" s="57" t="s">
        <v>1062</v>
      </c>
      <c r="H271" s="201">
        <v>0</v>
      </c>
      <c r="I271" s="202">
        <v>0</v>
      </c>
      <c r="J271" s="203">
        <v>47982.76</v>
      </c>
      <c r="K271" s="203">
        <v>1.1200000000000001</v>
      </c>
      <c r="L271" s="203">
        <v>1.1200000000000001</v>
      </c>
      <c r="M271" s="204">
        <v>0</v>
      </c>
      <c r="N271" s="205">
        <v>47982.76</v>
      </c>
      <c r="O271" s="205">
        <v>0.05</v>
      </c>
      <c r="P271" s="205">
        <v>0.05</v>
      </c>
    </row>
    <row r="272" spans="1:16" ht="12.5" x14ac:dyDescent="0.25">
      <c r="A272" s="210" t="s">
        <v>1276</v>
      </c>
      <c r="B272" s="212" t="str">
        <f t="shared" si="8"/>
        <v>New Import 4</v>
      </c>
      <c r="C272" s="206" t="s">
        <v>1276</v>
      </c>
      <c r="D272" s="211" t="s">
        <v>1183</v>
      </c>
      <c r="E272" s="90" t="str">
        <f t="shared" si="9"/>
        <v>New Export 4</v>
      </c>
      <c r="F272" s="206" t="s">
        <v>1183</v>
      </c>
      <c r="G272" s="57" t="s">
        <v>1063</v>
      </c>
      <c r="H272" s="201">
        <v>0</v>
      </c>
      <c r="I272" s="202">
        <v>0.24</v>
      </c>
      <c r="J272" s="203">
        <v>18.25</v>
      </c>
      <c r="K272" s="203">
        <v>2.15</v>
      </c>
      <c r="L272" s="203">
        <v>2.15</v>
      </c>
      <c r="M272" s="204">
        <v>0</v>
      </c>
      <c r="N272" s="205">
        <v>4056.28</v>
      </c>
      <c r="O272" s="205">
        <v>0.05</v>
      </c>
      <c r="P272" s="205">
        <v>0.05</v>
      </c>
    </row>
    <row r="273" spans="1:16" ht="12.5" x14ac:dyDescent="0.25">
      <c r="A273" s="210" t="s">
        <v>1277</v>
      </c>
      <c r="B273" s="212" t="str">
        <f t="shared" si="8"/>
        <v>New Import 5</v>
      </c>
      <c r="C273" s="206" t="s">
        <v>1277</v>
      </c>
      <c r="D273" s="211" t="s">
        <v>1184</v>
      </c>
      <c r="E273" s="90" t="str">
        <f t="shared" si="9"/>
        <v>New Export 5</v>
      </c>
      <c r="F273" s="206" t="s">
        <v>1184</v>
      </c>
      <c r="G273" s="57" t="s">
        <v>1064</v>
      </c>
      <c r="H273" s="201">
        <v>0</v>
      </c>
      <c r="I273" s="202">
        <v>0</v>
      </c>
      <c r="J273" s="203">
        <v>3442.62</v>
      </c>
      <c r="K273" s="203">
        <v>0.94</v>
      </c>
      <c r="L273" s="203">
        <v>0.94</v>
      </c>
      <c r="M273" s="204">
        <v>0</v>
      </c>
      <c r="N273" s="205">
        <v>3408.47</v>
      </c>
      <c r="O273" s="205">
        <v>0.05</v>
      </c>
      <c r="P273" s="205">
        <v>0.05</v>
      </c>
    </row>
    <row r="274" spans="1:16" ht="12.5" x14ac:dyDescent="0.25">
      <c r="A274" s="210" t="s">
        <v>1278</v>
      </c>
      <c r="B274" s="212" t="str">
        <f t="shared" si="8"/>
        <v>New Import 6</v>
      </c>
      <c r="C274" s="206" t="s">
        <v>1278</v>
      </c>
      <c r="D274" s="211" t="s">
        <v>1185</v>
      </c>
      <c r="E274" s="90" t="str">
        <f t="shared" si="9"/>
        <v>New Export 6</v>
      </c>
      <c r="F274" s="206" t="s">
        <v>1185</v>
      </c>
      <c r="G274" s="57" t="s">
        <v>1065</v>
      </c>
      <c r="H274" s="201">
        <v>0</v>
      </c>
      <c r="I274" s="202">
        <v>0</v>
      </c>
      <c r="J274" s="203">
        <v>1581.21</v>
      </c>
      <c r="K274" s="203">
        <v>0.74</v>
      </c>
      <c r="L274" s="203">
        <v>0.74</v>
      </c>
      <c r="M274" s="204">
        <v>0</v>
      </c>
      <c r="N274" s="205">
        <v>1377.41</v>
      </c>
      <c r="O274" s="205">
        <v>0.05</v>
      </c>
      <c r="P274" s="205">
        <v>0.05</v>
      </c>
    </row>
    <row r="275" spans="1:16" ht="12.5" x14ac:dyDescent="0.25">
      <c r="A275" s="210" t="s">
        <v>1279</v>
      </c>
      <c r="B275" s="212" t="str">
        <f t="shared" si="8"/>
        <v>New Import 7</v>
      </c>
      <c r="C275" s="206" t="s">
        <v>1279</v>
      </c>
      <c r="D275" s="211" t="s">
        <v>1186</v>
      </c>
      <c r="E275" s="90" t="str">
        <f t="shared" si="9"/>
        <v>New Export 7</v>
      </c>
      <c r="F275" s="206" t="s">
        <v>1186</v>
      </c>
      <c r="G275" s="57" t="s">
        <v>1066</v>
      </c>
      <c r="H275" s="201">
        <v>0</v>
      </c>
      <c r="I275" s="202">
        <v>0</v>
      </c>
      <c r="J275" s="203">
        <v>4.4800000000000004</v>
      </c>
      <c r="K275" s="203">
        <v>1.1499999999999999</v>
      </c>
      <c r="L275" s="203">
        <v>1.1499999999999999</v>
      </c>
      <c r="M275" s="204">
        <v>0</v>
      </c>
      <c r="N275" s="205">
        <v>893.43</v>
      </c>
      <c r="O275" s="205">
        <v>0.05</v>
      </c>
      <c r="P275" s="205">
        <v>0.05</v>
      </c>
    </row>
    <row r="276" spans="1:16" ht="25" x14ac:dyDescent="0.25">
      <c r="A276" s="210" t="s">
        <v>1280</v>
      </c>
      <c r="B276" s="212" t="str">
        <f t="shared" si="8"/>
        <v>New Import 8</v>
      </c>
      <c r="C276" s="206" t="s">
        <v>1280</v>
      </c>
      <c r="D276" s="211" t="s">
        <v>1187</v>
      </c>
      <c r="E276" s="90" t="str">
        <f t="shared" si="9"/>
        <v>New Export 8</v>
      </c>
      <c r="F276" s="206" t="s">
        <v>1187</v>
      </c>
      <c r="G276" s="57" t="s">
        <v>1067</v>
      </c>
      <c r="H276" s="201">
        <v>0</v>
      </c>
      <c r="I276" s="202">
        <v>0.96299999999999997</v>
      </c>
      <c r="J276" s="203">
        <v>10.51</v>
      </c>
      <c r="K276" s="203">
        <v>1.22</v>
      </c>
      <c r="L276" s="203">
        <v>1.22</v>
      </c>
      <c r="M276" s="204">
        <v>0</v>
      </c>
      <c r="N276" s="205">
        <v>4202.43</v>
      </c>
      <c r="O276" s="205">
        <v>0.05</v>
      </c>
      <c r="P276" s="205">
        <v>0.05</v>
      </c>
    </row>
    <row r="277" spans="1:16" ht="12.5" x14ac:dyDescent="0.25">
      <c r="A277" s="210" t="s">
        <v>1281</v>
      </c>
      <c r="B277" s="212" t="str">
        <f t="shared" si="8"/>
        <v>New Import 9</v>
      </c>
      <c r="C277" s="206" t="s">
        <v>1281</v>
      </c>
      <c r="D277" s="211" t="s">
        <v>1188</v>
      </c>
      <c r="E277" s="90" t="str">
        <f t="shared" si="9"/>
        <v>New Export 9</v>
      </c>
      <c r="F277" s="206" t="s">
        <v>1188</v>
      </c>
      <c r="G277" s="57" t="s">
        <v>1068</v>
      </c>
      <c r="H277" s="201">
        <v>0</v>
      </c>
      <c r="I277" s="202">
        <v>0</v>
      </c>
      <c r="J277" s="203">
        <v>609.23</v>
      </c>
      <c r="K277" s="203">
        <v>0.71</v>
      </c>
      <c r="L277" s="203">
        <v>0.71</v>
      </c>
      <c r="M277" s="204">
        <v>0</v>
      </c>
      <c r="N277" s="205">
        <v>609.23</v>
      </c>
      <c r="O277" s="205">
        <v>0.05</v>
      </c>
      <c r="P277" s="205">
        <v>0.05</v>
      </c>
    </row>
    <row r="278" spans="1:16" ht="12.5" x14ac:dyDescent="0.25">
      <c r="A278" s="210" t="s">
        <v>1282</v>
      </c>
      <c r="B278" s="212" t="str">
        <f t="shared" si="8"/>
        <v>New Import 10</v>
      </c>
      <c r="C278" s="206" t="s">
        <v>1282</v>
      </c>
      <c r="D278" s="211" t="s">
        <v>1189</v>
      </c>
      <c r="E278" s="90" t="str">
        <f t="shared" si="9"/>
        <v>New Export 10</v>
      </c>
      <c r="F278" s="206" t="s">
        <v>1189</v>
      </c>
      <c r="G278" s="57" t="s">
        <v>1069</v>
      </c>
      <c r="H278" s="201">
        <v>0</v>
      </c>
      <c r="I278" s="202">
        <v>0</v>
      </c>
      <c r="J278" s="203">
        <v>17.37</v>
      </c>
      <c r="K278" s="203">
        <v>2.16</v>
      </c>
      <c r="L278" s="203">
        <v>2.16</v>
      </c>
      <c r="M278" s="204">
        <v>0</v>
      </c>
      <c r="N278" s="205">
        <v>5991.93</v>
      </c>
      <c r="O278" s="205">
        <v>0.05</v>
      </c>
      <c r="P278" s="205">
        <v>0.05</v>
      </c>
    </row>
    <row r="279" spans="1:16" ht="12.5" x14ac:dyDescent="0.25">
      <c r="A279" s="210" t="s">
        <v>1283</v>
      </c>
      <c r="B279" s="212" t="str">
        <f t="shared" si="8"/>
        <v>New Import 11</v>
      </c>
      <c r="C279" s="206" t="s">
        <v>1283</v>
      </c>
      <c r="D279" s="211" t="s">
        <v>1190</v>
      </c>
      <c r="E279" s="90" t="str">
        <f t="shared" si="9"/>
        <v>New Export 11</v>
      </c>
      <c r="F279" s="206" t="s">
        <v>1190</v>
      </c>
      <c r="G279" s="57" t="s">
        <v>1070</v>
      </c>
      <c r="H279" s="201">
        <v>0</v>
      </c>
      <c r="I279" s="202">
        <v>0</v>
      </c>
      <c r="J279" s="203">
        <v>38.68</v>
      </c>
      <c r="K279" s="203">
        <v>1.86</v>
      </c>
      <c r="L279" s="203">
        <v>1.86</v>
      </c>
      <c r="M279" s="204">
        <v>-1.234</v>
      </c>
      <c r="N279" s="205">
        <v>324.89999999999998</v>
      </c>
      <c r="O279" s="205">
        <v>0.05</v>
      </c>
      <c r="P279" s="205">
        <v>0.05</v>
      </c>
    </row>
    <row r="280" spans="1:16" ht="12.5" x14ac:dyDescent="0.25">
      <c r="A280" s="210" t="s">
        <v>1284</v>
      </c>
      <c r="B280" s="212" t="str">
        <f t="shared" si="8"/>
        <v>New Import 12</v>
      </c>
      <c r="C280" s="206" t="s">
        <v>1284</v>
      </c>
      <c r="D280" s="211" t="s">
        <v>1191</v>
      </c>
      <c r="E280" s="90" t="str">
        <f t="shared" si="9"/>
        <v>New Export 12</v>
      </c>
      <c r="F280" s="206" t="s">
        <v>1191</v>
      </c>
      <c r="G280" s="57" t="s">
        <v>1071</v>
      </c>
      <c r="H280" s="201">
        <v>0</v>
      </c>
      <c r="I280" s="202">
        <v>0</v>
      </c>
      <c r="J280" s="203">
        <v>5.24</v>
      </c>
      <c r="K280" s="203">
        <v>2.2999999999999998</v>
      </c>
      <c r="L280" s="203">
        <v>2.2999999999999998</v>
      </c>
      <c r="M280" s="204">
        <v>0</v>
      </c>
      <c r="N280" s="205">
        <v>892.67</v>
      </c>
      <c r="O280" s="205">
        <v>0.05</v>
      </c>
      <c r="P280" s="205">
        <v>0.05</v>
      </c>
    </row>
    <row r="281" spans="1:16" ht="12.5" x14ac:dyDescent="0.25">
      <c r="A281" s="210" t="s">
        <v>1285</v>
      </c>
      <c r="B281" s="212" t="str">
        <f t="shared" si="8"/>
        <v>New Import 13</v>
      </c>
      <c r="C281" s="206" t="s">
        <v>1285</v>
      </c>
      <c r="D281" s="211" t="s">
        <v>764</v>
      </c>
      <c r="E281" s="90" t="str">
        <f t="shared" si="9"/>
        <v/>
      </c>
      <c r="F281" s="206" t="s">
        <v>764</v>
      </c>
      <c r="G281" s="57" t="s">
        <v>1072</v>
      </c>
      <c r="H281" s="201">
        <v>3</v>
      </c>
      <c r="I281" s="202">
        <v>2.831</v>
      </c>
      <c r="J281" s="203">
        <v>16270.12</v>
      </c>
      <c r="K281" s="203">
        <v>1.26</v>
      </c>
      <c r="L281" s="203">
        <v>1.26</v>
      </c>
      <c r="M281" s="204">
        <v>0</v>
      </c>
      <c r="N281" s="205">
        <v>0</v>
      </c>
      <c r="O281" s="205">
        <v>0</v>
      </c>
      <c r="P281" s="205">
        <v>0</v>
      </c>
    </row>
    <row r="282" spans="1:16" ht="12.5" x14ac:dyDescent="0.25">
      <c r="A282" s="210" t="s">
        <v>1286</v>
      </c>
      <c r="B282" s="212" t="str">
        <f t="shared" si="8"/>
        <v>New Import 14</v>
      </c>
      <c r="C282" s="206" t="s">
        <v>1286</v>
      </c>
      <c r="D282" s="211" t="s">
        <v>1192</v>
      </c>
      <c r="E282" s="90" t="str">
        <f t="shared" si="9"/>
        <v>New Export 14</v>
      </c>
      <c r="F282" s="206" t="s">
        <v>1192</v>
      </c>
      <c r="G282" s="57" t="s">
        <v>1073</v>
      </c>
      <c r="H282" s="201">
        <v>0</v>
      </c>
      <c r="I282" s="202">
        <v>0.24</v>
      </c>
      <c r="J282" s="203">
        <v>8.36</v>
      </c>
      <c r="K282" s="203">
        <v>1.84</v>
      </c>
      <c r="L282" s="203">
        <v>1.84</v>
      </c>
      <c r="M282" s="204">
        <v>0</v>
      </c>
      <c r="N282" s="205">
        <v>355.22</v>
      </c>
      <c r="O282" s="205">
        <v>0.05</v>
      </c>
      <c r="P282" s="205">
        <v>0.05</v>
      </c>
    </row>
    <row r="283" spans="1:16" ht="12.5" x14ac:dyDescent="0.25">
      <c r="A283" s="210" t="s">
        <v>1287</v>
      </c>
      <c r="B283" s="212" t="str">
        <f t="shared" si="8"/>
        <v>New Import 15</v>
      </c>
      <c r="C283" s="206" t="s">
        <v>1287</v>
      </c>
      <c r="D283" s="211" t="s">
        <v>1193</v>
      </c>
      <c r="E283" s="90" t="str">
        <f t="shared" si="9"/>
        <v>New Export 15</v>
      </c>
      <c r="F283" s="206" t="s">
        <v>1193</v>
      </c>
      <c r="G283" s="57" t="s">
        <v>1074</v>
      </c>
      <c r="H283" s="201">
        <v>0</v>
      </c>
      <c r="I283" s="202">
        <v>0</v>
      </c>
      <c r="J283" s="203">
        <v>8.19</v>
      </c>
      <c r="K283" s="203">
        <v>1.1499999999999999</v>
      </c>
      <c r="L283" s="203">
        <v>1.1499999999999999</v>
      </c>
      <c r="M283" s="204">
        <v>0</v>
      </c>
      <c r="N283" s="205">
        <v>889.71</v>
      </c>
      <c r="O283" s="205">
        <v>0.05</v>
      </c>
      <c r="P283" s="205">
        <v>0.05</v>
      </c>
    </row>
    <row r="284" spans="1:16" ht="12.5" x14ac:dyDescent="0.25">
      <c r="A284" s="210" t="s">
        <v>1288</v>
      </c>
      <c r="B284" s="212" t="str">
        <f t="shared" si="8"/>
        <v>New Import 16</v>
      </c>
      <c r="C284" s="206" t="s">
        <v>1288</v>
      </c>
      <c r="D284" s="211" t="s">
        <v>1194</v>
      </c>
      <c r="E284" s="90" t="str">
        <f t="shared" si="9"/>
        <v>New Export 16</v>
      </c>
      <c r="F284" s="206" t="s">
        <v>1194</v>
      </c>
      <c r="G284" s="57" t="s">
        <v>1075</v>
      </c>
      <c r="H284" s="201">
        <v>0</v>
      </c>
      <c r="I284" s="202">
        <v>0.245</v>
      </c>
      <c r="J284" s="203">
        <v>146.13999999999999</v>
      </c>
      <c r="K284" s="203">
        <v>1.91</v>
      </c>
      <c r="L284" s="203">
        <v>1.91</v>
      </c>
      <c r="M284" s="204">
        <v>-1.571</v>
      </c>
      <c r="N284" s="205">
        <v>730.69</v>
      </c>
      <c r="O284" s="205">
        <v>0.05</v>
      </c>
      <c r="P284" s="205">
        <v>0.05</v>
      </c>
    </row>
    <row r="285" spans="1:16" ht="12.5" x14ac:dyDescent="0.25">
      <c r="A285" s="210" t="s">
        <v>1289</v>
      </c>
      <c r="B285" s="212" t="str">
        <f t="shared" si="8"/>
        <v>New Import 17</v>
      </c>
      <c r="C285" s="206" t="s">
        <v>1289</v>
      </c>
      <c r="D285" s="211" t="s">
        <v>1195</v>
      </c>
      <c r="E285" s="90" t="str">
        <f t="shared" si="9"/>
        <v>New Export 17</v>
      </c>
      <c r="F285" s="206" t="s">
        <v>1195</v>
      </c>
      <c r="G285" s="57" t="s">
        <v>1076</v>
      </c>
      <c r="H285" s="201">
        <v>0</v>
      </c>
      <c r="I285" s="202">
        <v>0</v>
      </c>
      <c r="J285" s="203">
        <v>438.41</v>
      </c>
      <c r="K285" s="203">
        <v>1.72</v>
      </c>
      <c r="L285" s="203">
        <v>1.72</v>
      </c>
      <c r="M285" s="204">
        <v>-1.7729999999999999</v>
      </c>
      <c r="N285" s="205">
        <v>438.41</v>
      </c>
      <c r="O285" s="205">
        <v>0.05</v>
      </c>
      <c r="P285" s="205">
        <v>0.05</v>
      </c>
    </row>
    <row r="286" spans="1:16" ht="12.5" x14ac:dyDescent="0.25">
      <c r="A286" s="210" t="s">
        <v>1290</v>
      </c>
      <c r="B286" s="212" t="str">
        <f t="shared" si="8"/>
        <v>New Import 18</v>
      </c>
      <c r="C286" s="206" t="s">
        <v>1290</v>
      </c>
      <c r="D286" s="211" t="s">
        <v>1196</v>
      </c>
      <c r="E286" s="90" t="str">
        <f t="shared" si="9"/>
        <v>New Export 18</v>
      </c>
      <c r="F286" s="206" t="s">
        <v>1196</v>
      </c>
      <c r="G286" s="57" t="s">
        <v>1077</v>
      </c>
      <c r="H286" s="201">
        <v>0</v>
      </c>
      <c r="I286" s="202">
        <v>0</v>
      </c>
      <c r="J286" s="203">
        <v>45.57</v>
      </c>
      <c r="K286" s="203">
        <v>5.91</v>
      </c>
      <c r="L286" s="203">
        <v>5.91</v>
      </c>
      <c r="M286" s="204">
        <v>0</v>
      </c>
      <c r="N286" s="205">
        <v>9095.2199999999993</v>
      </c>
      <c r="O286" s="205">
        <v>0.05</v>
      </c>
      <c r="P286" s="205">
        <v>0.05</v>
      </c>
    </row>
    <row r="287" spans="1:16" ht="12.5" x14ac:dyDescent="0.25">
      <c r="A287" s="210" t="s">
        <v>1291</v>
      </c>
      <c r="B287" s="212" t="str">
        <f t="shared" si="8"/>
        <v>New Import 19</v>
      </c>
      <c r="C287" s="206" t="s">
        <v>1291</v>
      </c>
      <c r="D287" s="211" t="s">
        <v>1197</v>
      </c>
      <c r="E287" s="90" t="str">
        <f t="shared" si="9"/>
        <v>New Export 19</v>
      </c>
      <c r="F287" s="206" t="s">
        <v>1197</v>
      </c>
      <c r="G287" s="57" t="s">
        <v>1078</v>
      </c>
      <c r="H287" s="201">
        <v>3</v>
      </c>
      <c r="I287" s="202">
        <v>1.5620000000000001</v>
      </c>
      <c r="J287" s="203">
        <v>19707.48</v>
      </c>
      <c r="K287" s="203">
        <v>2.19</v>
      </c>
      <c r="L287" s="203">
        <v>2.19</v>
      </c>
      <c r="M287" s="204">
        <v>-3.6880000000000002</v>
      </c>
      <c r="N287" s="205">
        <v>2033.56</v>
      </c>
      <c r="O287" s="205">
        <v>0.05</v>
      </c>
      <c r="P287" s="205">
        <v>0.05</v>
      </c>
    </row>
    <row r="288" spans="1:16" ht="12.5" x14ac:dyDescent="0.25">
      <c r="A288" s="210" t="s">
        <v>1292</v>
      </c>
      <c r="B288" s="212" t="str">
        <f t="shared" si="8"/>
        <v>New Import 20</v>
      </c>
      <c r="C288" s="206" t="s">
        <v>1292</v>
      </c>
      <c r="D288" s="211" t="s">
        <v>1198</v>
      </c>
      <c r="E288" s="90" t="str">
        <f t="shared" si="9"/>
        <v>New Export 20</v>
      </c>
      <c r="F288" s="206" t="s">
        <v>1198</v>
      </c>
      <c r="G288" s="57" t="s">
        <v>1079</v>
      </c>
      <c r="H288" s="201">
        <v>0</v>
      </c>
      <c r="I288" s="202">
        <v>0</v>
      </c>
      <c r="J288" s="203">
        <v>448.95</v>
      </c>
      <c r="K288" s="203">
        <v>1.56</v>
      </c>
      <c r="L288" s="203">
        <v>1.56</v>
      </c>
      <c r="M288" s="204">
        <v>-1.6120000000000001</v>
      </c>
      <c r="N288" s="205">
        <v>448.95</v>
      </c>
      <c r="O288" s="205">
        <v>0.05</v>
      </c>
      <c r="P288" s="205">
        <v>0.05</v>
      </c>
    </row>
    <row r="289" spans="1:16" ht="12.5" x14ac:dyDescent="0.25">
      <c r="A289" s="210" t="s">
        <v>1293</v>
      </c>
      <c r="B289" s="212" t="str">
        <f t="shared" si="8"/>
        <v>New Import 21</v>
      </c>
      <c r="C289" s="206" t="s">
        <v>1293</v>
      </c>
      <c r="D289" s="211" t="s">
        <v>764</v>
      </c>
      <c r="E289" s="90" t="str">
        <f t="shared" si="9"/>
        <v/>
      </c>
      <c r="F289" s="206" t="s">
        <v>764</v>
      </c>
      <c r="G289" s="57" t="s">
        <v>1080</v>
      </c>
      <c r="H289" s="201">
        <v>4</v>
      </c>
      <c r="I289" s="202">
        <v>0</v>
      </c>
      <c r="J289" s="203">
        <v>40681.99</v>
      </c>
      <c r="K289" s="203">
        <v>1.32</v>
      </c>
      <c r="L289" s="203">
        <v>1.32</v>
      </c>
      <c r="M289" s="204">
        <v>0</v>
      </c>
      <c r="N289" s="205">
        <v>0</v>
      </c>
      <c r="O289" s="205">
        <v>0</v>
      </c>
      <c r="P289" s="205">
        <v>0</v>
      </c>
    </row>
    <row r="290" spans="1:16" ht="12.5" x14ac:dyDescent="0.25">
      <c r="A290" s="210" t="s">
        <v>1294</v>
      </c>
      <c r="B290" s="212" t="str">
        <f t="shared" si="8"/>
        <v>New Import 22</v>
      </c>
      <c r="C290" s="206" t="s">
        <v>1294</v>
      </c>
      <c r="D290" s="211" t="s">
        <v>1199</v>
      </c>
      <c r="E290" s="90" t="str">
        <f t="shared" si="9"/>
        <v>New Export 22</v>
      </c>
      <c r="F290" s="206" t="s">
        <v>1199</v>
      </c>
      <c r="G290" s="57" t="s">
        <v>1081</v>
      </c>
      <c r="H290" s="201">
        <v>0</v>
      </c>
      <c r="I290" s="202">
        <v>0.24</v>
      </c>
      <c r="J290" s="203">
        <v>16.55</v>
      </c>
      <c r="K290" s="203">
        <v>3.22</v>
      </c>
      <c r="L290" s="203">
        <v>3.22</v>
      </c>
      <c r="M290" s="204">
        <v>0</v>
      </c>
      <c r="N290" s="205">
        <v>4966.25</v>
      </c>
      <c r="O290" s="205">
        <v>0.05</v>
      </c>
      <c r="P290" s="205">
        <v>0.05</v>
      </c>
    </row>
    <row r="291" spans="1:16" ht="12.5" x14ac:dyDescent="0.25">
      <c r="A291" s="210" t="s">
        <v>1295</v>
      </c>
      <c r="B291" s="212" t="str">
        <f t="shared" si="8"/>
        <v>New Import 23</v>
      </c>
      <c r="C291" s="206" t="s">
        <v>1295</v>
      </c>
      <c r="D291" s="211" t="s">
        <v>1200</v>
      </c>
      <c r="E291" s="90" t="str">
        <f t="shared" si="9"/>
        <v>New Export 23</v>
      </c>
      <c r="F291" s="206" t="s">
        <v>1200</v>
      </c>
      <c r="G291" s="57" t="s">
        <v>1082</v>
      </c>
      <c r="H291" s="201">
        <v>0</v>
      </c>
      <c r="I291" s="202">
        <v>0</v>
      </c>
      <c r="J291" s="203">
        <v>6.25</v>
      </c>
      <c r="K291" s="203">
        <v>1.1499999999999999</v>
      </c>
      <c r="L291" s="203">
        <v>1.1499999999999999</v>
      </c>
      <c r="M291" s="204">
        <v>0</v>
      </c>
      <c r="N291" s="205">
        <v>891.65</v>
      </c>
      <c r="O291" s="205">
        <v>0.05</v>
      </c>
      <c r="P291" s="205">
        <v>0.05</v>
      </c>
    </row>
    <row r="292" spans="1:16" ht="12.5" x14ac:dyDescent="0.25">
      <c r="A292" s="210" t="s">
        <v>1296</v>
      </c>
      <c r="B292" s="212" t="str">
        <f t="shared" si="8"/>
        <v>New Import 24</v>
      </c>
      <c r="C292" s="206" t="s">
        <v>1296</v>
      </c>
      <c r="D292" s="211" t="s">
        <v>1201</v>
      </c>
      <c r="E292" s="90" t="str">
        <f t="shared" si="9"/>
        <v>New Export 24</v>
      </c>
      <c r="F292" s="206" t="s">
        <v>1201</v>
      </c>
      <c r="G292" s="57" t="s">
        <v>1083</v>
      </c>
      <c r="H292" s="201">
        <v>0</v>
      </c>
      <c r="I292" s="202">
        <v>0</v>
      </c>
      <c r="J292" s="203">
        <v>2185.88</v>
      </c>
      <c r="K292" s="203">
        <v>2.11</v>
      </c>
      <c r="L292" s="203">
        <v>2.11</v>
      </c>
      <c r="M292" s="204">
        <v>-1.6120000000000001</v>
      </c>
      <c r="N292" s="205">
        <v>2185.88</v>
      </c>
      <c r="O292" s="205">
        <v>0.05</v>
      </c>
      <c r="P292" s="205">
        <v>0.05</v>
      </c>
    </row>
    <row r="293" spans="1:16" ht="12.5" x14ac:dyDescent="0.25">
      <c r="A293" s="210" t="s">
        <v>1297</v>
      </c>
      <c r="B293" s="212" t="str">
        <f t="shared" si="8"/>
        <v>New Import 25</v>
      </c>
      <c r="C293" s="206" t="s">
        <v>1297</v>
      </c>
      <c r="D293" s="211" t="s">
        <v>1202</v>
      </c>
      <c r="E293" s="90" t="str">
        <f t="shared" si="9"/>
        <v>New Export 25</v>
      </c>
      <c r="F293" s="206" t="s">
        <v>1202</v>
      </c>
      <c r="G293" s="57" t="s">
        <v>1084</v>
      </c>
      <c r="H293" s="201">
        <v>0</v>
      </c>
      <c r="I293" s="202">
        <v>0</v>
      </c>
      <c r="J293" s="203">
        <v>5028.33</v>
      </c>
      <c r="K293" s="203">
        <v>0.56999999999999995</v>
      </c>
      <c r="L293" s="203">
        <v>0.56999999999999995</v>
      </c>
      <c r="M293" s="204">
        <v>0</v>
      </c>
      <c r="N293" s="205">
        <v>5028.33</v>
      </c>
      <c r="O293" s="205">
        <v>0.05</v>
      </c>
      <c r="P293" s="205">
        <v>0.05</v>
      </c>
    </row>
    <row r="294" spans="1:16" ht="12.5" x14ac:dyDescent="0.25">
      <c r="A294" s="210" t="s">
        <v>1298</v>
      </c>
      <c r="B294" s="212" t="str">
        <f t="shared" si="8"/>
        <v>New Import 26</v>
      </c>
      <c r="C294" s="206" t="s">
        <v>1298</v>
      </c>
      <c r="D294" s="211" t="s">
        <v>1203</v>
      </c>
      <c r="E294" s="90" t="str">
        <f t="shared" si="9"/>
        <v>New Export 26</v>
      </c>
      <c r="F294" s="206" t="s">
        <v>1203</v>
      </c>
      <c r="G294" s="57" t="s">
        <v>1085</v>
      </c>
      <c r="H294" s="201">
        <v>0</v>
      </c>
      <c r="I294" s="202">
        <v>0</v>
      </c>
      <c r="J294" s="203">
        <v>11.45</v>
      </c>
      <c r="K294" s="203">
        <v>1.6</v>
      </c>
      <c r="L294" s="203">
        <v>1.6</v>
      </c>
      <c r="M294" s="204">
        <v>0</v>
      </c>
      <c r="N294" s="205">
        <v>1138.68</v>
      </c>
      <c r="O294" s="205">
        <v>0.05</v>
      </c>
      <c r="P294" s="205">
        <v>0.05</v>
      </c>
    </row>
    <row r="295" spans="1:16" ht="12.5" x14ac:dyDescent="0.25">
      <c r="A295" s="210" t="s">
        <v>1299</v>
      </c>
      <c r="B295" s="212" t="str">
        <f t="shared" si="8"/>
        <v>New Import 27</v>
      </c>
      <c r="C295" s="206" t="s">
        <v>1299</v>
      </c>
      <c r="D295" s="211" t="s">
        <v>764</v>
      </c>
      <c r="E295" s="90" t="str">
        <f t="shared" si="9"/>
        <v/>
      </c>
      <c r="F295" s="206" t="s">
        <v>764</v>
      </c>
      <c r="G295" s="57" t="s">
        <v>1086</v>
      </c>
      <c r="H295" s="201">
        <v>4</v>
      </c>
      <c r="I295" s="202">
        <v>0</v>
      </c>
      <c r="J295" s="203">
        <v>35699.25</v>
      </c>
      <c r="K295" s="203">
        <v>1.2</v>
      </c>
      <c r="L295" s="203">
        <v>1.2</v>
      </c>
      <c r="M295" s="204">
        <v>0</v>
      </c>
      <c r="N295" s="205">
        <v>0</v>
      </c>
      <c r="O295" s="205">
        <v>0</v>
      </c>
      <c r="P295" s="205">
        <v>0</v>
      </c>
    </row>
    <row r="296" spans="1:16" ht="12.5" x14ac:dyDescent="0.25">
      <c r="A296" s="210" t="s">
        <v>1300</v>
      </c>
      <c r="B296" s="212" t="str">
        <f t="shared" si="8"/>
        <v>New Import 28</v>
      </c>
      <c r="C296" s="206" t="s">
        <v>1300</v>
      </c>
      <c r="D296" s="211" t="s">
        <v>1204</v>
      </c>
      <c r="E296" s="90" t="str">
        <f t="shared" si="9"/>
        <v>New Export 28</v>
      </c>
      <c r="F296" s="206" t="s">
        <v>1204</v>
      </c>
      <c r="G296" s="57" t="s">
        <v>1087</v>
      </c>
      <c r="H296" s="201">
        <v>0</v>
      </c>
      <c r="I296" s="202">
        <v>0</v>
      </c>
      <c r="J296" s="203">
        <v>140.44</v>
      </c>
      <c r="K296" s="203">
        <v>1.88</v>
      </c>
      <c r="L296" s="203">
        <v>1.88</v>
      </c>
      <c r="M296" s="204">
        <v>0</v>
      </c>
      <c r="N296" s="205">
        <v>36476.6</v>
      </c>
      <c r="O296" s="205">
        <v>0.05</v>
      </c>
      <c r="P296" s="205">
        <v>0.05</v>
      </c>
    </row>
    <row r="297" spans="1:16" ht="12.5" x14ac:dyDescent="0.25">
      <c r="A297" s="210" t="s">
        <v>1301</v>
      </c>
      <c r="B297" s="212" t="str">
        <f t="shared" si="8"/>
        <v>New Import 29</v>
      </c>
      <c r="C297" s="206" t="s">
        <v>1301</v>
      </c>
      <c r="D297" s="211" t="s">
        <v>1205</v>
      </c>
      <c r="E297" s="90" t="str">
        <f t="shared" si="9"/>
        <v>New Export 29</v>
      </c>
      <c r="F297" s="206" t="s">
        <v>1205</v>
      </c>
      <c r="G297" s="57" t="s">
        <v>1088</v>
      </c>
      <c r="H297" s="201">
        <v>0</v>
      </c>
      <c r="I297" s="202">
        <v>0</v>
      </c>
      <c r="J297" s="203">
        <v>4.07</v>
      </c>
      <c r="K297" s="203">
        <v>2.35</v>
      </c>
      <c r="L297" s="203">
        <v>2.35</v>
      </c>
      <c r="M297" s="204">
        <v>0</v>
      </c>
      <c r="N297" s="205">
        <v>1809.71</v>
      </c>
      <c r="O297" s="205">
        <v>0.05</v>
      </c>
      <c r="P297" s="205">
        <v>0.05</v>
      </c>
    </row>
    <row r="298" spans="1:16" ht="12.5" x14ac:dyDescent="0.25">
      <c r="A298" s="210" t="s">
        <v>1302</v>
      </c>
      <c r="B298" s="212" t="str">
        <f t="shared" si="8"/>
        <v>New Import 30</v>
      </c>
      <c r="C298" s="206" t="s">
        <v>1302</v>
      </c>
      <c r="D298" s="211" t="s">
        <v>1206</v>
      </c>
      <c r="E298" s="90" t="str">
        <f t="shared" si="9"/>
        <v>New Export 30</v>
      </c>
      <c r="F298" s="206" t="s">
        <v>1206</v>
      </c>
      <c r="G298" s="57" t="s">
        <v>1089</v>
      </c>
      <c r="H298" s="201">
        <v>0</v>
      </c>
      <c r="I298" s="202">
        <v>0</v>
      </c>
      <c r="J298" s="203">
        <v>1084.4100000000001</v>
      </c>
      <c r="K298" s="203">
        <v>0.94</v>
      </c>
      <c r="L298" s="203">
        <v>0.94</v>
      </c>
      <c r="M298" s="204">
        <v>-0.33300000000000002</v>
      </c>
      <c r="N298" s="205">
        <v>3320.99</v>
      </c>
      <c r="O298" s="205">
        <v>0.05</v>
      </c>
      <c r="P298" s="205">
        <v>0.05</v>
      </c>
    </row>
    <row r="299" spans="1:16" ht="12.5" x14ac:dyDescent="0.25">
      <c r="A299" s="210" t="s">
        <v>1303</v>
      </c>
      <c r="B299" s="212" t="str">
        <f t="shared" si="8"/>
        <v>New Import 31</v>
      </c>
      <c r="C299" s="206" t="s">
        <v>1303</v>
      </c>
      <c r="D299" s="211" t="s">
        <v>1207</v>
      </c>
      <c r="E299" s="90" t="str">
        <f t="shared" si="9"/>
        <v>New Export 31</v>
      </c>
      <c r="F299" s="206" t="s">
        <v>1207</v>
      </c>
      <c r="G299" s="57" t="s">
        <v>1090</v>
      </c>
      <c r="H299" s="201">
        <v>0</v>
      </c>
      <c r="I299" s="202">
        <v>0</v>
      </c>
      <c r="J299" s="203">
        <v>448.95</v>
      </c>
      <c r="K299" s="203">
        <v>1.1499999999999999</v>
      </c>
      <c r="L299" s="203">
        <v>1.1499999999999999</v>
      </c>
      <c r="M299" s="204">
        <v>0</v>
      </c>
      <c r="N299" s="205">
        <v>448.95</v>
      </c>
      <c r="O299" s="205">
        <v>0.05</v>
      </c>
      <c r="P299" s="205">
        <v>0.05</v>
      </c>
    </row>
    <row r="300" spans="1:16" ht="12.5" x14ac:dyDescent="0.25">
      <c r="A300" s="210" t="s">
        <v>1304</v>
      </c>
      <c r="B300" s="212" t="str">
        <f t="shared" si="8"/>
        <v>New Import 32</v>
      </c>
      <c r="C300" s="206" t="s">
        <v>1304</v>
      </c>
      <c r="D300" s="211" t="s">
        <v>764</v>
      </c>
      <c r="E300" s="90" t="str">
        <f t="shared" si="9"/>
        <v/>
      </c>
      <c r="F300" s="206" t="s">
        <v>764</v>
      </c>
      <c r="G300" s="57" t="s">
        <v>1091</v>
      </c>
      <c r="H300" s="201">
        <v>4</v>
      </c>
      <c r="I300" s="202">
        <v>3.641</v>
      </c>
      <c r="J300" s="203">
        <v>35699.25</v>
      </c>
      <c r="K300" s="203">
        <v>1.95</v>
      </c>
      <c r="L300" s="203">
        <v>1.95</v>
      </c>
      <c r="M300" s="204">
        <v>0</v>
      </c>
      <c r="N300" s="205">
        <v>0</v>
      </c>
      <c r="O300" s="205">
        <v>0</v>
      </c>
      <c r="P300" s="205">
        <v>0</v>
      </c>
    </row>
    <row r="301" spans="1:16" ht="25" x14ac:dyDescent="0.25">
      <c r="A301" s="210" t="s">
        <v>1305</v>
      </c>
      <c r="B301" s="212" t="str">
        <f t="shared" si="8"/>
        <v>New Import 33</v>
      </c>
      <c r="C301" s="206" t="s">
        <v>1305</v>
      </c>
      <c r="D301" s="211" t="s">
        <v>1208</v>
      </c>
      <c r="E301" s="90" t="str">
        <f t="shared" si="9"/>
        <v>New Export 33</v>
      </c>
      <c r="F301" s="206" t="s">
        <v>1208</v>
      </c>
      <c r="G301" s="57" t="s">
        <v>1092</v>
      </c>
      <c r="H301" s="201">
        <v>0</v>
      </c>
      <c r="I301" s="202">
        <v>0</v>
      </c>
      <c r="J301" s="203">
        <v>69.400000000000006</v>
      </c>
      <c r="K301" s="203">
        <v>2.2999999999999998</v>
      </c>
      <c r="L301" s="203">
        <v>2.2999999999999998</v>
      </c>
      <c r="M301" s="204">
        <v>0</v>
      </c>
      <c r="N301" s="205">
        <v>17314.259999999998</v>
      </c>
      <c r="O301" s="205">
        <v>0.05</v>
      </c>
      <c r="P301" s="205">
        <v>0.05</v>
      </c>
    </row>
    <row r="302" spans="1:16" ht="12.5" x14ac:dyDescent="0.25">
      <c r="A302" s="210" t="s">
        <v>1306</v>
      </c>
      <c r="B302" s="212" t="str">
        <f t="shared" si="8"/>
        <v>New Import 34</v>
      </c>
      <c r="C302" s="206" t="s">
        <v>1306</v>
      </c>
      <c r="D302" s="211" t="s">
        <v>1209</v>
      </c>
      <c r="E302" s="90" t="str">
        <f t="shared" si="9"/>
        <v>New Export 34</v>
      </c>
      <c r="F302" s="206" t="s">
        <v>1209</v>
      </c>
      <c r="G302" s="57" t="s">
        <v>1093</v>
      </c>
      <c r="H302" s="201">
        <v>0</v>
      </c>
      <c r="I302" s="202">
        <v>0</v>
      </c>
      <c r="J302" s="203">
        <v>0</v>
      </c>
      <c r="K302" s="203">
        <v>0.71</v>
      </c>
      <c r="L302" s="203">
        <v>0.71</v>
      </c>
      <c r="M302" s="204">
        <v>0</v>
      </c>
      <c r="N302" s="205">
        <v>897.91</v>
      </c>
      <c r="O302" s="205">
        <v>0.05</v>
      </c>
      <c r="P302" s="205">
        <v>0.05</v>
      </c>
    </row>
    <row r="303" spans="1:16" ht="12.5" x14ac:dyDescent="0.25">
      <c r="A303" s="210" t="s">
        <v>1307</v>
      </c>
      <c r="B303" s="212" t="str">
        <f t="shared" si="8"/>
        <v>New Import 35</v>
      </c>
      <c r="C303" s="206" t="s">
        <v>1307</v>
      </c>
      <c r="D303" s="211" t="s">
        <v>1210</v>
      </c>
      <c r="E303" s="90" t="str">
        <f t="shared" si="9"/>
        <v>New Export 35</v>
      </c>
      <c r="F303" s="206" t="s">
        <v>1210</v>
      </c>
      <c r="G303" s="57" t="s">
        <v>1094</v>
      </c>
      <c r="H303" s="201">
        <v>0</v>
      </c>
      <c r="I303" s="202">
        <v>0</v>
      </c>
      <c r="J303" s="203">
        <v>21.39</v>
      </c>
      <c r="K303" s="203">
        <v>1.22</v>
      </c>
      <c r="L303" s="203">
        <v>1.22</v>
      </c>
      <c r="M303" s="204">
        <v>0</v>
      </c>
      <c r="N303" s="205">
        <v>342.19</v>
      </c>
      <c r="O303" s="205">
        <v>0.05</v>
      </c>
      <c r="P303" s="205">
        <v>0.05</v>
      </c>
    </row>
    <row r="304" spans="1:16" ht="12.5" x14ac:dyDescent="0.25">
      <c r="A304" s="210" t="s">
        <v>1308</v>
      </c>
      <c r="B304" s="212" t="str">
        <f t="shared" si="8"/>
        <v>New Import 36</v>
      </c>
      <c r="C304" s="206" t="s">
        <v>1308</v>
      </c>
      <c r="D304" s="211" t="s">
        <v>764</v>
      </c>
      <c r="E304" s="90" t="str">
        <f t="shared" si="9"/>
        <v/>
      </c>
      <c r="F304" s="206" t="s">
        <v>764</v>
      </c>
      <c r="G304" s="57" t="s">
        <v>1095</v>
      </c>
      <c r="H304" s="201">
        <v>4</v>
      </c>
      <c r="I304" s="202">
        <v>0</v>
      </c>
      <c r="J304" s="203">
        <v>35699.25</v>
      </c>
      <c r="K304" s="203">
        <v>2.2200000000000002</v>
      </c>
      <c r="L304" s="203">
        <v>2.2200000000000002</v>
      </c>
      <c r="M304" s="204">
        <v>0</v>
      </c>
      <c r="N304" s="205">
        <v>0</v>
      </c>
      <c r="O304" s="205">
        <v>0</v>
      </c>
      <c r="P304" s="205">
        <v>0</v>
      </c>
    </row>
    <row r="305" spans="1:16" ht="12.5" x14ac:dyDescent="0.25">
      <c r="A305" s="210" t="s">
        <v>1309</v>
      </c>
      <c r="B305" s="212" t="str">
        <f t="shared" si="8"/>
        <v>New Import 37</v>
      </c>
      <c r="C305" s="206" t="s">
        <v>1309</v>
      </c>
      <c r="D305" s="211" t="s">
        <v>1211</v>
      </c>
      <c r="E305" s="90" t="str">
        <f t="shared" si="9"/>
        <v>New Export 37</v>
      </c>
      <c r="F305" s="206" t="s">
        <v>1211</v>
      </c>
      <c r="G305" s="57" t="s">
        <v>1096</v>
      </c>
      <c r="H305" s="201">
        <v>0</v>
      </c>
      <c r="I305" s="202">
        <v>1.4970000000000001</v>
      </c>
      <c r="J305" s="203">
        <v>28.1</v>
      </c>
      <c r="K305" s="203">
        <v>1.22</v>
      </c>
      <c r="L305" s="203">
        <v>1.22</v>
      </c>
      <c r="M305" s="204">
        <v>0</v>
      </c>
      <c r="N305" s="205">
        <v>11241.97</v>
      </c>
      <c r="O305" s="205">
        <v>0.05</v>
      </c>
      <c r="P305" s="205">
        <v>0.05</v>
      </c>
    </row>
    <row r="306" spans="1:16" ht="12.5" x14ac:dyDescent="0.25">
      <c r="A306" s="210" t="s">
        <v>1310</v>
      </c>
      <c r="B306" s="212" t="str">
        <f t="shared" si="8"/>
        <v>New Import 38</v>
      </c>
      <c r="C306" s="206" t="s">
        <v>1310</v>
      </c>
      <c r="D306" s="211" t="s">
        <v>1212</v>
      </c>
      <c r="E306" s="90" t="str">
        <f t="shared" si="9"/>
        <v>New Export 38</v>
      </c>
      <c r="F306" s="206" t="s">
        <v>1212</v>
      </c>
      <c r="G306" s="57" t="s">
        <v>1097</v>
      </c>
      <c r="H306" s="201">
        <v>0</v>
      </c>
      <c r="I306" s="202">
        <v>0</v>
      </c>
      <c r="J306" s="203">
        <v>4287.76</v>
      </c>
      <c r="K306" s="203">
        <v>0.71</v>
      </c>
      <c r="L306" s="203">
        <v>0.71</v>
      </c>
      <c r="M306" s="204">
        <v>0</v>
      </c>
      <c r="N306" s="205">
        <v>4287.76</v>
      </c>
      <c r="O306" s="205">
        <v>0.05</v>
      </c>
      <c r="P306" s="205">
        <v>0.05</v>
      </c>
    </row>
    <row r="307" spans="1:16" ht="12.5" x14ac:dyDescent="0.25">
      <c r="A307" s="210" t="s">
        <v>1311</v>
      </c>
      <c r="B307" s="212" t="str">
        <f t="shared" si="8"/>
        <v>New Import 39</v>
      </c>
      <c r="C307" s="206" t="s">
        <v>1311</v>
      </c>
      <c r="D307" s="211" t="s">
        <v>1213</v>
      </c>
      <c r="E307" s="90" t="str">
        <f t="shared" si="9"/>
        <v>New Export 39</v>
      </c>
      <c r="F307" s="206" t="s">
        <v>1213</v>
      </c>
      <c r="G307" s="57" t="s">
        <v>1098</v>
      </c>
      <c r="H307" s="201">
        <v>0</v>
      </c>
      <c r="I307" s="202">
        <v>0</v>
      </c>
      <c r="J307" s="203">
        <v>8920.7999999999993</v>
      </c>
      <c r="K307" s="203">
        <v>1.49</v>
      </c>
      <c r="L307" s="203">
        <v>1.49</v>
      </c>
      <c r="M307" s="204">
        <v>-1.6120000000000001</v>
      </c>
      <c r="N307" s="205">
        <v>8920.7999999999993</v>
      </c>
      <c r="O307" s="205">
        <v>0.05</v>
      </c>
      <c r="P307" s="205">
        <v>0.05</v>
      </c>
    </row>
    <row r="308" spans="1:16" ht="12.5" x14ac:dyDescent="0.25">
      <c r="A308" s="210" t="s">
        <v>1312</v>
      </c>
      <c r="B308" s="212" t="str">
        <f t="shared" si="8"/>
        <v>New Import 40</v>
      </c>
      <c r="C308" s="206" t="s">
        <v>1312</v>
      </c>
      <c r="D308" s="211" t="s">
        <v>1214</v>
      </c>
      <c r="E308" s="90" t="str">
        <f t="shared" si="9"/>
        <v>New Export 40</v>
      </c>
      <c r="F308" s="206" t="s">
        <v>1214</v>
      </c>
      <c r="G308" s="57" t="s">
        <v>1099</v>
      </c>
      <c r="H308" s="201">
        <v>0</v>
      </c>
      <c r="I308" s="202">
        <v>0</v>
      </c>
      <c r="J308" s="203">
        <v>448.95</v>
      </c>
      <c r="K308" s="203">
        <v>2.2599999999999998</v>
      </c>
      <c r="L308" s="203">
        <v>2.2599999999999998</v>
      </c>
      <c r="M308" s="204">
        <v>-1.6120000000000001</v>
      </c>
      <c r="N308" s="205">
        <v>448.95</v>
      </c>
      <c r="O308" s="205">
        <v>0.05</v>
      </c>
      <c r="P308" s="205">
        <v>0.05</v>
      </c>
    </row>
    <row r="309" spans="1:16" ht="12.5" x14ac:dyDescent="0.25">
      <c r="A309" s="210" t="s">
        <v>1313</v>
      </c>
      <c r="B309" s="212" t="str">
        <f t="shared" si="8"/>
        <v>New Import 41</v>
      </c>
      <c r="C309" s="206" t="s">
        <v>1313</v>
      </c>
      <c r="D309" s="211" t="s">
        <v>764</v>
      </c>
      <c r="E309" s="90" t="str">
        <f t="shared" si="9"/>
        <v/>
      </c>
      <c r="F309" s="206" t="s">
        <v>764</v>
      </c>
      <c r="G309" s="57" t="s">
        <v>1100</v>
      </c>
      <c r="H309" s="201">
        <v>3</v>
      </c>
      <c r="I309" s="202">
        <v>1.649</v>
      </c>
      <c r="J309" s="203">
        <v>18037.509999999998</v>
      </c>
      <c r="K309" s="203">
        <v>2.52</v>
      </c>
      <c r="L309" s="203">
        <v>2.52</v>
      </c>
      <c r="M309" s="204">
        <v>0</v>
      </c>
      <c r="N309" s="205">
        <v>0</v>
      </c>
      <c r="O309" s="205">
        <v>0</v>
      </c>
      <c r="P309" s="205">
        <v>0</v>
      </c>
    </row>
    <row r="310" spans="1:16" ht="12.5" x14ac:dyDescent="0.25">
      <c r="A310" s="210" t="s">
        <v>1314</v>
      </c>
      <c r="B310" s="212" t="str">
        <f t="shared" si="8"/>
        <v>New Import 42</v>
      </c>
      <c r="C310" s="206" t="s">
        <v>1314</v>
      </c>
      <c r="D310" s="211" t="s">
        <v>1215</v>
      </c>
      <c r="E310" s="90" t="str">
        <f t="shared" si="9"/>
        <v>New Export 42</v>
      </c>
      <c r="F310" s="206" t="s">
        <v>1215</v>
      </c>
      <c r="G310" s="57" t="s">
        <v>1101</v>
      </c>
      <c r="H310" s="201">
        <v>0</v>
      </c>
      <c r="I310" s="202">
        <v>0</v>
      </c>
      <c r="J310" s="203">
        <v>15.19</v>
      </c>
      <c r="K310" s="203">
        <v>1.05</v>
      </c>
      <c r="L310" s="203">
        <v>1.05</v>
      </c>
      <c r="M310" s="204">
        <v>0</v>
      </c>
      <c r="N310" s="205">
        <v>7751.78</v>
      </c>
      <c r="O310" s="205">
        <v>0.05</v>
      </c>
      <c r="P310" s="205">
        <v>0.05</v>
      </c>
    </row>
    <row r="311" spans="1:16" ht="12.5" x14ac:dyDescent="0.25">
      <c r="A311" s="210" t="s">
        <v>1315</v>
      </c>
      <c r="B311" s="212" t="str">
        <f t="shared" si="8"/>
        <v>New Import 43</v>
      </c>
      <c r="C311" s="206" t="s">
        <v>1315</v>
      </c>
      <c r="D311" s="211" t="s">
        <v>1216</v>
      </c>
      <c r="E311" s="90" t="str">
        <f t="shared" si="9"/>
        <v>New Export 43</v>
      </c>
      <c r="F311" s="206" t="s">
        <v>1216</v>
      </c>
      <c r="G311" s="57" t="s">
        <v>1102</v>
      </c>
      <c r="H311" s="201">
        <v>0</v>
      </c>
      <c r="I311" s="202">
        <v>0</v>
      </c>
      <c r="J311" s="203">
        <v>823.35</v>
      </c>
      <c r="K311" s="203">
        <v>1.1599999999999999</v>
      </c>
      <c r="L311" s="203">
        <v>1.1599999999999999</v>
      </c>
      <c r="M311" s="204">
        <v>-0.625</v>
      </c>
      <c r="N311" s="205">
        <v>823.35</v>
      </c>
      <c r="O311" s="205">
        <v>0.05</v>
      </c>
      <c r="P311" s="205">
        <v>0.05</v>
      </c>
    </row>
    <row r="312" spans="1:16" ht="12.5" x14ac:dyDescent="0.25">
      <c r="A312" s="210" t="s">
        <v>1316</v>
      </c>
      <c r="B312" s="212" t="str">
        <f t="shared" si="8"/>
        <v>New Import 44</v>
      </c>
      <c r="C312" s="206" t="s">
        <v>1316</v>
      </c>
      <c r="D312" s="211" t="s">
        <v>764</v>
      </c>
      <c r="E312" s="90" t="str">
        <f t="shared" si="9"/>
        <v/>
      </c>
      <c r="F312" s="206" t="s">
        <v>764</v>
      </c>
      <c r="G312" s="57" t="s">
        <v>1103</v>
      </c>
      <c r="H312" s="201">
        <v>3</v>
      </c>
      <c r="I312" s="202">
        <v>0.26300000000000001</v>
      </c>
      <c r="J312" s="203">
        <v>18037.509999999998</v>
      </c>
      <c r="K312" s="203">
        <v>2.23</v>
      </c>
      <c r="L312" s="203">
        <v>2.23</v>
      </c>
      <c r="M312" s="204">
        <v>0</v>
      </c>
      <c r="N312" s="205">
        <v>0</v>
      </c>
      <c r="O312" s="205">
        <v>0</v>
      </c>
      <c r="P312" s="205">
        <v>0</v>
      </c>
    </row>
    <row r="313" spans="1:16" ht="12.5" x14ac:dyDescent="0.25">
      <c r="A313" s="210" t="s">
        <v>1317</v>
      </c>
      <c r="B313" s="212" t="str">
        <f t="shared" si="8"/>
        <v>New Import 45</v>
      </c>
      <c r="C313" s="206" t="s">
        <v>1317</v>
      </c>
      <c r="D313" s="211" t="s">
        <v>764</v>
      </c>
      <c r="E313" s="90" t="str">
        <f t="shared" si="9"/>
        <v/>
      </c>
      <c r="F313" s="206" t="s">
        <v>764</v>
      </c>
      <c r="G313" s="57" t="s">
        <v>1104</v>
      </c>
      <c r="H313" s="201">
        <v>2</v>
      </c>
      <c r="I313" s="202">
        <v>0.64900000000000002</v>
      </c>
      <c r="J313" s="203">
        <v>7009.75</v>
      </c>
      <c r="K313" s="203">
        <v>1.91</v>
      </c>
      <c r="L313" s="203">
        <v>1.91</v>
      </c>
      <c r="M313" s="204">
        <v>0</v>
      </c>
      <c r="N313" s="205">
        <v>0</v>
      </c>
      <c r="O313" s="205">
        <v>0</v>
      </c>
      <c r="P313" s="205">
        <v>0</v>
      </c>
    </row>
    <row r="314" spans="1:16" ht="12.5" x14ac:dyDescent="0.25">
      <c r="A314" s="210" t="s">
        <v>1318</v>
      </c>
      <c r="B314" s="212" t="str">
        <f t="shared" si="8"/>
        <v>New Import 46</v>
      </c>
      <c r="C314" s="206" t="s">
        <v>1318</v>
      </c>
      <c r="D314" s="211" t="s">
        <v>1217</v>
      </c>
      <c r="E314" s="90" t="str">
        <f t="shared" si="9"/>
        <v>New Export 46</v>
      </c>
      <c r="F314" s="206" t="s">
        <v>1217</v>
      </c>
      <c r="G314" s="57" t="s">
        <v>1105</v>
      </c>
      <c r="H314" s="201">
        <v>0</v>
      </c>
      <c r="I314" s="202">
        <v>0.25</v>
      </c>
      <c r="J314" s="203">
        <v>448.95</v>
      </c>
      <c r="K314" s="203">
        <v>1.64</v>
      </c>
      <c r="L314" s="203">
        <v>1.64</v>
      </c>
      <c r="M314" s="204">
        <v>-1.571</v>
      </c>
      <c r="N314" s="205">
        <v>448.95</v>
      </c>
      <c r="O314" s="205">
        <v>0.05</v>
      </c>
      <c r="P314" s="205">
        <v>0.05</v>
      </c>
    </row>
    <row r="315" spans="1:16" ht="12.5" x14ac:dyDescent="0.25">
      <c r="A315" s="210" t="s">
        <v>1319</v>
      </c>
      <c r="B315" s="212" t="str">
        <f t="shared" si="8"/>
        <v>New Import 47</v>
      </c>
      <c r="C315" s="206" t="s">
        <v>1319</v>
      </c>
      <c r="D315" s="211" t="s">
        <v>1218</v>
      </c>
      <c r="E315" s="90" t="str">
        <f t="shared" si="9"/>
        <v>New Export 47</v>
      </c>
      <c r="F315" s="206" t="s">
        <v>1218</v>
      </c>
      <c r="G315" s="57" t="s">
        <v>1106</v>
      </c>
      <c r="H315" s="201">
        <v>3</v>
      </c>
      <c r="I315" s="202">
        <v>0</v>
      </c>
      <c r="J315" s="203">
        <v>21765.66</v>
      </c>
      <c r="K315" s="203">
        <v>1.31</v>
      </c>
      <c r="L315" s="203">
        <v>1.31</v>
      </c>
      <c r="M315" s="204">
        <v>0</v>
      </c>
      <c r="N315" s="205">
        <v>2045.87</v>
      </c>
      <c r="O315" s="205">
        <v>0.05</v>
      </c>
      <c r="P315" s="205">
        <v>0.05</v>
      </c>
    </row>
    <row r="316" spans="1:16" ht="12.5" x14ac:dyDescent="0.25">
      <c r="A316" s="210" t="s">
        <v>1320</v>
      </c>
      <c r="B316" s="212" t="str">
        <f t="shared" si="8"/>
        <v>New Import 48</v>
      </c>
      <c r="C316" s="206" t="s">
        <v>1320</v>
      </c>
      <c r="D316" s="211" t="s">
        <v>764</v>
      </c>
      <c r="E316" s="90" t="str">
        <f t="shared" si="9"/>
        <v/>
      </c>
      <c r="F316" s="206" t="s">
        <v>764</v>
      </c>
      <c r="G316" s="57" t="s">
        <v>1107</v>
      </c>
      <c r="H316" s="201">
        <v>4</v>
      </c>
      <c r="I316" s="202">
        <v>3.641</v>
      </c>
      <c r="J316" s="203">
        <v>35699.25</v>
      </c>
      <c r="K316" s="203">
        <v>2.0299999999999998</v>
      </c>
      <c r="L316" s="203">
        <v>2.0299999999999998</v>
      </c>
      <c r="M316" s="204">
        <v>0</v>
      </c>
      <c r="N316" s="205">
        <v>0</v>
      </c>
      <c r="O316" s="205">
        <v>0</v>
      </c>
      <c r="P316" s="205">
        <v>0</v>
      </c>
    </row>
    <row r="317" spans="1:16" ht="12.5" x14ac:dyDescent="0.25">
      <c r="A317" s="210" t="s">
        <v>1321</v>
      </c>
      <c r="B317" s="212" t="str">
        <f t="shared" si="8"/>
        <v>New Import 49</v>
      </c>
      <c r="C317" s="206" t="s">
        <v>1321</v>
      </c>
      <c r="D317" s="211" t="s">
        <v>1219</v>
      </c>
      <c r="E317" s="90" t="str">
        <f t="shared" si="9"/>
        <v>New Export 49</v>
      </c>
      <c r="F317" s="206" t="s">
        <v>1219</v>
      </c>
      <c r="G317" s="57" t="s">
        <v>1108</v>
      </c>
      <c r="H317" s="201">
        <v>0</v>
      </c>
      <c r="I317" s="202">
        <v>1.5620000000000001</v>
      </c>
      <c r="J317" s="203">
        <v>448.95</v>
      </c>
      <c r="K317" s="203">
        <v>0.75</v>
      </c>
      <c r="L317" s="203">
        <v>0.75</v>
      </c>
      <c r="M317" s="204">
        <v>-1.6120000000000001</v>
      </c>
      <c r="N317" s="205">
        <v>448.95</v>
      </c>
      <c r="O317" s="205">
        <v>0.05</v>
      </c>
      <c r="P317" s="205">
        <v>0.05</v>
      </c>
    </row>
    <row r="318" spans="1:16" ht="12.5" x14ac:dyDescent="0.25">
      <c r="A318" s="210" t="s">
        <v>1322</v>
      </c>
      <c r="B318" s="212" t="str">
        <f t="shared" si="8"/>
        <v>New Import 50</v>
      </c>
      <c r="C318" s="206" t="s">
        <v>1322</v>
      </c>
      <c r="D318" s="211" t="s">
        <v>1220</v>
      </c>
      <c r="E318" s="90" t="str">
        <f t="shared" si="9"/>
        <v>New Export 50</v>
      </c>
      <c r="F318" s="206" t="s">
        <v>1220</v>
      </c>
      <c r="G318" s="57" t="s">
        <v>1109</v>
      </c>
      <c r="H318" s="201">
        <v>0</v>
      </c>
      <c r="I318" s="202">
        <v>0.24</v>
      </c>
      <c r="J318" s="203">
        <v>131.99</v>
      </c>
      <c r="K318" s="203">
        <v>1.77</v>
      </c>
      <c r="L318" s="203">
        <v>1.77</v>
      </c>
      <c r="M318" s="204">
        <v>0</v>
      </c>
      <c r="N318" s="205">
        <v>26794.19</v>
      </c>
      <c r="O318" s="205">
        <v>0.05</v>
      </c>
      <c r="P318" s="205">
        <v>0.05</v>
      </c>
    </row>
    <row r="319" spans="1:16" ht="12.5" x14ac:dyDescent="0.25">
      <c r="A319" s="210" t="s">
        <v>1323</v>
      </c>
      <c r="B319" s="212" t="str">
        <f t="shared" si="8"/>
        <v>New Import 51</v>
      </c>
      <c r="C319" s="206" t="s">
        <v>1323</v>
      </c>
      <c r="D319" s="211" t="s">
        <v>1221</v>
      </c>
      <c r="E319" s="90" t="str">
        <f t="shared" si="9"/>
        <v>New Export 51</v>
      </c>
      <c r="F319" s="206" t="s">
        <v>1221</v>
      </c>
      <c r="G319" s="57" t="s">
        <v>1110</v>
      </c>
      <c r="H319" s="201">
        <v>0</v>
      </c>
      <c r="I319" s="202">
        <v>0</v>
      </c>
      <c r="J319" s="203">
        <v>1.8</v>
      </c>
      <c r="K319" s="203">
        <v>1.1499999999999999</v>
      </c>
      <c r="L319" s="203">
        <v>1.1499999999999999</v>
      </c>
      <c r="M319" s="204">
        <v>0</v>
      </c>
      <c r="N319" s="205">
        <v>896.11</v>
      </c>
      <c r="O319" s="205">
        <v>0.05</v>
      </c>
      <c r="P319" s="205">
        <v>0.05</v>
      </c>
    </row>
    <row r="320" spans="1:16" ht="12.5" x14ac:dyDescent="0.25">
      <c r="A320" s="210" t="s">
        <v>1324</v>
      </c>
      <c r="B320" s="212" t="str">
        <f t="shared" si="8"/>
        <v>New Import 52</v>
      </c>
      <c r="C320" s="206" t="s">
        <v>1324</v>
      </c>
      <c r="D320" s="211" t="s">
        <v>1222</v>
      </c>
      <c r="E320" s="90" t="str">
        <f t="shared" si="9"/>
        <v>New Export 52</v>
      </c>
      <c r="F320" s="206" t="s">
        <v>1222</v>
      </c>
      <c r="G320" s="57" t="s">
        <v>1111</v>
      </c>
      <c r="H320" s="201">
        <v>0</v>
      </c>
      <c r="I320" s="202">
        <v>1.752</v>
      </c>
      <c r="J320" s="203">
        <v>223.39</v>
      </c>
      <c r="K320" s="203">
        <v>1.22</v>
      </c>
      <c r="L320" s="203">
        <v>1.22</v>
      </c>
      <c r="M320" s="204">
        <v>0</v>
      </c>
      <c r="N320" s="205">
        <v>4132.7700000000004</v>
      </c>
      <c r="O320" s="205">
        <v>0.05</v>
      </c>
      <c r="P320" s="205">
        <v>0.05</v>
      </c>
    </row>
    <row r="321" spans="1:16" ht="12.5" x14ac:dyDescent="0.25">
      <c r="A321" s="210" t="s">
        <v>1325</v>
      </c>
      <c r="B321" s="212" t="str">
        <f t="shared" si="8"/>
        <v>New Import 53</v>
      </c>
      <c r="C321" s="206" t="s">
        <v>1325</v>
      </c>
      <c r="D321" s="211" t="s">
        <v>1223</v>
      </c>
      <c r="E321" s="90" t="str">
        <f t="shared" si="9"/>
        <v>New Export 53</v>
      </c>
      <c r="F321" s="206" t="s">
        <v>1223</v>
      </c>
      <c r="G321" s="57" t="s">
        <v>1112</v>
      </c>
      <c r="H321" s="201">
        <v>0</v>
      </c>
      <c r="I321" s="202">
        <v>0</v>
      </c>
      <c r="J321" s="203">
        <v>80.44</v>
      </c>
      <c r="K321" s="203">
        <v>1.92</v>
      </c>
      <c r="L321" s="203">
        <v>1.92</v>
      </c>
      <c r="M321" s="204">
        <v>-1.3260000000000001</v>
      </c>
      <c r="N321" s="205">
        <v>603.91999999999996</v>
      </c>
      <c r="O321" s="205">
        <v>0.05</v>
      </c>
      <c r="P321" s="205">
        <v>0.05</v>
      </c>
    </row>
    <row r="322" spans="1:16" ht="12.5" x14ac:dyDescent="0.25">
      <c r="A322" s="210" t="s">
        <v>1326</v>
      </c>
      <c r="B322" s="212" t="str">
        <f t="shared" si="8"/>
        <v>New Import 54</v>
      </c>
      <c r="C322" s="206" t="s">
        <v>1326</v>
      </c>
      <c r="D322" s="211" t="s">
        <v>1224</v>
      </c>
      <c r="E322" s="90" t="str">
        <f t="shared" si="9"/>
        <v>New Export 54</v>
      </c>
      <c r="F322" s="206" t="s">
        <v>1224</v>
      </c>
      <c r="G322" s="57" t="s">
        <v>1113</v>
      </c>
      <c r="H322" s="201">
        <v>0</v>
      </c>
      <c r="I322" s="202">
        <v>0</v>
      </c>
      <c r="J322" s="203">
        <v>6631.11</v>
      </c>
      <c r="K322" s="203">
        <v>0.61</v>
      </c>
      <c r="L322" s="203">
        <v>0.61</v>
      </c>
      <c r="M322" s="204">
        <v>0</v>
      </c>
      <c r="N322" s="205">
        <v>6631.11</v>
      </c>
      <c r="O322" s="205">
        <v>0.05</v>
      </c>
      <c r="P322" s="205">
        <v>0.05</v>
      </c>
    </row>
    <row r="323" spans="1:16" ht="12.5" x14ac:dyDescent="0.25">
      <c r="A323" s="210" t="s">
        <v>1327</v>
      </c>
      <c r="B323" s="212" t="str">
        <f t="shared" si="8"/>
        <v>New Import 55</v>
      </c>
      <c r="C323" s="206" t="s">
        <v>1327</v>
      </c>
      <c r="D323" s="211" t="s">
        <v>1225</v>
      </c>
      <c r="E323" s="90" t="str">
        <f t="shared" si="9"/>
        <v>New Export 55</v>
      </c>
      <c r="F323" s="206" t="s">
        <v>1225</v>
      </c>
      <c r="G323" s="57" t="s">
        <v>1114</v>
      </c>
      <c r="H323" s="201">
        <v>0</v>
      </c>
      <c r="I323" s="202">
        <v>6.2329999999999997</v>
      </c>
      <c r="J323" s="203">
        <v>7.41</v>
      </c>
      <c r="K323" s="203">
        <v>1.22</v>
      </c>
      <c r="L323" s="203">
        <v>1.22</v>
      </c>
      <c r="M323" s="204">
        <v>-6.6749999999999998</v>
      </c>
      <c r="N323" s="205">
        <v>741.11</v>
      </c>
      <c r="O323" s="205">
        <v>0.05</v>
      </c>
      <c r="P323" s="205">
        <v>0.05</v>
      </c>
    </row>
    <row r="324" spans="1:16" ht="12.5" x14ac:dyDescent="0.25">
      <c r="A324" s="210" t="s">
        <v>1328</v>
      </c>
      <c r="B324" s="212" t="str">
        <f t="shared" si="8"/>
        <v>New Import 56</v>
      </c>
      <c r="C324" s="206" t="s">
        <v>1328</v>
      </c>
      <c r="D324" s="211" t="s">
        <v>1226</v>
      </c>
      <c r="E324" s="90" t="str">
        <f t="shared" si="9"/>
        <v>New Export 56</v>
      </c>
      <c r="F324" s="206" t="s">
        <v>1226</v>
      </c>
      <c r="G324" s="57" t="s">
        <v>1115</v>
      </c>
      <c r="H324" s="201">
        <v>0</v>
      </c>
      <c r="I324" s="202">
        <v>0</v>
      </c>
      <c r="J324" s="203">
        <v>502.57</v>
      </c>
      <c r="K324" s="203">
        <v>1.3</v>
      </c>
      <c r="L324" s="203">
        <v>1.3</v>
      </c>
      <c r="M324" s="204">
        <v>-0.42699999999999999</v>
      </c>
      <c r="N324" s="205">
        <v>502.57</v>
      </c>
      <c r="O324" s="205">
        <v>0.05</v>
      </c>
      <c r="P324" s="205">
        <v>0.05</v>
      </c>
    </row>
    <row r="325" spans="1:16" ht="12.5" x14ac:dyDescent="0.25">
      <c r="A325" s="210" t="s">
        <v>1329</v>
      </c>
      <c r="B325" s="212" t="str">
        <f t="shared" si="8"/>
        <v>New Import 57</v>
      </c>
      <c r="C325" s="206" t="s">
        <v>1329</v>
      </c>
      <c r="D325" s="211" t="s">
        <v>764</v>
      </c>
      <c r="E325" s="90" t="str">
        <f t="shared" si="9"/>
        <v/>
      </c>
      <c r="F325" s="206" t="s">
        <v>764</v>
      </c>
      <c r="G325" s="57" t="s">
        <v>1116</v>
      </c>
      <c r="H325" s="201">
        <v>4</v>
      </c>
      <c r="I325" s="202">
        <v>0</v>
      </c>
      <c r="J325" s="203">
        <v>39625.440000000002</v>
      </c>
      <c r="K325" s="203">
        <v>2.9</v>
      </c>
      <c r="L325" s="203">
        <v>2.9</v>
      </c>
      <c r="M325" s="204">
        <v>0</v>
      </c>
      <c r="N325" s="205">
        <v>0</v>
      </c>
      <c r="O325" s="205">
        <v>0</v>
      </c>
      <c r="P325" s="205">
        <v>0</v>
      </c>
    </row>
    <row r="326" spans="1:16" ht="12.5" x14ac:dyDescent="0.25">
      <c r="A326" s="210" t="s">
        <v>1330</v>
      </c>
      <c r="B326" s="212" t="str">
        <f t="shared" si="8"/>
        <v>New Import 58</v>
      </c>
      <c r="C326" s="206" t="s">
        <v>1330</v>
      </c>
      <c r="D326" s="211" t="s">
        <v>1227</v>
      </c>
      <c r="E326" s="90" t="str">
        <f t="shared" si="9"/>
        <v>New Export 58</v>
      </c>
      <c r="F326" s="206" t="s">
        <v>1227</v>
      </c>
      <c r="G326" s="57" t="s">
        <v>1117</v>
      </c>
      <c r="H326" s="201">
        <v>0</v>
      </c>
      <c r="I326" s="202">
        <v>1.831</v>
      </c>
      <c r="J326" s="203">
        <v>5.26</v>
      </c>
      <c r="K326" s="203">
        <v>1.88</v>
      </c>
      <c r="L326" s="203">
        <v>1.88</v>
      </c>
      <c r="M326" s="204">
        <v>0</v>
      </c>
      <c r="N326" s="205">
        <v>4207.67</v>
      </c>
      <c r="O326" s="205">
        <v>0.05</v>
      </c>
      <c r="P326" s="205">
        <v>0.05</v>
      </c>
    </row>
    <row r="327" spans="1:16" ht="12.5" x14ac:dyDescent="0.25">
      <c r="A327" s="210" t="s">
        <v>1331</v>
      </c>
      <c r="B327" s="212" t="str">
        <f t="shared" si="8"/>
        <v>New Import 59</v>
      </c>
      <c r="C327" s="206" t="s">
        <v>1331</v>
      </c>
      <c r="D327" s="211" t="s">
        <v>1228</v>
      </c>
      <c r="E327" s="90" t="str">
        <f t="shared" si="9"/>
        <v>New Export 59</v>
      </c>
      <c r="F327" s="206" t="s">
        <v>1228</v>
      </c>
      <c r="G327" s="57" t="s">
        <v>1118</v>
      </c>
      <c r="H327" s="201">
        <v>0</v>
      </c>
      <c r="I327" s="202">
        <v>6.3659999999999997</v>
      </c>
      <c r="J327" s="203">
        <v>121.19</v>
      </c>
      <c r="K327" s="203">
        <v>0.98</v>
      </c>
      <c r="L327" s="203">
        <v>0.98</v>
      </c>
      <c r="M327" s="204">
        <v>-6.6749999999999998</v>
      </c>
      <c r="N327" s="205">
        <v>242.39</v>
      </c>
      <c r="O327" s="205">
        <v>0.05</v>
      </c>
      <c r="P327" s="205">
        <v>0.05</v>
      </c>
    </row>
    <row r="328" spans="1:16" ht="12.5" x14ac:dyDescent="0.25">
      <c r="A328" s="210" t="s">
        <v>1332</v>
      </c>
      <c r="B328" s="212" t="str">
        <f t="shared" si="8"/>
        <v>New Import 60</v>
      </c>
      <c r="C328" s="206" t="s">
        <v>1332</v>
      </c>
      <c r="D328" s="211" t="s">
        <v>1229</v>
      </c>
      <c r="E328" s="90" t="str">
        <f t="shared" si="9"/>
        <v>New Export 60</v>
      </c>
      <c r="F328" s="206" t="s">
        <v>1229</v>
      </c>
      <c r="G328" s="57" t="s">
        <v>1119</v>
      </c>
      <c r="H328" s="201">
        <v>0</v>
      </c>
      <c r="I328" s="202">
        <v>0.96299999999999997</v>
      </c>
      <c r="J328" s="203">
        <v>77.569999999999993</v>
      </c>
      <c r="K328" s="203">
        <v>0.71</v>
      </c>
      <c r="L328" s="203">
        <v>0.71</v>
      </c>
      <c r="M328" s="204">
        <v>0</v>
      </c>
      <c r="N328" s="205">
        <v>3878.73</v>
      </c>
      <c r="O328" s="205">
        <v>0.05</v>
      </c>
      <c r="P328" s="205">
        <v>0.05</v>
      </c>
    </row>
    <row r="329" spans="1:16" ht="12.5" x14ac:dyDescent="0.25">
      <c r="A329" s="210" t="s">
        <v>1333</v>
      </c>
      <c r="B329" s="212" t="str">
        <f t="shared" si="8"/>
        <v>New Import 61</v>
      </c>
      <c r="C329" s="206" t="s">
        <v>1333</v>
      </c>
      <c r="D329" s="211" t="s">
        <v>1230</v>
      </c>
      <c r="E329" s="90" t="str">
        <f t="shared" si="9"/>
        <v>New Export 61</v>
      </c>
      <c r="F329" s="206" t="s">
        <v>1230</v>
      </c>
      <c r="G329" s="57" t="s">
        <v>1120</v>
      </c>
      <c r="H329" s="201">
        <v>0</v>
      </c>
      <c r="I329" s="202">
        <v>0</v>
      </c>
      <c r="J329" s="203">
        <v>1464.91</v>
      </c>
      <c r="K329" s="203">
        <v>0.61</v>
      </c>
      <c r="L329" s="203">
        <v>0.61</v>
      </c>
      <c r="M329" s="204">
        <v>0</v>
      </c>
      <c r="N329" s="205">
        <v>1464.91</v>
      </c>
      <c r="O329" s="205">
        <v>0.05</v>
      </c>
      <c r="P329" s="205">
        <v>0.05</v>
      </c>
    </row>
    <row r="330" spans="1:16" ht="12.5" x14ac:dyDescent="0.25">
      <c r="A330" s="210" t="s">
        <v>1334</v>
      </c>
      <c r="B330" s="212" t="str">
        <f t="shared" si="8"/>
        <v>New Import 62</v>
      </c>
      <c r="C330" s="206" t="s">
        <v>1334</v>
      </c>
      <c r="D330" s="211" t="s">
        <v>1231</v>
      </c>
      <c r="E330" s="90" t="str">
        <f t="shared" si="9"/>
        <v>New Export 62</v>
      </c>
      <c r="F330" s="206" t="s">
        <v>1231</v>
      </c>
      <c r="G330" s="57" t="s">
        <v>1121</v>
      </c>
      <c r="H330" s="201">
        <v>0</v>
      </c>
      <c r="I330" s="202">
        <v>0</v>
      </c>
      <c r="J330" s="203">
        <v>12.5</v>
      </c>
      <c r="K330" s="203">
        <v>2.52</v>
      </c>
      <c r="L330" s="203">
        <v>2.52</v>
      </c>
      <c r="M330" s="204">
        <v>0</v>
      </c>
      <c r="N330" s="205">
        <v>999.89</v>
      </c>
      <c r="O330" s="205">
        <v>0.05</v>
      </c>
      <c r="P330" s="205">
        <v>0.05</v>
      </c>
    </row>
    <row r="331" spans="1:16" ht="12.5" x14ac:dyDescent="0.25">
      <c r="A331" s="210" t="s">
        <v>1335</v>
      </c>
      <c r="B331" s="212" t="str">
        <f t="shared" ref="B331:B387" si="10">$A331</f>
        <v>New Import 63</v>
      </c>
      <c r="C331" s="206" t="s">
        <v>1335</v>
      </c>
      <c r="D331" s="211" t="s">
        <v>1232</v>
      </c>
      <c r="E331" s="90" t="str">
        <f t="shared" ref="E331:E387" si="11">$D331</f>
        <v>New Export 63</v>
      </c>
      <c r="F331" s="206" t="s">
        <v>1232</v>
      </c>
      <c r="G331" s="57" t="s">
        <v>1122</v>
      </c>
      <c r="H331" s="201">
        <v>0</v>
      </c>
      <c r="I331" s="202">
        <v>0</v>
      </c>
      <c r="J331" s="203">
        <v>0.82</v>
      </c>
      <c r="K331" s="203">
        <v>2.2400000000000002</v>
      </c>
      <c r="L331" s="203">
        <v>2.2400000000000002</v>
      </c>
      <c r="M331" s="204">
        <v>0</v>
      </c>
      <c r="N331" s="205">
        <v>362.76</v>
      </c>
      <c r="O331" s="205">
        <v>0.05</v>
      </c>
      <c r="P331" s="205">
        <v>0.05</v>
      </c>
    </row>
    <row r="332" spans="1:16" ht="12.5" x14ac:dyDescent="0.25">
      <c r="A332" s="210" t="s">
        <v>1336</v>
      </c>
      <c r="B332" s="212" t="str">
        <f t="shared" si="10"/>
        <v>New Import 64</v>
      </c>
      <c r="C332" s="206" t="s">
        <v>1336</v>
      </c>
      <c r="D332" s="211" t="s">
        <v>764</v>
      </c>
      <c r="E332" s="90" t="str">
        <f t="shared" si="11"/>
        <v/>
      </c>
      <c r="F332" s="206" t="s">
        <v>764</v>
      </c>
      <c r="G332" s="57" t="s">
        <v>1123</v>
      </c>
      <c r="H332" s="201">
        <v>4</v>
      </c>
      <c r="I332" s="202">
        <v>1.054</v>
      </c>
      <c r="J332" s="203">
        <v>35699.25</v>
      </c>
      <c r="K332" s="203">
        <v>1.41</v>
      </c>
      <c r="L332" s="203">
        <v>1.41</v>
      </c>
      <c r="M332" s="204">
        <v>0</v>
      </c>
      <c r="N332" s="205">
        <v>0</v>
      </c>
      <c r="O332" s="205">
        <v>0</v>
      </c>
      <c r="P332" s="205">
        <v>0</v>
      </c>
    </row>
    <row r="333" spans="1:16" ht="25" x14ac:dyDescent="0.25">
      <c r="A333" s="210" t="s">
        <v>1337</v>
      </c>
      <c r="B333" s="212" t="str">
        <f t="shared" si="10"/>
        <v>New Import 65</v>
      </c>
      <c r="C333" s="206" t="s">
        <v>1337</v>
      </c>
      <c r="D333" s="211" t="s">
        <v>764</v>
      </c>
      <c r="E333" s="90" t="str">
        <f t="shared" si="11"/>
        <v/>
      </c>
      <c r="F333" s="206" t="s">
        <v>764</v>
      </c>
      <c r="G333" s="57" t="s">
        <v>1124</v>
      </c>
      <c r="H333" s="201">
        <v>3</v>
      </c>
      <c r="I333" s="202">
        <v>3.2810000000000001</v>
      </c>
      <c r="J333" s="203">
        <v>16270.12</v>
      </c>
      <c r="K333" s="203">
        <v>0.93</v>
      </c>
      <c r="L333" s="203">
        <v>0.93</v>
      </c>
      <c r="M333" s="204">
        <v>0</v>
      </c>
      <c r="N333" s="205">
        <v>0</v>
      </c>
      <c r="O333" s="205">
        <v>0</v>
      </c>
      <c r="P333" s="205">
        <v>0</v>
      </c>
    </row>
    <row r="334" spans="1:16" ht="12.5" x14ac:dyDescent="0.25">
      <c r="A334" s="210" t="s">
        <v>1338</v>
      </c>
      <c r="B334" s="212" t="str">
        <f t="shared" si="10"/>
        <v>New Import 66</v>
      </c>
      <c r="C334" s="206" t="s">
        <v>1338</v>
      </c>
      <c r="D334" s="211" t="s">
        <v>1233</v>
      </c>
      <c r="E334" s="90" t="str">
        <f t="shared" si="11"/>
        <v>New Export 66</v>
      </c>
      <c r="F334" s="206" t="s">
        <v>1233</v>
      </c>
      <c r="G334" s="57" t="s">
        <v>1125</v>
      </c>
      <c r="H334" s="201">
        <v>0</v>
      </c>
      <c r="I334" s="202">
        <v>1.831</v>
      </c>
      <c r="J334" s="203">
        <v>4.24</v>
      </c>
      <c r="K334" s="203">
        <v>2.42</v>
      </c>
      <c r="L334" s="203">
        <v>2.42</v>
      </c>
      <c r="M334" s="204">
        <v>0</v>
      </c>
      <c r="N334" s="205">
        <v>423.5</v>
      </c>
      <c r="O334" s="205">
        <v>0.05</v>
      </c>
      <c r="P334" s="205">
        <v>0.05</v>
      </c>
    </row>
    <row r="335" spans="1:16" ht="12.5" x14ac:dyDescent="0.25">
      <c r="A335" s="210" t="s">
        <v>1339</v>
      </c>
      <c r="B335" s="212" t="str">
        <f t="shared" si="10"/>
        <v>New Import 67</v>
      </c>
      <c r="C335" s="206" t="s">
        <v>1339</v>
      </c>
      <c r="D335" s="211" t="s">
        <v>764</v>
      </c>
      <c r="E335" s="90" t="str">
        <f t="shared" si="11"/>
        <v/>
      </c>
      <c r="F335" s="206" t="s">
        <v>764</v>
      </c>
      <c r="G335" s="57" t="s">
        <v>1126</v>
      </c>
      <c r="H335" s="201">
        <v>4</v>
      </c>
      <c r="I335" s="202">
        <v>1.649</v>
      </c>
      <c r="J335" s="203">
        <v>36233.58</v>
      </c>
      <c r="K335" s="203">
        <v>2.99</v>
      </c>
      <c r="L335" s="203">
        <v>2.99</v>
      </c>
      <c r="M335" s="204">
        <v>0</v>
      </c>
      <c r="N335" s="205">
        <v>0</v>
      </c>
      <c r="O335" s="205">
        <v>0</v>
      </c>
      <c r="P335" s="205">
        <v>0</v>
      </c>
    </row>
    <row r="336" spans="1:16" ht="12.5" x14ac:dyDescent="0.25">
      <c r="A336" s="210" t="s">
        <v>1340</v>
      </c>
      <c r="B336" s="212" t="str">
        <f t="shared" si="10"/>
        <v>New Import 68</v>
      </c>
      <c r="C336" s="206" t="s">
        <v>1340</v>
      </c>
      <c r="D336" s="211" t="s">
        <v>764</v>
      </c>
      <c r="E336" s="90" t="str">
        <f t="shared" si="11"/>
        <v/>
      </c>
      <c r="F336" s="206" t="s">
        <v>764</v>
      </c>
      <c r="G336" s="57" t="s">
        <v>1127</v>
      </c>
      <c r="H336" s="201">
        <v>4</v>
      </c>
      <c r="I336" s="202">
        <v>3.641</v>
      </c>
      <c r="J336" s="203">
        <v>35699.25</v>
      </c>
      <c r="K336" s="203">
        <v>2.67</v>
      </c>
      <c r="L336" s="203">
        <v>2.67</v>
      </c>
      <c r="M336" s="204">
        <v>0</v>
      </c>
      <c r="N336" s="205">
        <v>0</v>
      </c>
      <c r="O336" s="205">
        <v>0</v>
      </c>
      <c r="P336" s="205">
        <v>0</v>
      </c>
    </row>
    <row r="337" spans="1:16" ht="12.5" x14ac:dyDescent="0.25">
      <c r="A337" s="210" t="s">
        <v>1341</v>
      </c>
      <c r="B337" s="212" t="str">
        <f t="shared" si="10"/>
        <v>New Import 69</v>
      </c>
      <c r="C337" s="206" t="s">
        <v>1341</v>
      </c>
      <c r="D337" s="211" t="s">
        <v>764</v>
      </c>
      <c r="E337" s="90" t="str">
        <f t="shared" si="11"/>
        <v/>
      </c>
      <c r="F337" s="206" t="s">
        <v>764</v>
      </c>
      <c r="G337" s="57" t="s">
        <v>1128</v>
      </c>
      <c r="H337" s="201">
        <v>2</v>
      </c>
      <c r="I337" s="202">
        <v>1.649</v>
      </c>
      <c r="J337" s="203">
        <v>7009.75</v>
      </c>
      <c r="K337" s="203">
        <v>2.3199999999999998</v>
      </c>
      <c r="L337" s="203">
        <v>2.3199999999999998</v>
      </c>
      <c r="M337" s="204">
        <v>0</v>
      </c>
      <c r="N337" s="205">
        <v>0</v>
      </c>
      <c r="O337" s="205">
        <v>0</v>
      </c>
      <c r="P337" s="205">
        <v>0</v>
      </c>
    </row>
    <row r="338" spans="1:16" ht="12.5" x14ac:dyDescent="0.25">
      <c r="A338" s="210" t="s">
        <v>1342</v>
      </c>
      <c r="B338" s="212" t="str">
        <f t="shared" si="10"/>
        <v>New Import 70</v>
      </c>
      <c r="C338" s="206" t="s">
        <v>1342</v>
      </c>
      <c r="D338" s="211" t="s">
        <v>1234</v>
      </c>
      <c r="E338" s="90" t="str">
        <f t="shared" si="11"/>
        <v>New Export 70</v>
      </c>
      <c r="F338" s="206" t="s">
        <v>1234</v>
      </c>
      <c r="G338" s="57" t="s">
        <v>1129</v>
      </c>
      <c r="H338" s="201">
        <v>0</v>
      </c>
      <c r="I338" s="202">
        <v>0</v>
      </c>
      <c r="J338" s="203">
        <v>861.1</v>
      </c>
      <c r="K338" s="203">
        <v>0.83</v>
      </c>
      <c r="L338" s="203">
        <v>0.83</v>
      </c>
      <c r="M338" s="204">
        <v>0</v>
      </c>
      <c r="N338" s="205">
        <v>861.1</v>
      </c>
      <c r="O338" s="205">
        <v>0.05</v>
      </c>
      <c r="P338" s="205">
        <v>0.05</v>
      </c>
    </row>
    <row r="339" spans="1:16" ht="12.5" x14ac:dyDescent="0.25">
      <c r="A339" s="210" t="s">
        <v>1343</v>
      </c>
      <c r="B339" s="212" t="str">
        <f t="shared" si="10"/>
        <v>New Import 71</v>
      </c>
      <c r="C339" s="206" t="s">
        <v>1343</v>
      </c>
      <c r="D339" s="211" t="s">
        <v>1235</v>
      </c>
      <c r="E339" s="90" t="str">
        <f t="shared" si="11"/>
        <v>New Export 71</v>
      </c>
      <c r="F339" s="206" t="s">
        <v>1235</v>
      </c>
      <c r="G339" s="57" t="s">
        <v>1130</v>
      </c>
      <c r="H339" s="201">
        <v>0</v>
      </c>
      <c r="I339" s="202">
        <v>0</v>
      </c>
      <c r="J339" s="203">
        <v>9.07</v>
      </c>
      <c r="K339" s="203">
        <v>1.1499999999999999</v>
      </c>
      <c r="L339" s="203">
        <v>1.1499999999999999</v>
      </c>
      <c r="M339" s="204">
        <v>0</v>
      </c>
      <c r="N339" s="205">
        <v>1209.3900000000001</v>
      </c>
      <c r="O339" s="205">
        <v>0.05</v>
      </c>
      <c r="P339" s="205">
        <v>0.05</v>
      </c>
    </row>
    <row r="340" spans="1:16" ht="12.5" x14ac:dyDescent="0.25">
      <c r="A340" s="210" t="s">
        <v>1344</v>
      </c>
      <c r="B340" s="212" t="str">
        <f t="shared" si="10"/>
        <v>New Import 72</v>
      </c>
      <c r="C340" s="206" t="s">
        <v>1344</v>
      </c>
      <c r="D340" s="211" t="s">
        <v>764</v>
      </c>
      <c r="E340" s="90" t="str">
        <f t="shared" si="11"/>
        <v/>
      </c>
      <c r="F340" s="206" t="s">
        <v>764</v>
      </c>
      <c r="G340" s="57" t="s">
        <v>1131</v>
      </c>
      <c r="H340" s="201">
        <v>4</v>
      </c>
      <c r="I340" s="202">
        <v>1.4970000000000001</v>
      </c>
      <c r="J340" s="203">
        <v>35699.25</v>
      </c>
      <c r="K340" s="203">
        <v>1.49</v>
      </c>
      <c r="L340" s="203">
        <v>1.49</v>
      </c>
      <c r="M340" s="204">
        <v>0</v>
      </c>
      <c r="N340" s="205">
        <v>0</v>
      </c>
      <c r="O340" s="205">
        <v>0</v>
      </c>
      <c r="P340" s="205">
        <v>0</v>
      </c>
    </row>
    <row r="341" spans="1:16" ht="12.5" x14ac:dyDescent="0.25">
      <c r="A341" s="210" t="s">
        <v>1345</v>
      </c>
      <c r="B341" s="212" t="str">
        <f t="shared" si="10"/>
        <v>New Import 73</v>
      </c>
      <c r="C341" s="206" t="s">
        <v>1345</v>
      </c>
      <c r="D341" s="211" t="s">
        <v>1236</v>
      </c>
      <c r="E341" s="90" t="str">
        <f t="shared" si="11"/>
        <v>New Export 73</v>
      </c>
      <c r="F341" s="206" t="s">
        <v>1236</v>
      </c>
      <c r="G341" s="57" t="s">
        <v>1132</v>
      </c>
      <c r="H341" s="201">
        <v>0</v>
      </c>
      <c r="I341" s="202">
        <v>1.4970000000000001</v>
      </c>
      <c r="J341" s="203">
        <v>0</v>
      </c>
      <c r="K341" s="203">
        <v>1.49</v>
      </c>
      <c r="L341" s="203">
        <v>1.49</v>
      </c>
      <c r="M341" s="204">
        <v>0</v>
      </c>
      <c r="N341" s="205">
        <v>363.58</v>
      </c>
      <c r="O341" s="205">
        <v>0.05</v>
      </c>
      <c r="P341" s="205">
        <v>0.05</v>
      </c>
    </row>
    <row r="342" spans="1:16" ht="12.5" x14ac:dyDescent="0.25">
      <c r="A342" s="210" t="s">
        <v>1346</v>
      </c>
      <c r="B342" s="212" t="str">
        <f t="shared" si="10"/>
        <v>New Import 74</v>
      </c>
      <c r="C342" s="206" t="s">
        <v>1346</v>
      </c>
      <c r="D342" s="211" t="s">
        <v>1237</v>
      </c>
      <c r="E342" s="90" t="str">
        <f t="shared" si="11"/>
        <v>New Export 74</v>
      </c>
      <c r="F342" s="206" t="s">
        <v>1237</v>
      </c>
      <c r="G342" s="57" t="s">
        <v>1133</v>
      </c>
      <c r="H342" s="201">
        <v>0</v>
      </c>
      <c r="I342" s="202">
        <v>0</v>
      </c>
      <c r="J342" s="203">
        <v>8.89</v>
      </c>
      <c r="K342" s="203">
        <v>2.2999999999999998</v>
      </c>
      <c r="L342" s="203">
        <v>2.2999999999999998</v>
      </c>
      <c r="M342" s="204">
        <v>0</v>
      </c>
      <c r="N342" s="205">
        <v>889.02</v>
      </c>
      <c r="O342" s="205">
        <v>0.05</v>
      </c>
      <c r="P342" s="205">
        <v>0.05</v>
      </c>
    </row>
    <row r="343" spans="1:16" ht="12.5" x14ac:dyDescent="0.25">
      <c r="A343" s="210" t="s">
        <v>1347</v>
      </c>
      <c r="B343" s="212" t="str">
        <f t="shared" si="10"/>
        <v>New Import 75</v>
      </c>
      <c r="C343" s="206" t="s">
        <v>1347</v>
      </c>
      <c r="D343" s="211" t="s">
        <v>1238</v>
      </c>
      <c r="E343" s="90" t="str">
        <f t="shared" si="11"/>
        <v>New Export 75</v>
      </c>
      <c r="F343" s="206" t="s">
        <v>1238</v>
      </c>
      <c r="G343" s="57" t="s">
        <v>1134</v>
      </c>
      <c r="H343" s="201">
        <v>0</v>
      </c>
      <c r="I343" s="202">
        <v>0</v>
      </c>
      <c r="J343" s="203">
        <v>8.89</v>
      </c>
      <c r="K343" s="203">
        <v>2.2999999999999998</v>
      </c>
      <c r="L343" s="203">
        <v>2.2999999999999998</v>
      </c>
      <c r="M343" s="204">
        <v>0</v>
      </c>
      <c r="N343" s="205">
        <v>889.02</v>
      </c>
      <c r="O343" s="205">
        <v>0.05</v>
      </c>
      <c r="P343" s="205">
        <v>0.05</v>
      </c>
    </row>
    <row r="344" spans="1:16" ht="25" x14ac:dyDescent="0.25">
      <c r="A344" s="210" t="s">
        <v>1348</v>
      </c>
      <c r="B344" s="212" t="str">
        <f t="shared" si="10"/>
        <v>New Import 76</v>
      </c>
      <c r="C344" s="206" t="s">
        <v>1348</v>
      </c>
      <c r="D344" s="211" t="s">
        <v>764</v>
      </c>
      <c r="E344" s="90" t="str">
        <f t="shared" si="11"/>
        <v/>
      </c>
      <c r="F344" s="206" t="s">
        <v>764</v>
      </c>
      <c r="G344" s="57" t="s">
        <v>1135</v>
      </c>
      <c r="H344" s="201">
        <v>2</v>
      </c>
      <c r="I344" s="202">
        <v>1.649</v>
      </c>
      <c r="J344" s="203">
        <v>7561</v>
      </c>
      <c r="K344" s="203">
        <v>1.84</v>
      </c>
      <c r="L344" s="203">
        <v>1.84</v>
      </c>
      <c r="M344" s="204">
        <v>0</v>
      </c>
      <c r="N344" s="205">
        <v>0</v>
      </c>
      <c r="O344" s="205">
        <v>0</v>
      </c>
      <c r="P344" s="205">
        <v>0</v>
      </c>
    </row>
    <row r="345" spans="1:16" ht="12.5" x14ac:dyDescent="0.25">
      <c r="A345" s="210" t="s">
        <v>1349</v>
      </c>
      <c r="B345" s="212" t="str">
        <f t="shared" si="10"/>
        <v>New Import 77</v>
      </c>
      <c r="C345" s="206" t="s">
        <v>1349</v>
      </c>
      <c r="D345" s="211" t="s">
        <v>764</v>
      </c>
      <c r="E345" s="90" t="str">
        <f t="shared" si="11"/>
        <v/>
      </c>
      <c r="F345" s="206" t="s">
        <v>764</v>
      </c>
      <c r="G345" s="57" t="s">
        <v>1136</v>
      </c>
      <c r="H345" s="201">
        <v>3</v>
      </c>
      <c r="I345" s="202">
        <v>1.649</v>
      </c>
      <c r="J345" s="203">
        <v>16270.12</v>
      </c>
      <c r="K345" s="203">
        <v>1.49</v>
      </c>
      <c r="L345" s="203">
        <v>1.49</v>
      </c>
      <c r="M345" s="204">
        <v>0</v>
      </c>
      <c r="N345" s="205">
        <v>0</v>
      </c>
      <c r="O345" s="205">
        <v>0</v>
      </c>
      <c r="P345" s="205">
        <v>0</v>
      </c>
    </row>
    <row r="346" spans="1:16" ht="12.5" x14ac:dyDescent="0.25">
      <c r="A346" s="210" t="s">
        <v>1350</v>
      </c>
      <c r="B346" s="212" t="str">
        <f t="shared" si="10"/>
        <v>New Import 78</v>
      </c>
      <c r="C346" s="206" t="s">
        <v>1350</v>
      </c>
      <c r="D346" s="211" t="s">
        <v>1239</v>
      </c>
      <c r="E346" s="90" t="str">
        <f t="shared" si="11"/>
        <v>New Export 78</v>
      </c>
      <c r="F346" s="206" t="s">
        <v>1239</v>
      </c>
      <c r="G346" s="57" t="s">
        <v>1137</v>
      </c>
      <c r="H346" s="201">
        <v>0</v>
      </c>
      <c r="I346" s="202">
        <v>0</v>
      </c>
      <c r="J346" s="203">
        <v>23818.86</v>
      </c>
      <c r="K346" s="203">
        <v>3.38</v>
      </c>
      <c r="L346" s="203">
        <v>3.38</v>
      </c>
      <c r="M346" s="204">
        <v>-3.5609999999999999</v>
      </c>
      <c r="N346" s="205">
        <v>23818.86</v>
      </c>
      <c r="O346" s="205">
        <v>0.05</v>
      </c>
      <c r="P346" s="205">
        <v>0.05</v>
      </c>
    </row>
    <row r="347" spans="1:16" ht="12.5" x14ac:dyDescent="0.25">
      <c r="A347" s="210" t="s">
        <v>1351</v>
      </c>
      <c r="B347" s="212" t="str">
        <f t="shared" si="10"/>
        <v>New Import 79</v>
      </c>
      <c r="C347" s="206" t="s">
        <v>1351</v>
      </c>
      <c r="D347" s="211" t="s">
        <v>1240</v>
      </c>
      <c r="E347" s="90" t="str">
        <f t="shared" si="11"/>
        <v>New Export 79</v>
      </c>
      <c r="F347" s="206" t="s">
        <v>1240</v>
      </c>
      <c r="G347" s="57" t="s">
        <v>1138</v>
      </c>
      <c r="H347" s="201">
        <v>0</v>
      </c>
      <c r="I347" s="202">
        <v>0</v>
      </c>
      <c r="J347" s="203">
        <v>1.81</v>
      </c>
      <c r="K347" s="203">
        <v>2.2400000000000002</v>
      </c>
      <c r="L347" s="203">
        <v>2.2400000000000002</v>
      </c>
      <c r="M347" s="204">
        <v>0</v>
      </c>
      <c r="N347" s="205">
        <v>361.77</v>
      </c>
      <c r="O347" s="205">
        <v>0.05</v>
      </c>
      <c r="P347" s="205">
        <v>0.05</v>
      </c>
    </row>
    <row r="348" spans="1:16" ht="12.5" x14ac:dyDescent="0.25">
      <c r="A348" s="210" t="s">
        <v>1352</v>
      </c>
      <c r="B348" s="212" t="str">
        <f t="shared" si="10"/>
        <v>New Import 80</v>
      </c>
      <c r="C348" s="206" t="s">
        <v>1352</v>
      </c>
      <c r="D348" s="211" t="s">
        <v>1241</v>
      </c>
      <c r="E348" s="90" t="str">
        <f t="shared" si="11"/>
        <v>New Export 80</v>
      </c>
      <c r="F348" s="206" t="s">
        <v>1241</v>
      </c>
      <c r="G348" s="57" t="s">
        <v>1139</v>
      </c>
      <c r="H348" s="201">
        <v>0</v>
      </c>
      <c r="I348" s="202">
        <v>0.96299999999999997</v>
      </c>
      <c r="J348" s="203">
        <v>3.18</v>
      </c>
      <c r="K348" s="203">
        <v>2.67</v>
      </c>
      <c r="L348" s="203">
        <v>2.67</v>
      </c>
      <c r="M348" s="204">
        <v>0</v>
      </c>
      <c r="N348" s="205">
        <v>636.27</v>
      </c>
      <c r="O348" s="205">
        <v>0.05</v>
      </c>
      <c r="P348" s="205">
        <v>0.05</v>
      </c>
    </row>
    <row r="349" spans="1:16" ht="25" x14ac:dyDescent="0.25">
      <c r="A349" s="210" t="s">
        <v>1353</v>
      </c>
      <c r="B349" s="212" t="str">
        <f t="shared" si="10"/>
        <v>New Import 81</v>
      </c>
      <c r="C349" s="206" t="s">
        <v>1353</v>
      </c>
      <c r="D349" s="211" t="s">
        <v>1242</v>
      </c>
      <c r="E349" s="90" t="str">
        <f t="shared" si="11"/>
        <v>New Export 81</v>
      </c>
      <c r="F349" s="206" t="s">
        <v>1242</v>
      </c>
      <c r="G349" s="57" t="s">
        <v>1140</v>
      </c>
      <c r="H349" s="201">
        <v>0</v>
      </c>
      <c r="I349" s="202">
        <v>0.96299999999999997</v>
      </c>
      <c r="J349" s="203">
        <v>105.87</v>
      </c>
      <c r="K349" s="203">
        <v>2.34</v>
      </c>
      <c r="L349" s="203">
        <v>2.34</v>
      </c>
      <c r="M349" s="204">
        <v>0</v>
      </c>
      <c r="N349" s="205">
        <v>14115.38</v>
      </c>
      <c r="O349" s="205">
        <v>0.05</v>
      </c>
      <c r="P349" s="205">
        <v>0.05</v>
      </c>
    </row>
    <row r="350" spans="1:16" ht="12.5" x14ac:dyDescent="0.25">
      <c r="A350" s="210" t="s">
        <v>1354</v>
      </c>
      <c r="B350" s="212" t="str">
        <f t="shared" si="10"/>
        <v>New Import 82</v>
      </c>
      <c r="C350" s="206" t="s">
        <v>1354</v>
      </c>
      <c r="D350" s="211" t="s">
        <v>764</v>
      </c>
      <c r="E350" s="90" t="str">
        <f t="shared" si="11"/>
        <v/>
      </c>
      <c r="F350" s="206" t="s">
        <v>764</v>
      </c>
      <c r="G350" s="57" t="s">
        <v>1141</v>
      </c>
      <c r="H350" s="201">
        <v>3</v>
      </c>
      <c r="I350" s="202">
        <v>1.649</v>
      </c>
      <c r="J350" s="203">
        <v>16270.12</v>
      </c>
      <c r="K350" s="203">
        <v>1.34</v>
      </c>
      <c r="L350" s="203">
        <v>1.34</v>
      </c>
      <c r="M350" s="204">
        <v>0</v>
      </c>
      <c r="N350" s="205">
        <v>0</v>
      </c>
      <c r="O350" s="205">
        <v>0</v>
      </c>
      <c r="P350" s="205">
        <v>0</v>
      </c>
    </row>
    <row r="351" spans="1:16" ht="25" x14ac:dyDescent="0.25">
      <c r="A351" s="210" t="s">
        <v>1355</v>
      </c>
      <c r="B351" s="212" t="str">
        <f t="shared" si="10"/>
        <v>New Import 83</v>
      </c>
      <c r="C351" s="206" t="s">
        <v>1355</v>
      </c>
      <c r="D351" s="211" t="s">
        <v>1243</v>
      </c>
      <c r="E351" s="90" t="str">
        <f t="shared" si="11"/>
        <v>New Export 83</v>
      </c>
      <c r="F351" s="206" t="s">
        <v>1243</v>
      </c>
      <c r="G351" s="57" t="s">
        <v>1142</v>
      </c>
      <c r="H351" s="201">
        <v>0</v>
      </c>
      <c r="I351" s="202">
        <v>0.96299999999999997</v>
      </c>
      <c r="J351" s="203">
        <v>117.62</v>
      </c>
      <c r="K351" s="203">
        <v>2.67</v>
      </c>
      <c r="L351" s="203">
        <v>2.67</v>
      </c>
      <c r="M351" s="204">
        <v>0</v>
      </c>
      <c r="N351" s="205">
        <v>2940.51</v>
      </c>
      <c r="O351" s="205">
        <v>0.05</v>
      </c>
      <c r="P351" s="205">
        <v>0.05</v>
      </c>
    </row>
    <row r="352" spans="1:16" ht="12.5" x14ac:dyDescent="0.25">
      <c r="A352" s="210" t="s">
        <v>1356</v>
      </c>
      <c r="B352" s="212" t="str">
        <f t="shared" si="10"/>
        <v>New Import 84</v>
      </c>
      <c r="C352" s="206" t="s">
        <v>1356</v>
      </c>
      <c r="D352" s="211" t="s">
        <v>764</v>
      </c>
      <c r="E352" s="90" t="str">
        <f t="shared" si="11"/>
        <v/>
      </c>
      <c r="F352" s="206" t="s">
        <v>764</v>
      </c>
      <c r="G352" s="57" t="s">
        <v>1143</v>
      </c>
      <c r="H352" s="201">
        <v>4</v>
      </c>
      <c r="I352" s="202">
        <v>0</v>
      </c>
      <c r="J352" s="203">
        <v>35699.25</v>
      </c>
      <c r="K352" s="203">
        <v>1.41</v>
      </c>
      <c r="L352" s="203">
        <v>1.41</v>
      </c>
      <c r="M352" s="204">
        <v>0</v>
      </c>
      <c r="N352" s="205">
        <v>0</v>
      </c>
      <c r="O352" s="205">
        <v>0</v>
      </c>
      <c r="P352" s="205">
        <v>0</v>
      </c>
    </row>
    <row r="353" spans="1:16" ht="12.5" x14ac:dyDescent="0.25">
      <c r="A353" s="210" t="s">
        <v>1357</v>
      </c>
      <c r="B353" s="212" t="str">
        <f t="shared" si="10"/>
        <v>New Import 85</v>
      </c>
      <c r="C353" s="206" t="s">
        <v>1357</v>
      </c>
      <c r="D353" s="211" t="s">
        <v>764</v>
      </c>
      <c r="E353" s="90" t="str">
        <f t="shared" si="11"/>
        <v/>
      </c>
      <c r="F353" s="206" t="s">
        <v>764</v>
      </c>
      <c r="G353" s="57" t="s">
        <v>1144</v>
      </c>
      <c r="H353" s="201">
        <v>3</v>
      </c>
      <c r="I353" s="202">
        <v>1.054</v>
      </c>
      <c r="J353" s="203">
        <v>16270.12</v>
      </c>
      <c r="K353" s="203">
        <v>1.39</v>
      </c>
      <c r="L353" s="203">
        <v>1.39</v>
      </c>
      <c r="M353" s="204">
        <v>0</v>
      </c>
      <c r="N353" s="205">
        <v>0</v>
      </c>
      <c r="O353" s="205">
        <v>0</v>
      </c>
      <c r="P353" s="205">
        <v>0</v>
      </c>
    </row>
    <row r="354" spans="1:16" ht="12.5" x14ac:dyDescent="0.25">
      <c r="A354" s="210" t="s">
        <v>1358</v>
      </c>
      <c r="B354" s="212" t="str">
        <f t="shared" si="10"/>
        <v>New Import 86</v>
      </c>
      <c r="C354" s="206" t="s">
        <v>1358</v>
      </c>
      <c r="D354" s="211" t="s">
        <v>1244</v>
      </c>
      <c r="E354" s="90" t="str">
        <f t="shared" si="11"/>
        <v>New Export 86</v>
      </c>
      <c r="F354" s="206" t="s">
        <v>1244</v>
      </c>
      <c r="G354" s="57" t="s">
        <v>1145</v>
      </c>
      <c r="H354" s="201">
        <v>0</v>
      </c>
      <c r="I354" s="202">
        <v>1.4970000000000001</v>
      </c>
      <c r="J354" s="203">
        <v>30.34</v>
      </c>
      <c r="K354" s="203">
        <v>1.56</v>
      </c>
      <c r="L354" s="203">
        <v>1.56</v>
      </c>
      <c r="M354" s="204">
        <v>0</v>
      </c>
      <c r="N354" s="205">
        <v>12137.91</v>
      </c>
      <c r="O354" s="205">
        <v>0.05</v>
      </c>
      <c r="P354" s="205">
        <v>0.05</v>
      </c>
    </row>
    <row r="355" spans="1:16" ht="12.5" x14ac:dyDescent="0.25">
      <c r="A355" s="210" t="s">
        <v>1359</v>
      </c>
      <c r="B355" s="212" t="str">
        <f t="shared" si="10"/>
        <v>New Import 87</v>
      </c>
      <c r="C355" s="206" t="s">
        <v>1359</v>
      </c>
      <c r="D355" s="211" t="s">
        <v>1245</v>
      </c>
      <c r="E355" s="90" t="str">
        <f t="shared" si="11"/>
        <v>New Export 87</v>
      </c>
      <c r="F355" s="206" t="s">
        <v>1245</v>
      </c>
      <c r="G355" s="57" t="s">
        <v>1146</v>
      </c>
      <c r="H355" s="201">
        <v>0</v>
      </c>
      <c r="I355" s="202">
        <v>0</v>
      </c>
      <c r="J355" s="203">
        <v>1937.25</v>
      </c>
      <c r="K355" s="203">
        <v>0.71</v>
      </c>
      <c r="L355" s="203">
        <v>0.71</v>
      </c>
      <c r="M355" s="204">
        <v>0</v>
      </c>
      <c r="N355" s="205">
        <v>1937.25</v>
      </c>
      <c r="O355" s="205">
        <v>0.05</v>
      </c>
      <c r="P355" s="205">
        <v>0.05</v>
      </c>
    </row>
    <row r="356" spans="1:16" ht="12.5" x14ac:dyDescent="0.25">
      <c r="A356" s="210" t="s">
        <v>1360</v>
      </c>
      <c r="B356" s="212" t="str">
        <f t="shared" si="10"/>
        <v>New Import 88</v>
      </c>
      <c r="C356" s="206" t="s">
        <v>1360</v>
      </c>
      <c r="D356" s="211" t="s">
        <v>1246</v>
      </c>
      <c r="E356" s="90" t="str">
        <f t="shared" si="11"/>
        <v>New Export 88</v>
      </c>
      <c r="F356" s="206" t="s">
        <v>1246</v>
      </c>
      <c r="G356" s="57" t="s">
        <v>1147</v>
      </c>
      <c r="H356" s="201">
        <v>0</v>
      </c>
      <c r="I356" s="202">
        <v>1.831</v>
      </c>
      <c r="J356" s="203">
        <v>147.22999999999999</v>
      </c>
      <c r="K356" s="203">
        <v>2.42</v>
      </c>
      <c r="L356" s="203">
        <v>2.42</v>
      </c>
      <c r="M356" s="204">
        <v>0</v>
      </c>
      <c r="N356" s="205">
        <v>3680.77</v>
      </c>
      <c r="O356" s="205">
        <v>0.05</v>
      </c>
      <c r="P356" s="205">
        <v>0.05</v>
      </c>
    </row>
    <row r="357" spans="1:16" ht="12.5" x14ac:dyDescent="0.25">
      <c r="A357" s="210" t="s">
        <v>1361</v>
      </c>
      <c r="B357" s="212" t="str">
        <f t="shared" si="10"/>
        <v>New Import 89</v>
      </c>
      <c r="C357" s="206" t="s">
        <v>1361</v>
      </c>
      <c r="D357" s="211" t="s">
        <v>1247</v>
      </c>
      <c r="E357" s="90" t="str">
        <f t="shared" si="11"/>
        <v>New Export 89</v>
      </c>
      <c r="F357" s="206" t="s">
        <v>1247</v>
      </c>
      <c r="G357" s="57" t="s">
        <v>1148</v>
      </c>
      <c r="H357" s="201">
        <v>0</v>
      </c>
      <c r="I357" s="202">
        <v>0.81200000000000006</v>
      </c>
      <c r="J357" s="203">
        <v>3.46</v>
      </c>
      <c r="K357" s="203">
        <v>0.92</v>
      </c>
      <c r="L357" s="203">
        <v>0.92</v>
      </c>
      <c r="M357" s="204">
        <v>0</v>
      </c>
      <c r="N357" s="205">
        <v>172.91</v>
      </c>
      <c r="O357" s="205">
        <v>0.05</v>
      </c>
      <c r="P357" s="205">
        <v>0.05</v>
      </c>
    </row>
    <row r="358" spans="1:16" ht="12.5" x14ac:dyDescent="0.25">
      <c r="A358" s="210" t="s">
        <v>1362</v>
      </c>
      <c r="B358" s="212" t="str">
        <f t="shared" si="10"/>
        <v>New Import 90</v>
      </c>
      <c r="C358" s="206" t="s">
        <v>1362</v>
      </c>
      <c r="D358" s="211" t="s">
        <v>1248</v>
      </c>
      <c r="E358" s="90" t="str">
        <f t="shared" si="11"/>
        <v>New Export 90</v>
      </c>
      <c r="F358" s="206" t="s">
        <v>1248</v>
      </c>
      <c r="G358" s="57" t="s">
        <v>1149</v>
      </c>
      <c r="H358" s="201">
        <v>0</v>
      </c>
      <c r="I358" s="202">
        <v>0</v>
      </c>
      <c r="J358" s="203">
        <v>9</v>
      </c>
      <c r="K358" s="203">
        <v>1.22</v>
      </c>
      <c r="L358" s="203">
        <v>1.22</v>
      </c>
      <c r="M358" s="204">
        <v>0</v>
      </c>
      <c r="N358" s="205">
        <v>675.36</v>
      </c>
      <c r="O358" s="205">
        <v>0.05</v>
      </c>
      <c r="P358" s="205">
        <v>0.05</v>
      </c>
    </row>
    <row r="359" spans="1:16" ht="12.5" x14ac:dyDescent="0.25">
      <c r="A359" s="210" t="s">
        <v>1363</v>
      </c>
      <c r="B359" s="212" t="str">
        <f t="shared" si="10"/>
        <v>New Import 91</v>
      </c>
      <c r="C359" s="206" t="s">
        <v>1363</v>
      </c>
      <c r="D359" s="211" t="s">
        <v>764</v>
      </c>
      <c r="E359" s="90" t="str">
        <f t="shared" si="11"/>
        <v/>
      </c>
      <c r="F359" s="206" t="s">
        <v>764</v>
      </c>
      <c r="G359" s="57" t="s">
        <v>1150</v>
      </c>
      <c r="H359" s="201">
        <v>4</v>
      </c>
      <c r="I359" s="202">
        <v>3.641</v>
      </c>
      <c r="J359" s="203">
        <v>35699.25</v>
      </c>
      <c r="K359" s="203">
        <v>2.85</v>
      </c>
      <c r="L359" s="203">
        <v>2.85</v>
      </c>
      <c r="M359" s="204">
        <v>0</v>
      </c>
      <c r="N359" s="205">
        <v>0</v>
      </c>
      <c r="O359" s="205">
        <v>0</v>
      </c>
      <c r="P359" s="205">
        <v>0</v>
      </c>
    </row>
    <row r="360" spans="1:16" ht="12.5" x14ac:dyDescent="0.25">
      <c r="A360" s="210" t="s">
        <v>1364</v>
      </c>
      <c r="B360" s="212" t="str">
        <f t="shared" si="10"/>
        <v>New Import 92</v>
      </c>
      <c r="C360" s="206" t="s">
        <v>1364</v>
      </c>
      <c r="D360" s="211" t="s">
        <v>1249</v>
      </c>
      <c r="E360" s="90" t="str">
        <f t="shared" si="11"/>
        <v>New Export 92</v>
      </c>
      <c r="F360" s="206" t="s">
        <v>1249</v>
      </c>
      <c r="G360" s="57" t="s">
        <v>1151</v>
      </c>
      <c r="H360" s="201">
        <v>0</v>
      </c>
      <c r="I360" s="202">
        <v>3.29</v>
      </c>
      <c r="J360" s="203">
        <v>0</v>
      </c>
      <c r="K360" s="203">
        <v>2.74</v>
      </c>
      <c r="L360" s="203">
        <v>2.74</v>
      </c>
      <c r="M360" s="204">
        <v>0</v>
      </c>
      <c r="N360" s="205">
        <v>363.58</v>
      </c>
      <c r="O360" s="205">
        <v>0.05</v>
      </c>
      <c r="P360" s="205">
        <v>0.05</v>
      </c>
    </row>
    <row r="361" spans="1:16" ht="12.5" x14ac:dyDescent="0.25">
      <c r="A361" s="210" t="s">
        <v>1365</v>
      </c>
      <c r="B361" s="212" t="str">
        <f t="shared" si="10"/>
        <v>New Import 93</v>
      </c>
      <c r="C361" s="206" t="s">
        <v>1365</v>
      </c>
      <c r="D361" s="211" t="s">
        <v>1250</v>
      </c>
      <c r="E361" s="90" t="str">
        <f t="shared" si="11"/>
        <v>New Export 93</v>
      </c>
      <c r="F361" s="206" t="s">
        <v>1250</v>
      </c>
      <c r="G361" s="57" t="s">
        <v>1152</v>
      </c>
      <c r="H361" s="201">
        <v>0</v>
      </c>
      <c r="I361" s="202">
        <v>0</v>
      </c>
      <c r="J361" s="203">
        <v>17.64</v>
      </c>
      <c r="K361" s="203">
        <v>1.6</v>
      </c>
      <c r="L361" s="203">
        <v>1.6</v>
      </c>
      <c r="M361" s="204">
        <v>0</v>
      </c>
      <c r="N361" s="205">
        <v>880.27</v>
      </c>
      <c r="O361" s="205">
        <v>0.05</v>
      </c>
      <c r="P361" s="205">
        <v>0.05</v>
      </c>
    </row>
    <row r="362" spans="1:16" ht="12.5" x14ac:dyDescent="0.25">
      <c r="A362" s="210" t="s">
        <v>1366</v>
      </c>
      <c r="B362" s="212" t="str">
        <f t="shared" si="10"/>
        <v>New Import 94</v>
      </c>
      <c r="C362" s="206" t="s">
        <v>1366</v>
      </c>
      <c r="D362" s="211" t="s">
        <v>1251</v>
      </c>
      <c r="E362" s="90" t="str">
        <f t="shared" si="11"/>
        <v>New Export 94</v>
      </c>
      <c r="F362" s="206" t="s">
        <v>1251</v>
      </c>
      <c r="G362" s="57" t="s">
        <v>1153</v>
      </c>
      <c r="H362" s="201">
        <v>0</v>
      </c>
      <c r="I362" s="202">
        <v>0.96299999999999997</v>
      </c>
      <c r="J362" s="203">
        <v>0.91</v>
      </c>
      <c r="K362" s="203">
        <v>2.67</v>
      </c>
      <c r="L362" s="203">
        <v>2.67</v>
      </c>
      <c r="M362" s="204">
        <v>0</v>
      </c>
      <c r="N362" s="205">
        <v>362.68</v>
      </c>
      <c r="O362" s="205">
        <v>0.05</v>
      </c>
      <c r="P362" s="205">
        <v>0.05</v>
      </c>
    </row>
    <row r="363" spans="1:16" ht="12.5" x14ac:dyDescent="0.25">
      <c r="A363" s="210" t="s">
        <v>1367</v>
      </c>
      <c r="B363" s="212" t="str">
        <f t="shared" si="10"/>
        <v>New Import 95</v>
      </c>
      <c r="C363" s="206" t="s">
        <v>1367</v>
      </c>
      <c r="D363" s="211" t="s">
        <v>764</v>
      </c>
      <c r="E363" s="90" t="str">
        <f t="shared" si="11"/>
        <v/>
      </c>
      <c r="F363" s="206" t="s">
        <v>764</v>
      </c>
      <c r="G363" s="57" t="s">
        <v>1154</v>
      </c>
      <c r="H363" s="201">
        <v>3</v>
      </c>
      <c r="I363" s="202">
        <v>0</v>
      </c>
      <c r="J363" s="203">
        <v>30787.919999999998</v>
      </c>
      <c r="K363" s="203">
        <v>1.25</v>
      </c>
      <c r="L363" s="203">
        <v>1.25</v>
      </c>
      <c r="M363" s="204">
        <v>0</v>
      </c>
      <c r="N363" s="205">
        <v>0</v>
      </c>
      <c r="O363" s="205">
        <v>0</v>
      </c>
      <c r="P363" s="205">
        <v>0</v>
      </c>
    </row>
    <row r="364" spans="1:16" ht="12.5" x14ac:dyDescent="0.25">
      <c r="A364" s="210" t="s">
        <v>1368</v>
      </c>
      <c r="B364" s="212" t="str">
        <f t="shared" si="10"/>
        <v>New Import 96</v>
      </c>
      <c r="C364" s="206" t="s">
        <v>1368</v>
      </c>
      <c r="D364" s="211" t="s">
        <v>1252</v>
      </c>
      <c r="E364" s="90" t="str">
        <f t="shared" si="11"/>
        <v>New Export 96</v>
      </c>
      <c r="F364" s="206" t="s">
        <v>1252</v>
      </c>
      <c r="G364" s="57" t="s">
        <v>1155</v>
      </c>
      <c r="H364" s="201">
        <v>0</v>
      </c>
      <c r="I364" s="202">
        <v>0</v>
      </c>
      <c r="J364" s="203">
        <v>128.09</v>
      </c>
      <c r="K364" s="203">
        <v>0.94</v>
      </c>
      <c r="L364" s="203">
        <v>0.94</v>
      </c>
      <c r="M364" s="204">
        <v>0</v>
      </c>
      <c r="N364" s="205">
        <v>2049.5</v>
      </c>
      <c r="O364" s="205">
        <v>0.05</v>
      </c>
      <c r="P364" s="205">
        <v>0.05</v>
      </c>
    </row>
    <row r="365" spans="1:16" ht="12.5" x14ac:dyDescent="0.25">
      <c r="A365" s="210" t="s">
        <v>1369</v>
      </c>
      <c r="B365" s="212" t="str">
        <f t="shared" si="10"/>
        <v>New Import 97</v>
      </c>
      <c r="C365" s="206" t="s">
        <v>1369</v>
      </c>
      <c r="D365" s="211" t="s">
        <v>1253</v>
      </c>
      <c r="E365" s="90" t="str">
        <f t="shared" si="11"/>
        <v>New Export 97</v>
      </c>
      <c r="F365" s="206" t="s">
        <v>1253</v>
      </c>
      <c r="G365" s="57" t="s">
        <v>1156</v>
      </c>
      <c r="H365" s="201">
        <v>0</v>
      </c>
      <c r="I365" s="202">
        <v>0</v>
      </c>
      <c r="J365" s="203">
        <v>14.72</v>
      </c>
      <c r="K365" s="203">
        <v>1.1499999999999999</v>
      </c>
      <c r="L365" s="203">
        <v>1.1499999999999999</v>
      </c>
      <c r="M365" s="204">
        <v>0</v>
      </c>
      <c r="N365" s="205">
        <v>883.19</v>
      </c>
      <c r="O365" s="205">
        <v>0.05</v>
      </c>
      <c r="P365" s="205">
        <v>0.05</v>
      </c>
    </row>
    <row r="366" spans="1:16" ht="12.5" x14ac:dyDescent="0.25">
      <c r="A366" s="210" t="s">
        <v>1370</v>
      </c>
      <c r="B366" s="212" t="str">
        <f t="shared" si="10"/>
        <v>New Import 98</v>
      </c>
      <c r="C366" s="206" t="s">
        <v>1370</v>
      </c>
      <c r="D366" s="211" t="s">
        <v>1254</v>
      </c>
      <c r="E366" s="90" t="str">
        <f t="shared" si="11"/>
        <v>New Export 98</v>
      </c>
      <c r="F366" s="206" t="s">
        <v>1254</v>
      </c>
      <c r="G366" s="57" t="s">
        <v>1157</v>
      </c>
      <c r="H366" s="201">
        <v>0</v>
      </c>
      <c r="I366" s="202">
        <v>0</v>
      </c>
      <c r="J366" s="203">
        <v>70.7</v>
      </c>
      <c r="K366" s="203">
        <v>1.1499999999999999</v>
      </c>
      <c r="L366" s="203">
        <v>1.1499999999999999</v>
      </c>
      <c r="M366" s="204">
        <v>0</v>
      </c>
      <c r="N366" s="205">
        <v>4948.6499999999996</v>
      </c>
      <c r="O366" s="205">
        <v>0.05</v>
      </c>
      <c r="P366" s="205">
        <v>0.05</v>
      </c>
    </row>
    <row r="367" spans="1:16" ht="12.5" x14ac:dyDescent="0.25">
      <c r="A367" s="210" t="s">
        <v>1371</v>
      </c>
      <c r="B367" s="212" t="str">
        <f t="shared" si="10"/>
        <v>New Import 99</v>
      </c>
      <c r="C367" s="206" t="s">
        <v>1371</v>
      </c>
      <c r="D367" s="211" t="s">
        <v>1255</v>
      </c>
      <c r="E367" s="90" t="str">
        <f t="shared" si="11"/>
        <v>New Export 99</v>
      </c>
      <c r="F367" s="206" t="s">
        <v>1255</v>
      </c>
      <c r="G367" s="57" t="s">
        <v>1158</v>
      </c>
      <c r="H367" s="201">
        <v>0</v>
      </c>
      <c r="I367" s="202">
        <v>0</v>
      </c>
      <c r="J367" s="203">
        <v>448.95</v>
      </c>
      <c r="K367" s="203">
        <v>3.48</v>
      </c>
      <c r="L367" s="203">
        <v>3.48</v>
      </c>
      <c r="M367" s="204">
        <v>-3.5609999999999999</v>
      </c>
      <c r="N367" s="205">
        <v>448.95</v>
      </c>
      <c r="O367" s="205">
        <v>0.05</v>
      </c>
      <c r="P367" s="205">
        <v>0.05</v>
      </c>
    </row>
    <row r="368" spans="1:16" ht="12.5" x14ac:dyDescent="0.25">
      <c r="A368" s="210" t="s">
        <v>1372</v>
      </c>
      <c r="B368" s="212" t="str">
        <f t="shared" si="10"/>
        <v>New Import 100</v>
      </c>
      <c r="C368" s="206" t="s">
        <v>1372</v>
      </c>
      <c r="D368" s="211" t="s">
        <v>1256</v>
      </c>
      <c r="E368" s="90" t="str">
        <f t="shared" si="11"/>
        <v>New Export 100</v>
      </c>
      <c r="F368" s="206" t="s">
        <v>1256</v>
      </c>
      <c r="G368" s="57" t="s">
        <v>1159</v>
      </c>
      <c r="H368" s="201">
        <v>0</v>
      </c>
      <c r="I368" s="202">
        <v>0</v>
      </c>
      <c r="J368" s="203">
        <v>2293.85</v>
      </c>
      <c r="K368" s="203">
        <v>1.98</v>
      </c>
      <c r="L368" s="203">
        <v>1.98</v>
      </c>
      <c r="M368" s="204">
        <v>-1.7729999999999999</v>
      </c>
      <c r="N368" s="205">
        <v>2293.85</v>
      </c>
      <c r="O368" s="205">
        <v>0.05</v>
      </c>
      <c r="P368" s="205">
        <v>0.05</v>
      </c>
    </row>
    <row r="369" spans="1:16" ht="12.5" x14ac:dyDescent="0.25">
      <c r="A369" s="210" t="s">
        <v>1373</v>
      </c>
      <c r="B369" s="212" t="str">
        <f t="shared" si="10"/>
        <v>New Import 101</v>
      </c>
      <c r="C369" s="206" t="s">
        <v>1373</v>
      </c>
      <c r="D369" s="211" t="s">
        <v>1257</v>
      </c>
      <c r="E369" s="90" t="str">
        <f t="shared" si="11"/>
        <v>New Export 101</v>
      </c>
      <c r="F369" s="206" t="s">
        <v>1257</v>
      </c>
      <c r="G369" s="57" t="s">
        <v>1160</v>
      </c>
      <c r="H369" s="201">
        <v>0</v>
      </c>
      <c r="I369" s="202">
        <v>0</v>
      </c>
      <c r="J369" s="203">
        <v>7.14</v>
      </c>
      <c r="K369" s="203">
        <v>0.91</v>
      </c>
      <c r="L369" s="203">
        <v>0.91</v>
      </c>
      <c r="M369" s="204">
        <v>0</v>
      </c>
      <c r="N369" s="205">
        <v>890.77</v>
      </c>
      <c r="O369" s="205">
        <v>0.05</v>
      </c>
      <c r="P369" s="205">
        <v>0.05</v>
      </c>
    </row>
    <row r="370" spans="1:16" ht="12.5" x14ac:dyDescent="0.25">
      <c r="A370" s="210" t="s">
        <v>1374</v>
      </c>
      <c r="B370" s="212" t="str">
        <f t="shared" si="10"/>
        <v>New Import 102</v>
      </c>
      <c r="C370" s="206" t="s">
        <v>1374</v>
      </c>
      <c r="D370" s="211" t="s">
        <v>1258</v>
      </c>
      <c r="E370" s="90" t="str">
        <f t="shared" si="11"/>
        <v>New Export 102</v>
      </c>
      <c r="F370" s="206" t="s">
        <v>1258</v>
      </c>
      <c r="G370" s="57" t="s">
        <v>1161</v>
      </c>
      <c r="H370" s="201">
        <v>0</v>
      </c>
      <c r="I370" s="202">
        <v>0</v>
      </c>
      <c r="J370" s="203">
        <v>2.69</v>
      </c>
      <c r="K370" s="203">
        <v>1.59</v>
      </c>
      <c r="L370" s="203">
        <v>1.59</v>
      </c>
      <c r="M370" s="204">
        <v>0</v>
      </c>
      <c r="N370" s="205">
        <v>895.22</v>
      </c>
      <c r="O370" s="205">
        <v>0.05</v>
      </c>
      <c r="P370" s="205">
        <v>0.05</v>
      </c>
    </row>
    <row r="371" spans="1:16" ht="12.5" x14ac:dyDescent="0.25">
      <c r="A371" s="210" t="s">
        <v>1375</v>
      </c>
      <c r="B371" s="212" t="str">
        <f t="shared" si="10"/>
        <v>New Import 103</v>
      </c>
      <c r="C371" s="206" t="s">
        <v>1375</v>
      </c>
      <c r="D371" s="211" t="s">
        <v>764</v>
      </c>
      <c r="E371" s="90" t="str">
        <f t="shared" si="11"/>
        <v/>
      </c>
      <c r="F371" s="206" t="s">
        <v>764</v>
      </c>
      <c r="G371" s="57" t="s">
        <v>1162</v>
      </c>
      <c r="H371" s="201">
        <v>3</v>
      </c>
      <c r="I371" s="202">
        <v>1.649</v>
      </c>
      <c r="J371" s="203">
        <v>16270.12</v>
      </c>
      <c r="K371" s="203">
        <v>2.3199999999999998</v>
      </c>
      <c r="L371" s="203">
        <v>2.3199999999999998</v>
      </c>
      <c r="M371" s="204">
        <v>0</v>
      </c>
      <c r="N371" s="205">
        <v>0</v>
      </c>
      <c r="O371" s="205">
        <v>0</v>
      </c>
      <c r="P371" s="205">
        <v>0</v>
      </c>
    </row>
    <row r="372" spans="1:16" ht="12.5" x14ac:dyDescent="0.25">
      <c r="A372" s="210" t="s">
        <v>1376</v>
      </c>
      <c r="B372" s="212" t="str">
        <f t="shared" si="10"/>
        <v>New Import 104</v>
      </c>
      <c r="C372" s="206" t="s">
        <v>1376</v>
      </c>
      <c r="D372" s="211" t="s">
        <v>1259</v>
      </c>
      <c r="E372" s="90" t="str">
        <f t="shared" si="11"/>
        <v>New Export 104</v>
      </c>
      <c r="F372" s="206" t="s">
        <v>1259</v>
      </c>
      <c r="G372" s="57" t="s">
        <v>1163</v>
      </c>
      <c r="H372" s="201">
        <v>0</v>
      </c>
      <c r="I372" s="202">
        <v>0</v>
      </c>
      <c r="J372" s="203">
        <v>21.13</v>
      </c>
      <c r="K372" s="203">
        <v>1.6</v>
      </c>
      <c r="L372" s="203">
        <v>1.6</v>
      </c>
      <c r="M372" s="204">
        <v>0</v>
      </c>
      <c r="N372" s="205">
        <v>16904.59</v>
      </c>
      <c r="O372" s="205">
        <v>0.05</v>
      </c>
      <c r="P372" s="205">
        <v>0.05</v>
      </c>
    </row>
    <row r="373" spans="1:16" ht="12.5" x14ac:dyDescent="0.25">
      <c r="A373" s="210" t="s">
        <v>1377</v>
      </c>
      <c r="B373" s="212" t="str">
        <f t="shared" si="10"/>
        <v>New Import 105</v>
      </c>
      <c r="C373" s="206" t="s">
        <v>1377</v>
      </c>
      <c r="D373" s="211" t="s">
        <v>1260</v>
      </c>
      <c r="E373" s="90" t="str">
        <f t="shared" si="11"/>
        <v>New Export 105</v>
      </c>
      <c r="F373" s="206" t="s">
        <v>1260</v>
      </c>
      <c r="G373" s="57" t="s">
        <v>1164</v>
      </c>
      <c r="H373" s="201">
        <v>0</v>
      </c>
      <c r="I373" s="202">
        <v>0.24</v>
      </c>
      <c r="J373" s="203">
        <v>19.28</v>
      </c>
      <c r="K373" s="203">
        <v>2.35</v>
      </c>
      <c r="L373" s="203">
        <v>2.35</v>
      </c>
      <c r="M373" s="204">
        <v>0</v>
      </c>
      <c r="N373" s="205">
        <v>2410.12</v>
      </c>
      <c r="O373" s="205">
        <v>0.05</v>
      </c>
      <c r="P373" s="205">
        <v>0.05</v>
      </c>
    </row>
    <row r="374" spans="1:16" ht="12.5" x14ac:dyDescent="0.25">
      <c r="A374" s="210" t="s">
        <v>1378</v>
      </c>
      <c r="B374" s="212" t="str">
        <f t="shared" si="10"/>
        <v>New Import 106</v>
      </c>
      <c r="C374" s="206" t="s">
        <v>1378</v>
      </c>
      <c r="D374" s="211" t="s">
        <v>1261</v>
      </c>
      <c r="E374" s="90" t="str">
        <f t="shared" si="11"/>
        <v>New Export 106</v>
      </c>
      <c r="F374" s="206" t="s">
        <v>1261</v>
      </c>
      <c r="G374" s="57" t="s">
        <v>1165</v>
      </c>
      <c r="H374" s="201">
        <v>0</v>
      </c>
      <c r="I374" s="202">
        <v>0.24</v>
      </c>
      <c r="J374" s="203">
        <v>21.39</v>
      </c>
      <c r="K374" s="203">
        <v>2.35</v>
      </c>
      <c r="L374" s="203">
        <v>2.35</v>
      </c>
      <c r="M374" s="204">
        <v>0</v>
      </c>
      <c r="N374" s="205">
        <v>3421.68</v>
      </c>
      <c r="O374" s="205">
        <v>0.05</v>
      </c>
      <c r="P374" s="205">
        <v>0.05</v>
      </c>
    </row>
    <row r="375" spans="1:16" ht="12.5" x14ac:dyDescent="0.25">
      <c r="A375" s="210" t="s">
        <v>1379</v>
      </c>
      <c r="B375" s="212" t="str">
        <f t="shared" si="10"/>
        <v>New Import 107</v>
      </c>
      <c r="C375" s="206" t="s">
        <v>1379</v>
      </c>
      <c r="D375" s="211" t="s">
        <v>1262</v>
      </c>
      <c r="E375" s="90" t="str">
        <f t="shared" si="11"/>
        <v>New Export 107</v>
      </c>
      <c r="F375" s="206" t="s">
        <v>1262</v>
      </c>
      <c r="G375" s="57" t="s">
        <v>1166</v>
      </c>
      <c r="H375" s="201">
        <v>0</v>
      </c>
      <c r="I375" s="202">
        <v>0</v>
      </c>
      <c r="J375" s="203">
        <v>1593.8</v>
      </c>
      <c r="K375" s="203">
        <v>0.61</v>
      </c>
      <c r="L375" s="203">
        <v>0.61</v>
      </c>
      <c r="M375" s="204">
        <v>0</v>
      </c>
      <c r="N375" s="205">
        <v>1593.8</v>
      </c>
      <c r="O375" s="205">
        <v>0.05</v>
      </c>
      <c r="P375" s="205">
        <v>0.05</v>
      </c>
    </row>
    <row r="376" spans="1:16" ht="12.5" x14ac:dyDescent="0.25">
      <c r="A376" s="210" t="s">
        <v>1380</v>
      </c>
      <c r="B376" s="212" t="str">
        <f t="shared" si="10"/>
        <v>New Import 108</v>
      </c>
      <c r="C376" s="206" t="s">
        <v>1380</v>
      </c>
      <c r="D376" s="211" t="s">
        <v>1263</v>
      </c>
      <c r="E376" s="90" t="str">
        <f t="shared" si="11"/>
        <v>New Export 108</v>
      </c>
      <c r="F376" s="206" t="s">
        <v>1263</v>
      </c>
      <c r="G376" s="57" t="s">
        <v>1167</v>
      </c>
      <c r="H376" s="201">
        <v>0</v>
      </c>
      <c r="I376" s="202">
        <v>1.5620000000000001</v>
      </c>
      <c r="J376" s="203">
        <v>448.95</v>
      </c>
      <c r="K376" s="203">
        <v>2.82</v>
      </c>
      <c r="L376" s="203">
        <v>2.82</v>
      </c>
      <c r="M376" s="204">
        <v>-4.5519999999999996</v>
      </c>
      <c r="N376" s="205">
        <v>448.95</v>
      </c>
      <c r="O376" s="205">
        <v>0.05</v>
      </c>
      <c r="P376" s="205">
        <v>0.05</v>
      </c>
    </row>
    <row r="377" spans="1:16" ht="12.5" x14ac:dyDescent="0.25">
      <c r="A377" s="210" t="s">
        <v>1381</v>
      </c>
      <c r="B377" s="212" t="str">
        <f t="shared" si="10"/>
        <v>New Import 109</v>
      </c>
      <c r="C377" s="206" t="s">
        <v>1381</v>
      </c>
      <c r="D377" s="211" t="s">
        <v>1264</v>
      </c>
      <c r="E377" s="90" t="str">
        <f t="shared" si="11"/>
        <v>New Export 109</v>
      </c>
      <c r="F377" s="206" t="s">
        <v>1264</v>
      </c>
      <c r="G377" s="57" t="s">
        <v>1168</v>
      </c>
      <c r="H377" s="201">
        <v>0</v>
      </c>
      <c r="I377" s="202">
        <v>0</v>
      </c>
      <c r="J377" s="203">
        <v>60.84</v>
      </c>
      <c r="K377" s="203">
        <v>1.22</v>
      </c>
      <c r="L377" s="203">
        <v>1.22</v>
      </c>
      <c r="M377" s="204">
        <v>0</v>
      </c>
      <c r="N377" s="205">
        <v>15058.58</v>
      </c>
      <c r="O377" s="205">
        <v>0.05</v>
      </c>
      <c r="P377" s="205">
        <v>0.05</v>
      </c>
    </row>
    <row r="378" spans="1:16" ht="12.5" x14ac:dyDescent="0.25">
      <c r="A378" s="210" t="s">
        <v>1382</v>
      </c>
      <c r="B378" s="212" t="str">
        <f t="shared" si="10"/>
        <v>New Import 110</v>
      </c>
      <c r="C378" s="206" t="s">
        <v>1382</v>
      </c>
      <c r="D378" s="211" t="s">
        <v>764</v>
      </c>
      <c r="E378" s="90" t="str">
        <f t="shared" si="11"/>
        <v/>
      </c>
      <c r="F378" s="206" t="s">
        <v>764</v>
      </c>
      <c r="G378" s="57" t="s">
        <v>1169</v>
      </c>
      <c r="H378" s="201">
        <v>3</v>
      </c>
      <c r="I378" s="202">
        <v>0.26300000000000001</v>
      </c>
      <c r="J378" s="203">
        <v>18037.509999999998</v>
      </c>
      <c r="K378" s="203">
        <v>2.19</v>
      </c>
      <c r="L378" s="203">
        <v>2.19</v>
      </c>
      <c r="M378" s="204">
        <v>0</v>
      </c>
      <c r="N378" s="205">
        <v>0</v>
      </c>
      <c r="O378" s="205">
        <v>0</v>
      </c>
      <c r="P378" s="205">
        <v>0</v>
      </c>
    </row>
    <row r="379" spans="1:16" ht="12.5" x14ac:dyDescent="0.25">
      <c r="A379" s="210">
        <v>10500</v>
      </c>
      <c r="B379" s="212">
        <v>10500</v>
      </c>
      <c r="C379" s="206">
        <v>10500</v>
      </c>
      <c r="D379" s="211">
        <v>10501</v>
      </c>
      <c r="E379" s="90">
        <v>10501</v>
      </c>
      <c r="F379" s="206">
        <v>10501</v>
      </c>
      <c r="G379" s="57" t="s">
        <v>1170</v>
      </c>
      <c r="H379" s="201">
        <v>0</v>
      </c>
      <c r="I379" s="202">
        <v>1.849</v>
      </c>
      <c r="J379" s="203">
        <v>1.07</v>
      </c>
      <c r="K379" s="203">
        <v>0.78</v>
      </c>
      <c r="L379" s="203">
        <v>0.78</v>
      </c>
      <c r="M379" s="204">
        <v>0</v>
      </c>
      <c r="N379" s="205">
        <v>362.52</v>
      </c>
      <c r="O379" s="205">
        <v>0.05</v>
      </c>
      <c r="P379" s="205">
        <v>0.05</v>
      </c>
    </row>
    <row r="380" spans="1:16" ht="12.5" x14ac:dyDescent="0.25">
      <c r="A380" s="210" t="s">
        <v>1383</v>
      </c>
      <c r="B380" s="212" t="str">
        <f t="shared" si="10"/>
        <v>New Import 112</v>
      </c>
      <c r="C380" s="206" t="s">
        <v>1383</v>
      </c>
      <c r="D380" s="211" t="s">
        <v>1265</v>
      </c>
      <c r="E380" s="90" t="str">
        <f t="shared" si="11"/>
        <v>New Export 112</v>
      </c>
      <c r="F380" s="206" t="s">
        <v>1265</v>
      </c>
      <c r="G380" s="57" t="s">
        <v>1171</v>
      </c>
      <c r="H380" s="201">
        <v>0</v>
      </c>
      <c r="I380" s="202">
        <v>0</v>
      </c>
      <c r="J380" s="203">
        <v>448.95</v>
      </c>
      <c r="K380" s="203">
        <v>1.82</v>
      </c>
      <c r="L380" s="203">
        <v>1.82</v>
      </c>
      <c r="M380" s="204">
        <v>-1.6120000000000001</v>
      </c>
      <c r="N380" s="205">
        <v>448.95</v>
      </c>
      <c r="O380" s="205">
        <v>0.05</v>
      </c>
      <c r="P380" s="205">
        <v>0.05</v>
      </c>
    </row>
    <row r="381" spans="1:16" ht="12.5" x14ac:dyDescent="0.25">
      <c r="A381" s="210" t="s">
        <v>1384</v>
      </c>
      <c r="B381" s="212" t="str">
        <f t="shared" si="10"/>
        <v>New Import 113</v>
      </c>
      <c r="C381" s="206" t="s">
        <v>1384</v>
      </c>
      <c r="D381" s="211" t="s">
        <v>1266</v>
      </c>
      <c r="E381" s="90" t="str">
        <f t="shared" si="11"/>
        <v>New Export 113</v>
      </c>
      <c r="F381" s="206" t="s">
        <v>1266</v>
      </c>
      <c r="G381" s="57" t="s">
        <v>1172</v>
      </c>
      <c r="H381" s="201">
        <v>0</v>
      </c>
      <c r="I381" s="202">
        <v>0</v>
      </c>
      <c r="J381" s="203">
        <v>0</v>
      </c>
      <c r="K381" s="203">
        <v>0.87</v>
      </c>
      <c r="L381" s="203">
        <v>0.87</v>
      </c>
      <c r="M381" s="204">
        <v>0</v>
      </c>
      <c r="N381" s="205">
        <v>1646.7</v>
      </c>
      <c r="O381" s="205">
        <v>0.05</v>
      </c>
      <c r="P381" s="205">
        <v>0.05</v>
      </c>
    </row>
    <row r="382" spans="1:16" ht="12.5" x14ac:dyDescent="0.25">
      <c r="A382" s="210" t="s">
        <v>1385</v>
      </c>
      <c r="B382" s="212" t="str">
        <f t="shared" si="10"/>
        <v>New Import 114</v>
      </c>
      <c r="C382" s="206" t="s">
        <v>1385</v>
      </c>
      <c r="D382" s="211" t="s">
        <v>1267</v>
      </c>
      <c r="E382" s="90" t="str">
        <f t="shared" si="11"/>
        <v>New Export 114</v>
      </c>
      <c r="F382" s="206" t="s">
        <v>1267</v>
      </c>
      <c r="G382" s="57" t="s">
        <v>1173</v>
      </c>
      <c r="H382" s="201">
        <v>0</v>
      </c>
      <c r="I382" s="202">
        <v>0</v>
      </c>
      <c r="J382" s="203">
        <v>94.75</v>
      </c>
      <c r="K382" s="203">
        <v>1.22</v>
      </c>
      <c r="L382" s="203">
        <v>1.22</v>
      </c>
      <c r="M382" s="204">
        <v>0</v>
      </c>
      <c r="N382" s="205">
        <v>6042.86</v>
      </c>
      <c r="O382" s="205">
        <v>0.05</v>
      </c>
      <c r="P382" s="205">
        <v>0.05</v>
      </c>
    </row>
    <row r="383" spans="1:16" ht="25" x14ac:dyDescent="0.25">
      <c r="A383" s="210" t="s">
        <v>1386</v>
      </c>
      <c r="B383" s="212" t="str">
        <f t="shared" si="10"/>
        <v>New Import 115</v>
      </c>
      <c r="C383" s="206" t="s">
        <v>1386</v>
      </c>
      <c r="D383" s="211" t="s">
        <v>1268</v>
      </c>
      <c r="E383" s="90" t="str">
        <f t="shared" si="11"/>
        <v>New Export 115</v>
      </c>
      <c r="F383" s="206" t="s">
        <v>1268</v>
      </c>
      <c r="G383" s="57" t="s">
        <v>1174</v>
      </c>
      <c r="H383" s="201">
        <v>0</v>
      </c>
      <c r="I383" s="202">
        <v>1.681</v>
      </c>
      <c r="J383" s="203">
        <v>1015.52</v>
      </c>
      <c r="K383" s="203">
        <v>1.59</v>
      </c>
      <c r="L383" s="203">
        <v>1.59</v>
      </c>
      <c r="M383" s="204">
        <v>-2.0630000000000002</v>
      </c>
      <c r="N383" s="205">
        <v>4352.22</v>
      </c>
      <c r="O383" s="205">
        <v>0.05</v>
      </c>
      <c r="P383" s="205">
        <v>0.05</v>
      </c>
    </row>
    <row r="384" spans="1:16" ht="12.5" x14ac:dyDescent="0.25">
      <c r="A384" s="210" t="s">
        <v>1387</v>
      </c>
      <c r="B384" s="212" t="str">
        <f t="shared" si="10"/>
        <v>New Import 116</v>
      </c>
      <c r="C384" s="206" t="s">
        <v>1387</v>
      </c>
      <c r="D384" s="211" t="s">
        <v>1269</v>
      </c>
      <c r="E384" s="90" t="str">
        <f t="shared" si="11"/>
        <v>New Export 116</v>
      </c>
      <c r="F384" s="206" t="s">
        <v>1269</v>
      </c>
      <c r="G384" s="57" t="s">
        <v>1175</v>
      </c>
      <c r="H384" s="201">
        <v>4</v>
      </c>
      <c r="I384" s="202">
        <v>0</v>
      </c>
      <c r="J384" s="203">
        <v>39710.81</v>
      </c>
      <c r="K384" s="203">
        <v>1.01</v>
      </c>
      <c r="L384" s="203">
        <v>1.01</v>
      </c>
      <c r="M384" s="204">
        <v>-0.42699999999999999</v>
      </c>
      <c r="N384" s="205">
        <v>448.95</v>
      </c>
      <c r="O384" s="205">
        <v>0.05</v>
      </c>
      <c r="P384" s="205">
        <v>0.05</v>
      </c>
    </row>
    <row r="385" spans="1:16" ht="12.5" x14ac:dyDescent="0.25">
      <c r="A385" s="210" t="s">
        <v>1388</v>
      </c>
      <c r="B385" s="212" t="str">
        <f t="shared" si="10"/>
        <v>New Import 117</v>
      </c>
      <c r="C385" s="206" t="s">
        <v>1388</v>
      </c>
      <c r="D385" s="211" t="s">
        <v>1270</v>
      </c>
      <c r="E385" s="90" t="str">
        <f t="shared" si="11"/>
        <v>New Export 117</v>
      </c>
      <c r="F385" s="206" t="s">
        <v>1270</v>
      </c>
      <c r="G385" s="57" t="s">
        <v>1176</v>
      </c>
      <c r="H385" s="201">
        <v>0</v>
      </c>
      <c r="I385" s="202">
        <v>6.5000000000000002E-2</v>
      </c>
      <c r="J385" s="203">
        <v>0</v>
      </c>
      <c r="K385" s="203">
        <v>1.61</v>
      </c>
      <c r="L385" s="203">
        <v>1.61</v>
      </c>
      <c r="M385" s="204">
        <v>0</v>
      </c>
      <c r="N385" s="205">
        <v>1646.7</v>
      </c>
      <c r="O385" s="205">
        <v>0.05</v>
      </c>
      <c r="P385" s="205">
        <v>0.05</v>
      </c>
    </row>
    <row r="386" spans="1:16" ht="12.5" x14ac:dyDescent="0.25">
      <c r="A386" s="210" t="s">
        <v>1389</v>
      </c>
      <c r="B386" s="212" t="str">
        <f t="shared" si="10"/>
        <v>New Import 118</v>
      </c>
      <c r="C386" s="206" t="s">
        <v>1389</v>
      </c>
      <c r="D386" s="211" t="s">
        <v>1271</v>
      </c>
      <c r="E386" s="90" t="str">
        <f t="shared" si="11"/>
        <v>New Export 118</v>
      </c>
      <c r="F386" s="206" t="s">
        <v>1271</v>
      </c>
      <c r="G386" s="57" t="s">
        <v>1177</v>
      </c>
      <c r="H386" s="201">
        <v>0</v>
      </c>
      <c r="I386" s="202">
        <v>0</v>
      </c>
      <c r="J386" s="203">
        <v>164.43</v>
      </c>
      <c r="K386" s="203">
        <v>1.6</v>
      </c>
      <c r="L386" s="203">
        <v>1.6</v>
      </c>
      <c r="M386" s="204">
        <v>0</v>
      </c>
      <c r="N386" s="205">
        <v>21923.39</v>
      </c>
      <c r="O386" s="205">
        <v>0.05</v>
      </c>
      <c r="P386" s="205">
        <v>0.05</v>
      </c>
    </row>
    <row r="387" spans="1:16" ht="12.5" x14ac:dyDescent="0.25">
      <c r="A387" s="210" t="s">
        <v>1390</v>
      </c>
      <c r="B387" s="212" t="str">
        <f t="shared" si="10"/>
        <v>New Import 119</v>
      </c>
      <c r="C387" s="206" t="s">
        <v>1390</v>
      </c>
      <c r="D387" s="211" t="s">
        <v>1272</v>
      </c>
      <c r="E387" s="90" t="str">
        <f t="shared" si="11"/>
        <v>New Export 119</v>
      </c>
      <c r="F387" s="206" t="s">
        <v>1272</v>
      </c>
      <c r="G387" s="57" t="s">
        <v>1178</v>
      </c>
      <c r="H387" s="201">
        <v>0</v>
      </c>
      <c r="I387" s="202">
        <v>1.4970000000000001</v>
      </c>
      <c r="J387" s="203">
        <v>588.12</v>
      </c>
      <c r="K387" s="203">
        <v>1.54</v>
      </c>
      <c r="L387" s="203">
        <v>1.54</v>
      </c>
      <c r="M387" s="204">
        <v>0</v>
      </c>
      <c r="N387" s="205">
        <v>60492.85</v>
      </c>
      <c r="O387" s="205">
        <v>0.05</v>
      </c>
      <c r="P387" s="205">
        <v>0.05</v>
      </c>
    </row>
  </sheetData>
  <autoFilter ref="A10:P387" xr:uid="{00000000-0009-0000-0000-000002000000}"/>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xr:uid="{00000000-0004-0000-0200-000000000000}"/>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N378"/>
  <sheetViews>
    <sheetView topLeftCell="A353" zoomScale="90" zoomScaleNormal="90" zoomScaleSheetLayoutView="100" workbookViewId="0">
      <selection activeCell="A370" sqref="A370"/>
    </sheetView>
  </sheetViews>
  <sheetFormatPr defaultColWidth="9.1796875" defaultRowHeight="12.5" x14ac:dyDescent="0.25"/>
  <cols>
    <col min="1" max="2" width="14" style="51" bestFit="1" customWidth="1"/>
    <col min="3" max="3" width="18.1796875" style="58" bestFit="1" customWidth="1"/>
    <col min="4" max="4" width="36.453125" style="58" bestFit="1" customWidth="1"/>
    <col min="5" max="5" width="14.54296875" style="59" customWidth="1"/>
    <col min="6" max="7" width="14.54296875" style="60" customWidth="1"/>
    <col min="8" max="8" width="14.5429687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50" t="s">
        <v>111</v>
      </c>
      <c r="B1" s="250"/>
      <c r="C1" s="250"/>
      <c r="D1" s="250"/>
      <c r="E1" s="250"/>
      <c r="F1" s="250"/>
      <c r="G1" s="250"/>
      <c r="H1" s="250"/>
    </row>
    <row r="2" spans="1:14" s="52" customFormat="1" ht="18" x14ac:dyDescent="0.25">
      <c r="A2" s="247" t="str">
        <f>Overview!B4&amp; " - Effective from "&amp;Overview!D4&amp;" - "&amp;Overview!E4&amp;" Designated EHV import charges"</f>
        <v>National Grid Electricity Distribution (East Midlands) plc  - Effective from 1 April 2027 - Final Designated EHV import charges</v>
      </c>
      <c r="B2" s="248"/>
      <c r="C2" s="248"/>
      <c r="D2" s="248"/>
      <c r="E2" s="248"/>
      <c r="F2" s="248"/>
      <c r="G2" s="248"/>
      <c r="H2" s="249"/>
    </row>
    <row r="3" spans="1:14" s="79" customFormat="1" ht="18" x14ac:dyDescent="0.25">
      <c r="A3" s="83"/>
      <c r="B3" s="83"/>
      <c r="C3" s="83"/>
      <c r="D3" s="84"/>
      <c r="E3" s="85"/>
      <c r="F3" s="85"/>
      <c r="G3" s="86"/>
      <c r="H3" s="86"/>
      <c r="I3" s="78"/>
      <c r="J3" s="78"/>
      <c r="K3" s="78"/>
      <c r="L3" s="78"/>
      <c r="M3" s="78"/>
      <c r="N3" s="78"/>
    </row>
    <row r="4" spans="1:14" ht="60.75" customHeight="1" x14ac:dyDescent="0.25">
      <c r="A4" s="53" t="s">
        <v>95</v>
      </c>
      <c r="B4" s="54" t="s">
        <v>798</v>
      </c>
      <c r="C4" s="53" t="s">
        <v>64</v>
      </c>
      <c r="D4" s="55" t="s">
        <v>60</v>
      </c>
      <c r="E4" s="121" t="str">
        <f>'Annex 2 Designated EHV charges'!I10</f>
        <v>Import
Super Red
unit charge
(p/kWh)</v>
      </c>
      <c r="F4" s="121" t="str">
        <f>'Annex 2 Designated EHV charges'!J10</f>
        <v>Import
fixed charge
(p/day)</v>
      </c>
      <c r="G4" s="121" t="str">
        <f>'Annex 2 Designated EHV charges'!K10</f>
        <v>Import
capacity charge
(p/kVA/day)</v>
      </c>
      <c r="H4" s="121" t="str">
        <f>'Annex 2 Designated EHV charges'!L10</f>
        <v>Import
exceeded capacity charge
(p/kVA/day)</v>
      </c>
    </row>
    <row r="5" spans="1:14" ht="25" x14ac:dyDescent="0.25">
      <c r="A5" s="91">
        <f t="array" ref="A5">IFERROR(INDEX('Annex 2 Designated EHV charges'!$A$11:$A$396, MATCH(0, IF(ISBLANK('Annex 2 Designated EHV charges'!$A$11:$A$396),1, COUNTIF(A$4:$A4, 'Annex 2 Designated EHV charges'!$A$11:$A$396)), 0)),"")</f>
        <v>61</v>
      </c>
      <c r="B5" s="91">
        <f>IF($A5="","",VLOOKUP($A5,'Annex 2 Designated EHV charges'!$A:$O,2,0))</f>
        <v>61</v>
      </c>
      <c r="C5" s="92" t="str">
        <f>IF($A5="","",VLOOKUP($A5,'Annex 2 Designated EHV charges'!$A:$O,3,0))</f>
        <v>1100039606230_x000D_
1100050612745</v>
      </c>
      <c r="D5" s="91" t="str">
        <f>IF($A5="","",VLOOKUP($A5,'Annex 2 Designated EHV charges'!$A:$O,7,0))</f>
        <v>Jaguar Land Rover Gaydon</v>
      </c>
      <c r="E5" s="94">
        <f>IFERROR(IF(VLOOKUP($A5,'Annex 2 Designated EHV charges'!$A:$P,COLUMN(E5)+4,FALSE)=0,"",VLOOKUP($A5,'Annex 2 Designated EHV charges'!$A:$P,COLUMN(E5)+4,FALSE)),"")</f>
        <v>1.8919999999999999</v>
      </c>
      <c r="F5" s="214">
        <f>IFERROR(IF(VLOOKUP($A5,'Annex 2 Designated EHV charges'!$A:$P,COLUMN(F5)+4,FALSE)=0,"",VLOOKUP($A5,'Annex 2 Designated EHV charges'!$A:$P,COLUMN(F5)+4,FALSE)),"")</f>
        <v>63462.67</v>
      </c>
      <c r="G5" s="214">
        <f>IFERROR(IF(VLOOKUP($A5,'Annex 2 Designated EHV charges'!$A:$P,COLUMN(G5)+4,FALSE)=0,"",VLOOKUP($A5,'Annex 2 Designated EHV charges'!$A:$P,COLUMN(G5)+4,FALSE)),"")</f>
        <v>2.48</v>
      </c>
      <c r="H5" s="214">
        <f>IFERROR(IF(VLOOKUP($A5,'Annex 2 Designated EHV charges'!$A:$P,COLUMN(H5)+4,FALSE)=0,"",VLOOKUP($A5,'Annex 2 Designated EHV charges'!$A:$P,COLUMN(H5)+4,FALSE)),"")</f>
        <v>2.48</v>
      </c>
    </row>
    <row r="6" spans="1:14" x14ac:dyDescent="0.25">
      <c r="A6" s="91">
        <f t="array" ref="A6">IFERROR(INDEX('Annex 2 Designated EHV charges'!$A$11:$A$396, MATCH(0, IF(ISBLANK('Annex 2 Designated EHV charges'!$A$11:$A$396),1, COUNTIF(A$4:$A5, 'Annex 2 Designated EHV charges'!$A$11:$A$396)), 0)),"")</f>
        <v>155</v>
      </c>
      <c r="B6" s="91">
        <f>IF($A6="","",VLOOKUP($A6,'Annex 2 Designated EHV charges'!$A:$O,2,0))</f>
        <v>155</v>
      </c>
      <c r="C6" s="92">
        <f>IF($A6="","",VLOOKUP($A6,'Annex 2 Designated EHV charges'!$A:$O,3,0))</f>
        <v>1170000982191</v>
      </c>
      <c r="D6" s="91" t="str">
        <f>IF($A6="","",VLOOKUP($A6,'Annex 2 Designated EHV charges'!$A:$O,7,0))</f>
        <v>Lyon Road Gas Gen</v>
      </c>
      <c r="E6" s="94">
        <f>IFERROR(IF(VLOOKUP($A6,'Annex 2 Designated EHV charges'!$A:$P,COLUMN(E6)+4,FALSE)=0,"",VLOOKUP($A6,'Annex 2 Designated EHV charges'!$A:$P,COLUMN(E6)+4,FALSE)),"")</f>
        <v>1.0549999999999999</v>
      </c>
      <c r="F6" s="214">
        <f>IFERROR(IF(VLOOKUP($A6,'Annex 2 Designated EHV charges'!$A:$P,COLUMN(F6)+4,FALSE)=0,"",VLOOKUP($A6,'Annex 2 Designated EHV charges'!$A:$P,COLUMN(F6)+4,FALSE)),"")</f>
        <v>62.72</v>
      </c>
      <c r="G6" s="214">
        <f>IFERROR(IF(VLOOKUP($A6,'Annex 2 Designated EHV charges'!$A:$P,COLUMN(G6)+4,FALSE)=0,"",VLOOKUP($A6,'Annex 2 Designated EHV charges'!$A:$P,COLUMN(G6)+4,FALSE)),"")</f>
        <v>1.53</v>
      </c>
      <c r="H6" s="214">
        <f>IFERROR(IF(VLOOKUP($A6,'Annex 2 Designated EHV charges'!$A:$P,COLUMN(H6)+4,FALSE)=0,"",VLOOKUP($A6,'Annex 2 Designated EHV charges'!$A:$P,COLUMN(H6)+4,FALSE)),"")</f>
        <v>1.53</v>
      </c>
    </row>
    <row r="7" spans="1:14" x14ac:dyDescent="0.25">
      <c r="A7" s="91">
        <f t="array" ref="A7">IFERROR(INDEX('Annex 2 Designated EHV charges'!$A$11:$A$396, MATCH(0, IF(ISBLANK('Annex 2 Designated EHV charges'!$A$11:$A$396),1, COUNTIF(A$4:$A6, 'Annex 2 Designated EHV charges'!$A$11:$A$396)), 0)),"")</f>
        <v>156</v>
      </c>
      <c r="B7" s="91">
        <f>IF($A7="","",VLOOKUP($A7,'Annex 2 Designated EHV charges'!$A:$O,2,0))</f>
        <v>156</v>
      </c>
      <c r="C7" s="92">
        <f>IF($A7="","",VLOOKUP($A7,'Annex 2 Designated EHV charges'!$A:$O,3,0))</f>
        <v>1170001003919</v>
      </c>
      <c r="D7" s="91" t="str">
        <f>IF($A7="","",VLOOKUP($A7,'Annex 2 Designated EHV charges'!$A:$O,7,0))</f>
        <v>Asher Lane 33kV STOR</v>
      </c>
      <c r="E7" s="94" t="str">
        <f>IFERROR(IF(VLOOKUP($A7,'Annex 2 Designated EHV charges'!$A:$P,COLUMN(E7)+4,FALSE)=0,"",VLOOKUP($A7,'Annex 2 Designated EHV charges'!$A:$P,COLUMN(E7)+4,FALSE)),"")</f>
        <v/>
      </c>
      <c r="F7" s="214">
        <f>IFERROR(IF(VLOOKUP($A7,'Annex 2 Designated EHV charges'!$A:$P,COLUMN(F7)+4,FALSE)=0,"",VLOOKUP($A7,'Annex 2 Designated EHV charges'!$A:$P,COLUMN(F7)+4,FALSE)),"")</f>
        <v>6.73</v>
      </c>
      <c r="G7" s="214">
        <f>IFERROR(IF(VLOOKUP($A7,'Annex 2 Designated EHV charges'!$A:$P,COLUMN(G7)+4,FALSE)=0,"",VLOOKUP($A7,'Annex 2 Designated EHV charges'!$A:$P,COLUMN(G7)+4,FALSE)),"")</f>
        <v>1.23</v>
      </c>
      <c r="H7" s="214">
        <f>IFERROR(IF(VLOOKUP($A7,'Annex 2 Designated EHV charges'!$A:$P,COLUMN(H7)+4,FALSE)=0,"",VLOOKUP($A7,'Annex 2 Designated EHV charges'!$A:$P,COLUMN(H7)+4,FALSE)),"")</f>
        <v>1.23</v>
      </c>
    </row>
    <row r="8" spans="1:14" x14ac:dyDescent="0.25">
      <c r="A8" s="91">
        <f t="array" ref="A8">IFERROR(INDEX('Annex 2 Designated EHV charges'!$A$11:$A$396, MATCH(0, IF(ISBLANK('Annex 2 Designated EHV charges'!$A$11:$A$396),1, COUNTIF(A$4:$A7, 'Annex 2 Designated EHV charges'!$A$11:$A$396)), 0)),"")</f>
        <v>157</v>
      </c>
      <c r="B8" s="91">
        <f>IF($A8="","",VLOOKUP($A8,'Annex 2 Designated EHV charges'!$A:$O,2,0))</f>
        <v>157</v>
      </c>
      <c r="C8" s="92">
        <f>IF($A8="","",VLOOKUP($A8,'Annex 2 Designated EHV charges'!$A:$O,3,0))</f>
        <v>1170001052172</v>
      </c>
      <c r="D8" s="91" t="str">
        <f>IF($A8="","",VLOOKUP($A8,'Annex 2 Designated EHV charges'!$A:$O,7,0))</f>
        <v xml:space="preserve">Spondon Peaking STOR </v>
      </c>
      <c r="E8" s="94">
        <f>IFERROR(IF(VLOOKUP($A8,'Annex 2 Designated EHV charges'!$A:$P,COLUMN(E8)+4,FALSE)=0,"",VLOOKUP($A8,'Annex 2 Designated EHV charges'!$A:$P,COLUMN(E8)+4,FALSE)),"")</f>
        <v>3.512</v>
      </c>
      <c r="F8" s="214">
        <f>IFERROR(IF(VLOOKUP($A8,'Annex 2 Designated EHV charges'!$A:$P,COLUMN(F8)+4,FALSE)=0,"",VLOOKUP($A8,'Annex 2 Designated EHV charges'!$A:$P,COLUMN(F8)+4,FALSE)),"")</f>
        <v>19.13</v>
      </c>
      <c r="G8" s="214">
        <f>IFERROR(IF(VLOOKUP($A8,'Annex 2 Designated EHV charges'!$A:$P,COLUMN(G8)+4,FALSE)=0,"",VLOOKUP($A8,'Annex 2 Designated EHV charges'!$A:$P,COLUMN(G8)+4,FALSE)),"")</f>
        <v>4.8499999999999996</v>
      </c>
      <c r="H8" s="214">
        <f>IFERROR(IF(VLOOKUP($A8,'Annex 2 Designated EHV charges'!$A:$P,COLUMN(H8)+4,FALSE)=0,"",VLOOKUP($A8,'Annex 2 Designated EHV charges'!$A:$P,COLUMN(H8)+4,FALSE)),"")</f>
        <v>4.8499999999999996</v>
      </c>
    </row>
    <row r="9" spans="1:14" x14ac:dyDescent="0.25">
      <c r="A9" s="91">
        <f t="array" ref="A9">IFERROR(INDEX('Annex 2 Designated EHV charges'!$A$11:$A$396, MATCH(0, IF(ISBLANK('Annex 2 Designated EHV charges'!$A$11:$A$396),1, COUNTIF(A$4:$A8, 'Annex 2 Designated EHV charges'!$A$11:$A$396)), 0)),"")</f>
        <v>159</v>
      </c>
      <c r="B9" s="91">
        <f>IF($A9="","",VLOOKUP($A9,'Annex 2 Designated EHV charges'!$A:$O,2,0))</f>
        <v>159</v>
      </c>
      <c r="C9" s="92">
        <f>IF($A9="","",VLOOKUP($A9,'Annex 2 Designated EHV charges'!$A:$O,3,0))</f>
        <v>1170001154334</v>
      </c>
      <c r="D9" s="91" t="str">
        <f>IF($A9="","",VLOOKUP($A9,'Annex 2 Designated EHV charges'!$A:$O,7,0))</f>
        <v>Churchover solar farm new</v>
      </c>
      <c r="E9" s="94">
        <f>IFERROR(IF(VLOOKUP($A9,'Annex 2 Designated EHV charges'!$A:$P,COLUMN(E9)+4,FALSE)=0,"",VLOOKUP($A9,'Annex 2 Designated EHV charges'!$A:$P,COLUMN(E9)+4,FALSE)),"")</f>
        <v>0.224</v>
      </c>
      <c r="F9" s="214">
        <f>IFERROR(IF(VLOOKUP($A9,'Annex 2 Designated EHV charges'!$A:$P,COLUMN(F9)+4,FALSE)=0,"",VLOOKUP($A9,'Annex 2 Designated EHV charges'!$A:$P,COLUMN(F9)+4,FALSE)),"")</f>
        <v>18.7</v>
      </c>
      <c r="G9" s="214">
        <f>IFERROR(IF(VLOOKUP($A9,'Annex 2 Designated EHV charges'!$A:$P,COLUMN(G9)+4,FALSE)=0,"",VLOOKUP($A9,'Annex 2 Designated EHV charges'!$A:$P,COLUMN(G9)+4,FALSE)),"")</f>
        <v>1.61</v>
      </c>
      <c r="H9" s="214">
        <f>IFERROR(IF(VLOOKUP($A9,'Annex 2 Designated EHV charges'!$A:$P,COLUMN(H9)+4,FALSE)=0,"",VLOOKUP($A9,'Annex 2 Designated EHV charges'!$A:$P,COLUMN(H9)+4,FALSE)),"")</f>
        <v>1.61</v>
      </c>
    </row>
    <row r="10" spans="1:14" x14ac:dyDescent="0.25">
      <c r="A10" s="91">
        <f t="array" ref="A10">IFERROR(INDEX('Annex 2 Designated EHV charges'!$A$11:$A$396, MATCH(0, IF(ISBLANK('Annex 2 Designated EHV charges'!$A$11:$A$396),1, COUNTIF(A$4:$A9, 'Annex 2 Designated EHV charges'!$A$11:$A$396)), 0)),"")</f>
        <v>160</v>
      </c>
      <c r="B10" s="91">
        <f>IF($A10="","",VLOOKUP($A10,'Annex 2 Designated EHV charges'!$A:$O,2,0))</f>
        <v>160</v>
      </c>
      <c r="C10" s="92">
        <f>IF($A10="","",VLOOKUP($A10,'Annex 2 Designated EHV charges'!$A:$O,3,0))</f>
        <v>1170001200878</v>
      </c>
      <c r="D10" s="91" t="str">
        <f>IF($A10="","",VLOOKUP($A10,'Annex 2 Designated EHV charges'!$A:$O,7,0))</f>
        <v>Hall Farm Site PV  2</v>
      </c>
      <c r="E10" s="94">
        <f>IFERROR(IF(VLOOKUP($A10,'Annex 2 Designated EHV charges'!$A:$P,COLUMN(E10)+4,FALSE)=0,"",VLOOKUP($A10,'Annex 2 Designated EHV charges'!$A:$P,COLUMN(E10)+4,FALSE)),"")</f>
        <v>0.53600000000000003</v>
      </c>
      <c r="F10" s="214">
        <f>IFERROR(IF(VLOOKUP($A10,'Annex 2 Designated EHV charges'!$A:$P,COLUMN(F10)+4,FALSE)=0,"",VLOOKUP($A10,'Annex 2 Designated EHV charges'!$A:$P,COLUMN(F10)+4,FALSE)),"")</f>
        <v>9.7100000000000009</v>
      </c>
      <c r="G10" s="214">
        <f>IFERROR(IF(VLOOKUP($A10,'Annex 2 Designated EHV charges'!$A:$P,COLUMN(G10)+4,FALSE)=0,"",VLOOKUP($A10,'Annex 2 Designated EHV charges'!$A:$P,COLUMN(G10)+4,FALSE)),"")</f>
        <v>1.8</v>
      </c>
      <c r="H10" s="214">
        <f>IFERROR(IF(VLOOKUP($A10,'Annex 2 Designated EHV charges'!$A:$P,COLUMN(H10)+4,FALSE)=0,"",VLOOKUP($A10,'Annex 2 Designated EHV charges'!$A:$P,COLUMN(H10)+4,FALSE)),"")</f>
        <v>1.8</v>
      </c>
    </row>
    <row r="11" spans="1:14" x14ac:dyDescent="0.25">
      <c r="A11" s="91">
        <f t="array" ref="A11">IFERROR(INDEX('Annex 2 Designated EHV charges'!$A$11:$A$396, MATCH(0, IF(ISBLANK('Annex 2 Designated EHV charges'!$A$11:$A$396),1, COUNTIF(A$4:$A10, 'Annex 2 Designated EHV charges'!$A$11:$A$396)), 0)),"")</f>
        <v>161</v>
      </c>
      <c r="B11" s="91">
        <f>IF($A11="","",VLOOKUP($A11,'Annex 2 Designated EHV charges'!$A:$O,2,0))</f>
        <v>161</v>
      </c>
      <c r="C11" s="92">
        <f>IF($A11="","",VLOOKUP($A11,'Annex 2 Designated EHV charges'!$A:$O,3,0))</f>
        <v>1170001247398</v>
      </c>
      <c r="D11" s="91" t="str">
        <f>IF($A11="","",VLOOKUP($A11,'Annex 2 Designated EHV charges'!$A:$O,7,0))</f>
        <v>Back Lane ESS</v>
      </c>
      <c r="E11" s="94" t="str">
        <f>IFERROR(IF(VLOOKUP($A11,'Annex 2 Designated EHV charges'!$A:$P,COLUMN(E11)+4,FALSE)=0,"",VLOOKUP($A11,'Annex 2 Designated EHV charges'!$A:$P,COLUMN(E11)+4,FALSE)),"")</f>
        <v/>
      </c>
      <c r="F11" s="214">
        <f>IFERROR(IF(VLOOKUP($A11,'Annex 2 Designated EHV charges'!$A:$P,COLUMN(F11)+4,FALSE)=0,"",VLOOKUP($A11,'Annex 2 Designated EHV charges'!$A:$P,COLUMN(F11)+4,FALSE)),"")</f>
        <v>750.21</v>
      </c>
      <c r="G11" s="214">
        <f>IFERROR(IF(VLOOKUP($A11,'Annex 2 Designated EHV charges'!$A:$P,COLUMN(G11)+4,FALSE)=0,"",VLOOKUP($A11,'Annex 2 Designated EHV charges'!$A:$P,COLUMN(G11)+4,FALSE)),"")</f>
        <v>1.61</v>
      </c>
      <c r="H11" s="214">
        <f>IFERROR(IF(VLOOKUP($A11,'Annex 2 Designated EHV charges'!$A:$P,COLUMN(H11)+4,FALSE)=0,"",VLOOKUP($A11,'Annex 2 Designated EHV charges'!$A:$P,COLUMN(H11)+4,FALSE)),"")</f>
        <v>1.61</v>
      </c>
    </row>
    <row r="12" spans="1:14" x14ac:dyDescent="0.25">
      <c r="A12" s="91">
        <f t="array" ref="A12">IFERROR(INDEX('Annex 2 Designated EHV charges'!$A$11:$A$396, MATCH(0, IF(ISBLANK('Annex 2 Designated EHV charges'!$A$11:$A$396),1, COUNTIF(A$4:$A11, 'Annex 2 Designated EHV charges'!$A$11:$A$396)), 0)),"")</f>
        <v>162</v>
      </c>
      <c r="B12" s="91">
        <f>IF($A12="","",VLOOKUP($A12,'Annex 2 Designated EHV charges'!$A:$O,2,0))</f>
        <v>162</v>
      </c>
      <c r="C12" s="92">
        <f>IF($A12="","",VLOOKUP($A12,'Annex 2 Designated EHV charges'!$A:$O,3,0))</f>
        <v>1170001302506</v>
      </c>
      <c r="D12" s="91" t="str">
        <f>IF($A12="","",VLOOKUP($A12,'Annex 2 Designated EHV charges'!$A:$O,7,0))</f>
        <v>Thornton Estate, Weighbridge Road</v>
      </c>
      <c r="E12" s="94" t="str">
        <f>IFERROR(IF(VLOOKUP($A12,'Annex 2 Designated EHV charges'!$A:$P,COLUMN(E12)+4,FALSE)=0,"",VLOOKUP($A12,'Annex 2 Designated EHV charges'!$A:$P,COLUMN(E12)+4,FALSE)),"")</f>
        <v/>
      </c>
      <c r="F12" s="214">
        <f>IFERROR(IF(VLOOKUP($A12,'Annex 2 Designated EHV charges'!$A:$P,COLUMN(F12)+4,FALSE)=0,"",VLOOKUP($A12,'Annex 2 Designated EHV charges'!$A:$P,COLUMN(F12)+4,FALSE)),"")</f>
        <v>5.47</v>
      </c>
      <c r="G12" s="214">
        <f>IFERROR(IF(VLOOKUP($A12,'Annex 2 Designated EHV charges'!$A:$P,COLUMN(G12)+4,FALSE)=0,"",VLOOKUP($A12,'Annex 2 Designated EHV charges'!$A:$P,COLUMN(G12)+4,FALSE)),"")</f>
        <v>1.71</v>
      </c>
      <c r="H12" s="214">
        <f>IFERROR(IF(VLOOKUP($A12,'Annex 2 Designated EHV charges'!$A:$P,COLUMN(H12)+4,FALSE)=0,"",VLOOKUP($A12,'Annex 2 Designated EHV charges'!$A:$P,COLUMN(H12)+4,FALSE)),"")</f>
        <v>1.71</v>
      </c>
    </row>
    <row r="13" spans="1:14" x14ac:dyDescent="0.25">
      <c r="A13" s="91">
        <f t="array" ref="A13">IFERROR(INDEX('Annex 2 Designated EHV charges'!$A$11:$A$396, MATCH(0, IF(ISBLANK('Annex 2 Designated EHV charges'!$A$11:$A$396),1, COUNTIF(A$4:$A12, 'Annex 2 Designated EHV charges'!$A$11:$A$396)), 0)),"")</f>
        <v>163</v>
      </c>
      <c r="B13" s="91">
        <f>IF($A13="","",VLOOKUP($A13,'Annex 2 Designated EHV charges'!$A:$O,2,0))</f>
        <v>163</v>
      </c>
      <c r="C13" s="92">
        <f>IF($A13="","",VLOOKUP($A13,'Annex 2 Designated EHV charges'!$A:$O,3,0))</f>
        <v>1170001326302</v>
      </c>
      <c r="D13" s="91" t="str">
        <f>IF($A13="","",VLOOKUP($A13,'Annex 2 Designated EHV charges'!$A:$O,7,0))</f>
        <v>Battery Ln Boston ESS</v>
      </c>
      <c r="E13" s="94">
        <f>IFERROR(IF(VLOOKUP($A13,'Annex 2 Designated EHV charges'!$A:$P,COLUMN(E13)+4,FALSE)=0,"",VLOOKUP($A13,'Annex 2 Designated EHV charges'!$A:$P,COLUMN(E13)+4,FALSE)),"")</f>
        <v>6.59</v>
      </c>
      <c r="F13" s="214">
        <f>IFERROR(IF(VLOOKUP($A13,'Annex 2 Designated EHV charges'!$A:$P,COLUMN(F13)+4,FALSE)=0,"",VLOOKUP($A13,'Annex 2 Designated EHV charges'!$A:$P,COLUMN(F13)+4,FALSE)),"")</f>
        <v>181.79</v>
      </c>
      <c r="G13" s="214">
        <f>IFERROR(IF(VLOOKUP($A13,'Annex 2 Designated EHV charges'!$A:$P,COLUMN(G13)+4,FALSE)=0,"",VLOOKUP($A13,'Annex 2 Designated EHV charges'!$A:$P,COLUMN(G13)+4,FALSE)),"")</f>
        <v>0.71</v>
      </c>
      <c r="H13" s="214">
        <f>IFERROR(IF(VLOOKUP($A13,'Annex 2 Designated EHV charges'!$A:$P,COLUMN(H13)+4,FALSE)=0,"",VLOOKUP($A13,'Annex 2 Designated EHV charges'!$A:$P,COLUMN(H13)+4,FALSE)),"")</f>
        <v>0.71</v>
      </c>
    </row>
    <row r="14" spans="1:14" x14ac:dyDescent="0.25">
      <c r="A14" s="91">
        <f t="array" ref="A14">IFERROR(INDEX('Annex 2 Designated EHV charges'!$A$11:$A$396, MATCH(0, IF(ISBLANK('Annex 2 Designated EHV charges'!$A$11:$A$396),1, COUNTIF(A$4:$A13, 'Annex 2 Designated EHV charges'!$A$11:$A$396)), 0)),"")</f>
        <v>164</v>
      </c>
      <c r="B14" s="91">
        <f>IF($A14="","",VLOOKUP($A14,'Annex 2 Designated EHV charges'!$A:$O,2,0))</f>
        <v>164</v>
      </c>
      <c r="C14" s="92">
        <f>IF($A14="","",VLOOKUP($A14,'Annex 2 Designated EHV charges'!$A:$O,3,0))</f>
        <v>1170001342581</v>
      </c>
      <c r="D14" s="91" t="str">
        <f>IF($A14="","",VLOOKUP($A14,'Annex 2 Designated EHV charges'!$A:$O,7,0))</f>
        <v>Willowbrook Industrial Estate</v>
      </c>
      <c r="E14" s="94">
        <f>IFERROR(IF(VLOOKUP($A14,'Annex 2 Designated EHV charges'!$A:$P,COLUMN(E14)+4,FALSE)=0,"",VLOOKUP($A14,'Annex 2 Designated EHV charges'!$A:$P,COLUMN(E14)+4,FALSE)),"")</f>
        <v>1.5449999999999999</v>
      </c>
      <c r="F14" s="214">
        <f>IFERROR(IF(VLOOKUP($A14,'Annex 2 Designated EHV charges'!$A:$P,COLUMN(F14)+4,FALSE)=0,"",VLOOKUP($A14,'Annex 2 Designated EHV charges'!$A:$P,COLUMN(F14)+4,FALSE)),"")</f>
        <v>560.80999999999995</v>
      </c>
      <c r="G14" s="214">
        <f>IFERROR(IF(VLOOKUP($A14,'Annex 2 Designated EHV charges'!$A:$P,COLUMN(G14)+4,FALSE)=0,"",VLOOKUP($A14,'Annex 2 Designated EHV charges'!$A:$P,COLUMN(G14)+4,FALSE)),"")</f>
        <v>1.18</v>
      </c>
      <c r="H14" s="214">
        <f>IFERROR(IF(VLOOKUP($A14,'Annex 2 Designated EHV charges'!$A:$P,COLUMN(H14)+4,FALSE)=0,"",VLOOKUP($A14,'Annex 2 Designated EHV charges'!$A:$P,COLUMN(H14)+4,FALSE)),"")</f>
        <v>1.18</v>
      </c>
    </row>
    <row r="15" spans="1:14" x14ac:dyDescent="0.25">
      <c r="A15" s="91">
        <f t="array" ref="A15">IFERROR(INDEX('Annex 2 Designated EHV charges'!$A$11:$A$396, MATCH(0, IF(ISBLANK('Annex 2 Designated EHV charges'!$A$11:$A$396),1, COUNTIF(A$4:$A14, 'Annex 2 Designated EHV charges'!$A$11:$A$396)), 0)),"")</f>
        <v>165</v>
      </c>
      <c r="B15" s="91">
        <f>IF($A15="","",VLOOKUP($A15,'Annex 2 Designated EHV charges'!$A:$O,2,0))</f>
        <v>165</v>
      </c>
      <c r="C15" s="92">
        <f>IF($A15="","",VLOOKUP($A15,'Annex 2 Designated EHV charges'!$A:$O,3,0))</f>
        <v>1170001402770</v>
      </c>
      <c r="D15" s="91" t="str">
        <f>IF($A15="","",VLOOKUP($A15,'Annex 2 Designated EHV charges'!$A:$O,7,0))</f>
        <v>Fiskerton Airfield</v>
      </c>
      <c r="E15" s="94" t="str">
        <f>IFERROR(IF(VLOOKUP($A15,'Annex 2 Designated EHV charges'!$A:$P,COLUMN(E15)+4,FALSE)=0,"",VLOOKUP($A15,'Annex 2 Designated EHV charges'!$A:$P,COLUMN(E15)+4,FALSE)),"")</f>
        <v/>
      </c>
      <c r="F15" s="214">
        <f>IFERROR(IF(VLOOKUP($A15,'Annex 2 Designated EHV charges'!$A:$P,COLUMN(F15)+4,FALSE)=0,"",VLOOKUP($A15,'Annex 2 Designated EHV charges'!$A:$P,COLUMN(F15)+4,FALSE)),"")</f>
        <v>4.47</v>
      </c>
      <c r="G15" s="214">
        <f>IFERROR(IF(VLOOKUP($A15,'Annex 2 Designated EHV charges'!$A:$P,COLUMN(G15)+4,FALSE)=0,"",VLOOKUP($A15,'Annex 2 Designated EHV charges'!$A:$P,COLUMN(G15)+4,FALSE)),"")</f>
        <v>0.85</v>
      </c>
      <c r="H15" s="214">
        <f>IFERROR(IF(VLOOKUP($A15,'Annex 2 Designated EHV charges'!$A:$P,COLUMN(H15)+4,FALSE)=0,"",VLOOKUP($A15,'Annex 2 Designated EHV charges'!$A:$P,COLUMN(H15)+4,FALSE)),"")</f>
        <v>0.85</v>
      </c>
    </row>
    <row r="16" spans="1:14" x14ac:dyDescent="0.25">
      <c r="A16" s="91">
        <f t="array" ref="A16">IFERROR(INDEX('Annex 2 Designated EHV charges'!$A$11:$A$396, MATCH(0, IF(ISBLANK('Annex 2 Designated EHV charges'!$A$11:$A$396),1, COUNTIF(A$4:$A15, 'Annex 2 Designated EHV charges'!$A$11:$A$396)), 0)),"")</f>
        <v>166</v>
      </c>
      <c r="B16" s="91">
        <f>IF($A16="","",VLOOKUP($A16,'Annex 2 Designated EHV charges'!$A:$O,2,0))</f>
        <v>166</v>
      </c>
      <c r="C16" s="92">
        <f>IF($A16="","",VLOOKUP($A16,'Annex 2 Designated EHV charges'!$A:$O,3,0))</f>
        <v>1170001415724</v>
      </c>
      <c r="D16" s="91" t="str">
        <f>IF($A16="","",VLOOKUP($A16,'Annex 2 Designated EHV charges'!$A:$O,7,0))</f>
        <v>Whitecross Lane PV Park</v>
      </c>
      <c r="E16" s="94" t="str">
        <f>IFERROR(IF(VLOOKUP($A16,'Annex 2 Designated EHV charges'!$A:$P,COLUMN(E16)+4,FALSE)=0,"",VLOOKUP($A16,'Annex 2 Designated EHV charges'!$A:$P,COLUMN(E16)+4,FALSE)),"")</f>
        <v/>
      </c>
      <c r="F16" s="214">
        <f>IFERROR(IF(VLOOKUP($A16,'Annex 2 Designated EHV charges'!$A:$P,COLUMN(F16)+4,FALSE)=0,"",VLOOKUP($A16,'Annex 2 Designated EHV charges'!$A:$P,COLUMN(F16)+4,FALSE)),"")</f>
        <v>9.8699999999999992</v>
      </c>
      <c r="G16" s="214">
        <f>IFERROR(IF(VLOOKUP($A16,'Annex 2 Designated EHV charges'!$A:$P,COLUMN(G16)+4,FALSE)=0,"",VLOOKUP($A16,'Annex 2 Designated EHV charges'!$A:$P,COLUMN(G16)+4,FALSE)),"")</f>
        <v>1.78</v>
      </c>
      <c r="H16" s="214">
        <f>IFERROR(IF(VLOOKUP($A16,'Annex 2 Designated EHV charges'!$A:$P,COLUMN(H16)+4,FALSE)=0,"",VLOOKUP($A16,'Annex 2 Designated EHV charges'!$A:$P,COLUMN(H16)+4,FALSE)),"")</f>
        <v>1.78</v>
      </c>
    </row>
    <row r="17" spans="1:8" x14ac:dyDescent="0.25">
      <c r="A17" s="91">
        <f t="array" ref="A17">IFERROR(INDEX('Annex 2 Designated EHV charges'!$A$11:$A$396, MATCH(0, IF(ISBLANK('Annex 2 Designated EHV charges'!$A$11:$A$396),1, COUNTIF(A$4:$A16, 'Annex 2 Designated EHV charges'!$A$11:$A$396)), 0)),"")</f>
        <v>167</v>
      </c>
      <c r="B17" s="91">
        <f>IF($A17="","",VLOOKUP($A17,'Annex 2 Designated EHV charges'!$A:$O,2,0))</f>
        <v>167</v>
      </c>
      <c r="C17" s="92">
        <f>IF($A17="","",VLOOKUP($A17,'Annex 2 Designated EHV charges'!$A:$O,3,0))</f>
        <v>1170001443100</v>
      </c>
      <c r="D17" s="91" t="str">
        <f>IF($A17="","",VLOOKUP($A17,'Annex 2 Designated EHV charges'!$A:$O,7,0))</f>
        <v>Streetfield Farm Watling PV</v>
      </c>
      <c r="E17" s="94">
        <f>IFERROR(IF(VLOOKUP($A17,'Annex 2 Designated EHV charges'!$A:$P,COLUMN(E17)+4,FALSE)=0,"",VLOOKUP($A17,'Annex 2 Designated EHV charges'!$A:$P,COLUMN(E17)+4,FALSE)),"")</f>
        <v>0.247</v>
      </c>
      <c r="F17" s="214">
        <f>IFERROR(IF(VLOOKUP($A17,'Annex 2 Designated EHV charges'!$A:$P,COLUMN(F17)+4,FALSE)=0,"",VLOOKUP($A17,'Annex 2 Designated EHV charges'!$A:$P,COLUMN(F17)+4,FALSE)),"")</f>
        <v>19.93</v>
      </c>
      <c r="G17" s="214">
        <f>IFERROR(IF(VLOOKUP($A17,'Annex 2 Designated EHV charges'!$A:$P,COLUMN(G17)+4,FALSE)=0,"",VLOOKUP($A17,'Annex 2 Designated EHV charges'!$A:$P,COLUMN(G17)+4,FALSE)),"")</f>
        <v>1</v>
      </c>
      <c r="H17" s="214">
        <f>IFERROR(IF(VLOOKUP($A17,'Annex 2 Designated EHV charges'!$A:$P,COLUMN(H17)+4,FALSE)=0,"",VLOOKUP($A17,'Annex 2 Designated EHV charges'!$A:$P,COLUMN(H17)+4,FALSE)),"")</f>
        <v>1</v>
      </c>
    </row>
    <row r="18" spans="1:8" x14ac:dyDescent="0.25">
      <c r="A18" s="91">
        <f t="array" ref="A18">IFERROR(INDEX('Annex 2 Designated EHV charges'!$A$11:$A$396, MATCH(0, IF(ISBLANK('Annex 2 Designated EHV charges'!$A$11:$A$396),1, COUNTIF(A$4:$A17, 'Annex 2 Designated EHV charges'!$A$11:$A$396)), 0)),"")</f>
        <v>168</v>
      </c>
      <c r="B18" s="91">
        <f>IF($A18="","",VLOOKUP($A18,'Annex 2 Designated EHV charges'!$A:$O,2,0))</f>
        <v>168</v>
      </c>
      <c r="C18" s="92">
        <f>IF($A18="","",VLOOKUP($A18,'Annex 2 Designated EHV charges'!$A:$O,3,0))</f>
        <v>1170001544439</v>
      </c>
      <c r="D18" s="91" t="str">
        <f>IF($A18="","",VLOOKUP($A18,'Annex 2 Designated EHV charges'!$A:$O,7,0))</f>
        <v>Gorse Lane Solar</v>
      </c>
      <c r="E18" s="94" t="str">
        <f>IFERROR(IF(VLOOKUP($A18,'Annex 2 Designated EHV charges'!$A:$P,COLUMN(E18)+4,FALSE)=0,"",VLOOKUP($A18,'Annex 2 Designated EHV charges'!$A:$P,COLUMN(E18)+4,FALSE)),"")</f>
        <v/>
      </c>
      <c r="F18" s="214">
        <f>IFERROR(IF(VLOOKUP($A18,'Annex 2 Designated EHV charges'!$A:$P,COLUMN(F18)+4,FALSE)=0,"",VLOOKUP($A18,'Annex 2 Designated EHV charges'!$A:$P,COLUMN(F18)+4,FALSE)),"")</f>
        <v>8.76</v>
      </c>
      <c r="G18" s="214">
        <f>IFERROR(IF(VLOOKUP($A18,'Annex 2 Designated EHV charges'!$A:$P,COLUMN(G18)+4,FALSE)=0,"",VLOOKUP($A18,'Annex 2 Designated EHV charges'!$A:$P,COLUMN(G18)+4,FALSE)),"")</f>
        <v>1.22</v>
      </c>
      <c r="H18" s="214">
        <f>IFERROR(IF(VLOOKUP($A18,'Annex 2 Designated EHV charges'!$A:$P,COLUMN(H18)+4,FALSE)=0,"",VLOOKUP($A18,'Annex 2 Designated EHV charges'!$A:$P,COLUMN(H18)+4,FALSE)),"")</f>
        <v>1.22</v>
      </c>
    </row>
    <row r="19" spans="1:8" x14ac:dyDescent="0.25">
      <c r="A19" s="91">
        <f t="array" ref="A19">IFERROR(INDEX('Annex 2 Designated EHV charges'!$A$11:$A$396, MATCH(0, IF(ISBLANK('Annex 2 Designated EHV charges'!$A$11:$A$396),1, COUNTIF(A$4:$A18, 'Annex 2 Designated EHV charges'!$A$11:$A$396)), 0)),"")</f>
        <v>169</v>
      </c>
      <c r="B19" s="91">
        <f>IF($A19="","",VLOOKUP($A19,'Annex 2 Designated EHV charges'!$A:$O,2,0))</f>
        <v>169</v>
      </c>
      <c r="C19" s="92">
        <f>IF($A19="","",VLOOKUP($A19,'Annex 2 Designated EHV charges'!$A:$O,3,0))</f>
        <v>1170001544633</v>
      </c>
      <c r="D19" s="91" t="str">
        <f>IF($A19="","",VLOOKUP($A19,'Annex 2 Designated EHV charges'!$A:$O,7,0))</f>
        <v>Gorse Lane Solar Ext</v>
      </c>
      <c r="E19" s="94" t="str">
        <f>IFERROR(IF(VLOOKUP($A19,'Annex 2 Designated EHV charges'!$A:$P,COLUMN(E19)+4,FALSE)=0,"",VLOOKUP($A19,'Annex 2 Designated EHV charges'!$A:$P,COLUMN(E19)+4,FALSE)),"")</f>
        <v/>
      </c>
      <c r="F19" s="214">
        <f>IFERROR(IF(VLOOKUP($A19,'Annex 2 Designated EHV charges'!$A:$P,COLUMN(F19)+4,FALSE)=0,"",VLOOKUP($A19,'Annex 2 Designated EHV charges'!$A:$P,COLUMN(F19)+4,FALSE)),"")</f>
        <v>8.94</v>
      </c>
      <c r="G19" s="214">
        <f>IFERROR(IF(VLOOKUP($A19,'Annex 2 Designated EHV charges'!$A:$P,COLUMN(G19)+4,FALSE)=0,"",VLOOKUP($A19,'Annex 2 Designated EHV charges'!$A:$P,COLUMN(G19)+4,FALSE)),"")</f>
        <v>1.22</v>
      </c>
      <c r="H19" s="214">
        <f>IFERROR(IF(VLOOKUP($A19,'Annex 2 Designated EHV charges'!$A:$P,COLUMN(H19)+4,FALSE)=0,"",VLOOKUP($A19,'Annex 2 Designated EHV charges'!$A:$P,COLUMN(H19)+4,FALSE)),"")</f>
        <v>1.22</v>
      </c>
    </row>
    <row r="20" spans="1:8" x14ac:dyDescent="0.25">
      <c r="A20" s="91">
        <f t="array" ref="A20">IFERROR(INDEX('Annex 2 Designated EHV charges'!$A$11:$A$396, MATCH(0, IF(ISBLANK('Annex 2 Designated EHV charges'!$A$11:$A$396),1, COUNTIF(A$4:$A19, 'Annex 2 Designated EHV charges'!$A$11:$A$396)), 0)),"")</f>
        <v>173</v>
      </c>
      <c r="B20" s="91">
        <f>IF($A20="","",VLOOKUP($A20,'Annex 2 Designated EHV charges'!$A:$O,2,0))</f>
        <v>173</v>
      </c>
      <c r="C20" s="92">
        <f>IF($A20="","",VLOOKUP($A20,'Annex 2 Designated EHV charges'!$A:$O,3,0))</f>
        <v>1170001694589</v>
      </c>
      <c r="D20" s="91" t="str">
        <f>IF($A20="","",VLOOKUP($A20,'Annex 2 Designated EHV charges'!$A:$O,7,0))</f>
        <v>Highgrounds STOR</v>
      </c>
      <c r="E20" s="94" t="str">
        <f>IFERROR(IF(VLOOKUP($A20,'Annex 2 Designated EHV charges'!$A:$P,COLUMN(E20)+4,FALSE)=0,"",VLOOKUP($A20,'Annex 2 Designated EHV charges'!$A:$P,COLUMN(E20)+4,FALSE)),"")</f>
        <v/>
      </c>
      <c r="F20" s="214">
        <f>IFERROR(IF(VLOOKUP($A20,'Annex 2 Designated EHV charges'!$A:$P,COLUMN(F20)+4,FALSE)=0,"",VLOOKUP($A20,'Annex 2 Designated EHV charges'!$A:$P,COLUMN(F20)+4,FALSE)),"")</f>
        <v>19.11</v>
      </c>
      <c r="G20" s="214">
        <f>IFERROR(IF(VLOOKUP($A20,'Annex 2 Designated EHV charges'!$A:$P,COLUMN(G20)+4,FALSE)=0,"",VLOOKUP($A20,'Annex 2 Designated EHV charges'!$A:$P,COLUMN(G20)+4,FALSE)),"")</f>
        <v>1.41</v>
      </c>
      <c r="H20" s="214">
        <f>IFERROR(IF(VLOOKUP($A20,'Annex 2 Designated EHV charges'!$A:$P,COLUMN(H20)+4,FALSE)=0,"",VLOOKUP($A20,'Annex 2 Designated EHV charges'!$A:$P,COLUMN(H20)+4,FALSE)),"")</f>
        <v>1.41</v>
      </c>
    </row>
    <row r="21" spans="1:8" x14ac:dyDescent="0.25">
      <c r="A21" s="91">
        <f t="array" ref="A21">IFERROR(INDEX('Annex 2 Designated EHV charges'!$A$11:$A$396, MATCH(0, IF(ISBLANK('Annex 2 Designated EHV charges'!$A$11:$A$396),1, COUNTIF(A$4:$A20, 'Annex 2 Designated EHV charges'!$A$11:$A$396)), 0)),"")</f>
        <v>174</v>
      </c>
      <c r="B21" s="91">
        <f>IF($A21="","",VLOOKUP($A21,'Annex 2 Designated EHV charges'!$A:$O,2,0))</f>
        <v>174</v>
      </c>
      <c r="C21" s="92">
        <f>IF($A21="","",VLOOKUP($A21,'Annex 2 Designated EHV charges'!$A:$O,3,0))</f>
        <v>1170001697951</v>
      </c>
      <c r="D21" s="91" t="str">
        <f>IF($A21="","",VLOOKUP($A21,'Annex 2 Designated EHV charges'!$A:$O,7,0))</f>
        <v>Hayton Lakes Battery</v>
      </c>
      <c r="E21" s="94" t="str">
        <f>IFERROR(IF(VLOOKUP($A21,'Annex 2 Designated EHV charges'!$A:$P,COLUMN(E21)+4,FALSE)=0,"",VLOOKUP($A21,'Annex 2 Designated EHV charges'!$A:$P,COLUMN(E21)+4,FALSE)),"")</f>
        <v/>
      </c>
      <c r="F21" s="214">
        <f>IFERROR(IF(VLOOKUP($A21,'Annex 2 Designated EHV charges'!$A:$P,COLUMN(F21)+4,FALSE)=0,"",VLOOKUP($A21,'Annex 2 Designated EHV charges'!$A:$P,COLUMN(F21)+4,FALSE)),"")</f>
        <v>293.05</v>
      </c>
      <c r="G21" s="214">
        <f>IFERROR(IF(VLOOKUP($A21,'Annex 2 Designated EHV charges'!$A:$P,COLUMN(G21)+4,FALSE)=0,"",VLOOKUP($A21,'Annex 2 Designated EHV charges'!$A:$P,COLUMN(G21)+4,FALSE)),"")</f>
        <v>0.68</v>
      </c>
      <c r="H21" s="214">
        <f>IFERROR(IF(VLOOKUP($A21,'Annex 2 Designated EHV charges'!$A:$P,COLUMN(H21)+4,FALSE)=0,"",VLOOKUP($A21,'Annex 2 Designated EHV charges'!$A:$P,COLUMN(H21)+4,FALSE)),"")</f>
        <v>0.68</v>
      </c>
    </row>
    <row r="22" spans="1:8" x14ac:dyDescent="0.25">
      <c r="A22" s="91">
        <f t="array" ref="A22">IFERROR(INDEX('Annex 2 Designated EHV charges'!$A$11:$A$396, MATCH(0, IF(ISBLANK('Annex 2 Designated EHV charges'!$A$11:$A$396),1, COUNTIF(A$4:$A21, 'Annex 2 Designated EHV charges'!$A$11:$A$396)), 0)),"")</f>
        <v>175</v>
      </c>
      <c r="B22" s="91">
        <f>IF($A22="","",VLOOKUP($A22,'Annex 2 Designated EHV charges'!$A:$O,2,0))</f>
        <v>175</v>
      </c>
      <c r="C22" s="92">
        <f>IF($A22="","",VLOOKUP($A22,'Annex 2 Designated EHV charges'!$A:$O,3,0))</f>
        <v>1170001697970</v>
      </c>
      <c r="D22" s="91" t="str">
        <f>IF($A22="","",VLOOKUP($A22,'Annex 2 Designated EHV charges'!$A:$O,7,0))</f>
        <v>Hayton Lakes PV</v>
      </c>
      <c r="E22" s="94" t="str">
        <f>IFERROR(IF(VLOOKUP($A22,'Annex 2 Designated EHV charges'!$A:$P,COLUMN(E22)+4,FALSE)=0,"",VLOOKUP($A22,'Annex 2 Designated EHV charges'!$A:$P,COLUMN(E22)+4,FALSE)),"")</f>
        <v/>
      </c>
      <c r="F22" s="214">
        <f>IFERROR(IF(VLOOKUP($A22,'Annex 2 Designated EHV charges'!$A:$P,COLUMN(F22)+4,FALSE)=0,"",VLOOKUP($A22,'Annex 2 Designated EHV charges'!$A:$P,COLUMN(F22)+4,FALSE)),"")</f>
        <v>4.4400000000000004</v>
      </c>
      <c r="G22" s="214">
        <f>IFERROR(IF(VLOOKUP($A22,'Annex 2 Designated EHV charges'!$A:$P,COLUMN(G22)+4,FALSE)=0,"",VLOOKUP($A22,'Annex 2 Designated EHV charges'!$A:$P,COLUMN(G22)+4,FALSE)),"")</f>
        <v>0.83</v>
      </c>
      <c r="H22" s="214">
        <f>IFERROR(IF(VLOOKUP($A22,'Annex 2 Designated EHV charges'!$A:$P,COLUMN(H22)+4,FALSE)=0,"",VLOOKUP($A22,'Annex 2 Designated EHV charges'!$A:$P,COLUMN(H22)+4,FALSE)),"")</f>
        <v>0.83</v>
      </c>
    </row>
    <row r="23" spans="1:8" x14ac:dyDescent="0.25">
      <c r="A23" s="91">
        <f t="array" ref="A23">IFERROR(INDEX('Annex 2 Designated EHV charges'!$A$11:$A$396, MATCH(0, IF(ISBLANK('Annex 2 Designated EHV charges'!$A$11:$A$396),1, COUNTIF(A$4:$A22, 'Annex 2 Designated EHV charges'!$A$11:$A$396)), 0)),"")</f>
        <v>176</v>
      </c>
      <c r="B23" s="91">
        <f>IF($A23="","",VLOOKUP($A23,'Annex 2 Designated EHV charges'!$A:$O,2,0))</f>
        <v>176</v>
      </c>
      <c r="C23" s="92">
        <f>IF($A23="","",VLOOKUP($A23,'Annex 2 Designated EHV charges'!$A:$O,3,0))</f>
        <v>1170001813100</v>
      </c>
      <c r="D23" s="91" t="str">
        <f>IF($A23="","",VLOOKUP($A23,'Annex 2 Designated EHV charges'!$A:$O,7,0))</f>
        <v>Manor Farm</v>
      </c>
      <c r="E23" s="94" t="str">
        <f>IFERROR(IF(VLOOKUP($A23,'Annex 2 Designated EHV charges'!$A:$P,COLUMN(E23)+4,FALSE)=0,"",VLOOKUP($A23,'Annex 2 Designated EHV charges'!$A:$P,COLUMN(E23)+4,FALSE)),"")</f>
        <v/>
      </c>
      <c r="F23" s="214">
        <f>IFERROR(IF(VLOOKUP($A23,'Annex 2 Designated EHV charges'!$A:$P,COLUMN(F23)+4,FALSE)=0,"",VLOOKUP($A23,'Annex 2 Designated EHV charges'!$A:$P,COLUMN(F23)+4,FALSE)),"")</f>
        <v>28.14</v>
      </c>
      <c r="G23" s="214">
        <f>IFERROR(IF(VLOOKUP($A23,'Annex 2 Designated EHV charges'!$A:$P,COLUMN(G23)+4,FALSE)=0,"",VLOOKUP($A23,'Annex 2 Designated EHV charges'!$A:$P,COLUMN(G23)+4,FALSE)),"")</f>
        <v>0.85</v>
      </c>
      <c r="H23" s="214">
        <f>IFERROR(IF(VLOOKUP($A23,'Annex 2 Designated EHV charges'!$A:$P,COLUMN(H23)+4,FALSE)=0,"",VLOOKUP($A23,'Annex 2 Designated EHV charges'!$A:$P,COLUMN(H23)+4,FALSE)),"")</f>
        <v>0.85</v>
      </c>
    </row>
    <row r="24" spans="1:8" x14ac:dyDescent="0.25">
      <c r="A24" s="91">
        <f t="array" ref="A24">IFERROR(INDEX('Annex 2 Designated EHV charges'!$A$11:$A$396, MATCH(0, IF(ISBLANK('Annex 2 Designated EHV charges'!$A$11:$A$396),1, COUNTIF(A$4:$A23, 'Annex 2 Designated EHV charges'!$A$11:$A$396)), 0)),"")</f>
        <v>177</v>
      </c>
      <c r="B24" s="91">
        <f>IF($A24="","",VLOOKUP($A24,'Annex 2 Designated EHV charges'!$A:$O,2,0))</f>
        <v>177</v>
      </c>
      <c r="C24" s="92">
        <f>IF($A24="","",VLOOKUP($A24,'Annex 2 Designated EHV charges'!$A:$O,3,0))</f>
        <v>1170001815428</v>
      </c>
      <c r="D24" s="91" t="str">
        <f>IF($A24="","",VLOOKUP($A24,'Annex 2 Designated EHV charges'!$A:$O,7,0))</f>
        <v>Potash Farm A ESS</v>
      </c>
      <c r="E24" s="94" t="str">
        <f>IFERROR(IF(VLOOKUP($A24,'Annex 2 Designated EHV charges'!$A:$P,COLUMN(E24)+4,FALSE)=0,"",VLOOKUP($A24,'Annex 2 Designated EHV charges'!$A:$P,COLUMN(E24)+4,FALSE)),"")</f>
        <v/>
      </c>
      <c r="F24" s="214">
        <f>IFERROR(IF(VLOOKUP($A24,'Annex 2 Designated EHV charges'!$A:$P,COLUMN(F24)+4,FALSE)=0,"",VLOOKUP($A24,'Annex 2 Designated EHV charges'!$A:$P,COLUMN(F24)+4,FALSE)),"")</f>
        <v>3449.5</v>
      </c>
      <c r="G24" s="214">
        <f>IFERROR(IF(VLOOKUP($A24,'Annex 2 Designated EHV charges'!$A:$P,COLUMN(G24)+4,FALSE)=0,"",VLOOKUP($A24,'Annex 2 Designated EHV charges'!$A:$P,COLUMN(G24)+4,FALSE)),"")</f>
        <v>1.46</v>
      </c>
      <c r="H24" s="214">
        <f>IFERROR(IF(VLOOKUP($A24,'Annex 2 Designated EHV charges'!$A:$P,COLUMN(H24)+4,FALSE)=0,"",VLOOKUP($A24,'Annex 2 Designated EHV charges'!$A:$P,COLUMN(H24)+4,FALSE)),"")</f>
        <v>1.46</v>
      </c>
    </row>
    <row r="25" spans="1:8" x14ac:dyDescent="0.25">
      <c r="A25" s="91">
        <f t="array" ref="A25">IFERROR(INDEX('Annex 2 Designated EHV charges'!$A$11:$A$396, MATCH(0, IF(ISBLANK('Annex 2 Designated EHV charges'!$A$11:$A$396),1, COUNTIF(A$4:$A24, 'Annex 2 Designated EHV charges'!$A$11:$A$396)), 0)),"")</f>
        <v>178</v>
      </c>
      <c r="B25" s="91">
        <f>IF($A25="","",VLOOKUP($A25,'Annex 2 Designated EHV charges'!$A:$O,2,0))</f>
        <v>178</v>
      </c>
      <c r="C25" s="92">
        <f>IF($A25="","",VLOOKUP($A25,'Annex 2 Designated EHV charges'!$A:$O,3,0))</f>
        <v>1170001777720</v>
      </c>
      <c r="D25" s="91" t="str">
        <f>IF($A25="","",VLOOKUP($A25,'Annex 2 Designated EHV charges'!$A:$O,7,0))</f>
        <v>Potash Farm B ESS</v>
      </c>
      <c r="E25" s="94" t="str">
        <f>IFERROR(IF(VLOOKUP($A25,'Annex 2 Designated EHV charges'!$A:$P,COLUMN(E25)+4,FALSE)=0,"",VLOOKUP($A25,'Annex 2 Designated EHV charges'!$A:$P,COLUMN(E25)+4,FALSE)),"")</f>
        <v/>
      </c>
      <c r="F25" s="214">
        <f>IFERROR(IF(VLOOKUP($A25,'Annex 2 Designated EHV charges'!$A:$P,COLUMN(F25)+4,FALSE)=0,"",VLOOKUP($A25,'Annex 2 Designated EHV charges'!$A:$P,COLUMN(F25)+4,FALSE)),"")</f>
        <v>3449.5</v>
      </c>
      <c r="G25" s="214">
        <f>IFERROR(IF(VLOOKUP($A25,'Annex 2 Designated EHV charges'!$A:$P,COLUMN(G25)+4,FALSE)=0,"",VLOOKUP($A25,'Annex 2 Designated EHV charges'!$A:$P,COLUMN(G25)+4,FALSE)),"")</f>
        <v>1.44</v>
      </c>
      <c r="H25" s="214">
        <f>IFERROR(IF(VLOOKUP($A25,'Annex 2 Designated EHV charges'!$A:$P,COLUMN(H25)+4,FALSE)=0,"",VLOOKUP($A25,'Annex 2 Designated EHV charges'!$A:$P,COLUMN(H25)+4,FALSE)),"")</f>
        <v>1.44</v>
      </c>
    </row>
    <row r="26" spans="1:8" x14ac:dyDescent="0.25">
      <c r="A26" s="91">
        <f t="array" ref="A26">IFERROR(INDEX('Annex 2 Designated EHV charges'!$A$11:$A$396, MATCH(0, IF(ISBLANK('Annex 2 Designated EHV charges'!$A$11:$A$396),1, COUNTIF(A$4:$A25, 'Annex 2 Designated EHV charges'!$A$11:$A$396)), 0)),"")</f>
        <v>180</v>
      </c>
      <c r="B26" s="91">
        <f>IF($A26="","",VLOOKUP($A26,'Annex 2 Designated EHV charges'!$A:$O,2,0))</f>
        <v>180</v>
      </c>
      <c r="C26" s="92">
        <f>IF($A26="","",VLOOKUP($A26,'Annex 2 Designated EHV charges'!$A:$O,3,0))</f>
        <v>1170001821626</v>
      </c>
      <c r="D26" s="91" t="str">
        <f>IF($A26="","",VLOOKUP($A26,'Annex 2 Designated EHV charges'!$A:$O,7,0))</f>
        <v>Adstock Solar Farm, Addington</v>
      </c>
      <c r="E26" s="94">
        <f>IFERROR(IF(VLOOKUP($A26,'Annex 2 Designated EHV charges'!$A:$P,COLUMN(E26)+4,FALSE)=0,"",VLOOKUP($A26,'Annex 2 Designated EHV charges'!$A:$P,COLUMN(E26)+4,FALSE)),"")</f>
        <v>1.0049999999999999</v>
      </c>
      <c r="F26" s="214">
        <f>IFERROR(IF(VLOOKUP($A26,'Annex 2 Designated EHV charges'!$A:$P,COLUMN(F26)+4,FALSE)=0,"",VLOOKUP($A26,'Annex 2 Designated EHV charges'!$A:$P,COLUMN(F26)+4,FALSE)),"")</f>
        <v>2.44</v>
      </c>
      <c r="G26" s="214">
        <f>IFERROR(IF(VLOOKUP($A26,'Annex 2 Designated EHV charges'!$A:$P,COLUMN(G26)+4,FALSE)=0,"",VLOOKUP($A26,'Annex 2 Designated EHV charges'!$A:$P,COLUMN(G26)+4,FALSE)),"")</f>
        <v>2.85</v>
      </c>
      <c r="H26" s="214">
        <f>IFERROR(IF(VLOOKUP($A26,'Annex 2 Designated EHV charges'!$A:$P,COLUMN(H26)+4,FALSE)=0,"",VLOOKUP($A26,'Annex 2 Designated EHV charges'!$A:$P,COLUMN(H26)+4,FALSE)),"")</f>
        <v>2.85</v>
      </c>
    </row>
    <row r="27" spans="1:8" x14ac:dyDescent="0.25">
      <c r="A27" s="91">
        <f t="array" ref="A27">IFERROR(INDEX('Annex 2 Designated EHV charges'!$A$11:$A$396, MATCH(0, IF(ISBLANK('Annex 2 Designated EHV charges'!$A$11:$A$396),1, COUNTIF(A$4:$A26, 'Annex 2 Designated EHV charges'!$A$11:$A$396)), 0)),"")</f>
        <v>181</v>
      </c>
      <c r="B27" s="91">
        <f>IF($A27="","",VLOOKUP($A27,'Annex 2 Designated EHV charges'!$A:$O,2,0))</f>
        <v>181</v>
      </c>
      <c r="C27" s="92">
        <f>IF($A27="","",VLOOKUP($A27,'Annex 2 Designated EHV charges'!$A:$O,3,0))</f>
        <v>1170001869405</v>
      </c>
      <c r="D27" s="91" t="str">
        <f>IF($A27="","",VLOOKUP($A27,'Annex 2 Designated EHV charges'!$A:$O,7,0))</f>
        <v>Eastfields Solar</v>
      </c>
      <c r="E27" s="94">
        <f>IFERROR(IF(VLOOKUP($A27,'Annex 2 Designated EHV charges'!$A:$P,COLUMN(E27)+4,FALSE)=0,"",VLOOKUP($A27,'Annex 2 Designated EHV charges'!$A:$P,COLUMN(E27)+4,FALSE)),"")</f>
        <v>1.8919999999999999</v>
      </c>
      <c r="F27" s="214">
        <f>IFERROR(IF(VLOOKUP($A27,'Annex 2 Designated EHV charges'!$A:$P,COLUMN(F27)+4,FALSE)=0,"",VLOOKUP($A27,'Annex 2 Designated EHV charges'!$A:$P,COLUMN(F27)+4,FALSE)),"")</f>
        <v>2070.54</v>
      </c>
      <c r="G27" s="214">
        <f>IFERROR(IF(VLOOKUP($A27,'Annex 2 Designated EHV charges'!$A:$P,COLUMN(G27)+4,FALSE)=0,"",VLOOKUP($A27,'Annex 2 Designated EHV charges'!$A:$P,COLUMN(G27)+4,FALSE)),"")</f>
        <v>1.34</v>
      </c>
      <c r="H27" s="214">
        <f>IFERROR(IF(VLOOKUP($A27,'Annex 2 Designated EHV charges'!$A:$P,COLUMN(H27)+4,FALSE)=0,"",VLOOKUP($A27,'Annex 2 Designated EHV charges'!$A:$P,COLUMN(H27)+4,FALSE)),"")</f>
        <v>1.34</v>
      </c>
    </row>
    <row r="28" spans="1:8" x14ac:dyDescent="0.25">
      <c r="A28" s="91">
        <f t="array" ref="A28">IFERROR(INDEX('Annex 2 Designated EHV charges'!$A$11:$A$396, MATCH(0, IF(ISBLANK('Annex 2 Designated EHV charges'!$A$11:$A$396),1, COUNTIF(A$4:$A27, 'Annex 2 Designated EHV charges'!$A$11:$A$396)), 0)),"")</f>
        <v>182</v>
      </c>
      <c r="B28" s="91">
        <f>IF($A28="","",VLOOKUP($A28,'Annex 2 Designated EHV charges'!$A:$O,2,0))</f>
        <v>182</v>
      </c>
      <c r="C28" s="92">
        <f>IF($A28="","",VLOOKUP($A28,'Annex 2 Designated EHV charges'!$A:$O,3,0))</f>
        <v>1170002051843</v>
      </c>
      <c r="D28" s="91" t="str">
        <f>IF($A28="","",VLOOKUP($A28,'Annex 2 Designated EHV charges'!$A:$O,7,0))</f>
        <v>Chapel Street, Stapleton</v>
      </c>
      <c r="E28" s="94">
        <f>IFERROR(IF(VLOOKUP($A28,'Annex 2 Designated EHV charges'!$A:$P,COLUMN(E28)+4,FALSE)=0,"",VLOOKUP($A28,'Annex 2 Designated EHV charges'!$A:$P,COLUMN(E28)+4,FALSE)),"")</f>
        <v>0.25</v>
      </c>
      <c r="F28" s="214">
        <f>IFERROR(IF(VLOOKUP($A28,'Annex 2 Designated EHV charges'!$A:$P,COLUMN(F28)+4,FALSE)=0,"",VLOOKUP($A28,'Annex 2 Designated EHV charges'!$A:$P,COLUMN(F28)+4,FALSE)),"")</f>
        <v>1.34</v>
      </c>
      <c r="G28" s="214">
        <f>IFERROR(IF(VLOOKUP($A28,'Annex 2 Designated EHV charges'!$A:$P,COLUMN(G28)+4,FALSE)=0,"",VLOOKUP($A28,'Annex 2 Designated EHV charges'!$A:$P,COLUMN(G28)+4,FALSE)),"")</f>
        <v>1.61</v>
      </c>
      <c r="H28" s="214">
        <f>IFERROR(IF(VLOOKUP($A28,'Annex 2 Designated EHV charges'!$A:$P,COLUMN(H28)+4,FALSE)=0,"",VLOOKUP($A28,'Annex 2 Designated EHV charges'!$A:$P,COLUMN(H28)+4,FALSE)),"")</f>
        <v>1.61</v>
      </c>
    </row>
    <row r="29" spans="1:8" x14ac:dyDescent="0.25">
      <c r="A29" s="91">
        <f t="array" ref="A29">IFERROR(INDEX('Annex 2 Designated EHV charges'!$A$11:$A$396, MATCH(0, IF(ISBLANK('Annex 2 Designated EHV charges'!$A$11:$A$396),1, COUNTIF(A$4:$A28, 'Annex 2 Designated EHV charges'!$A$11:$A$396)), 0)),"")</f>
        <v>183</v>
      </c>
      <c r="B29" s="91">
        <f>IF($A29="","",VLOOKUP($A29,'Annex 2 Designated EHV charges'!$A:$O,2,0))</f>
        <v>183</v>
      </c>
      <c r="C29" s="92">
        <f>IF($A29="","",VLOOKUP($A29,'Annex 2 Designated EHV charges'!$A:$O,3,0))</f>
        <v>1170002064434</v>
      </c>
      <c r="D29" s="91" t="str">
        <f>IF($A29="","",VLOOKUP($A29,'Annex 2 Designated EHV charges'!$A:$O,7,0))</f>
        <v>Manor Fam Bourton</v>
      </c>
      <c r="E29" s="94" t="str">
        <f>IFERROR(IF(VLOOKUP($A29,'Annex 2 Designated EHV charges'!$A:$P,COLUMN(E29)+4,FALSE)=0,"",VLOOKUP($A29,'Annex 2 Designated EHV charges'!$A:$P,COLUMN(E29)+4,FALSE)),"")</f>
        <v/>
      </c>
      <c r="F29" s="214">
        <f>IFERROR(IF(VLOOKUP($A29,'Annex 2 Designated EHV charges'!$A:$P,COLUMN(F29)+4,FALSE)=0,"",VLOOKUP($A29,'Annex 2 Designated EHV charges'!$A:$P,COLUMN(F29)+4,FALSE)),"")</f>
        <v>35.19</v>
      </c>
      <c r="G29" s="214">
        <f>IFERROR(IF(VLOOKUP($A29,'Annex 2 Designated EHV charges'!$A:$P,COLUMN(G29)+4,FALSE)=0,"",VLOOKUP($A29,'Annex 2 Designated EHV charges'!$A:$P,COLUMN(G29)+4,FALSE)),"")</f>
        <v>2.12</v>
      </c>
      <c r="H29" s="214">
        <f>IFERROR(IF(VLOOKUP($A29,'Annex 2 Designated EHV charges'!$A:$P,COLUMN(H29)+4,FALSE)=0,"",VLOOKUP($A29,'Annex 2 Designated EHV charges'!$A:$P,COLUMN(H29)+4,FALSE)),"")</f>
        <v>2.12</v>
      </c>
    </row>
    <row r="30" spans="1:8" x14ac:dyDescent="0.25">
      <c r="A30" s="91">
        <f t="array" ref="A30">IFERROR(INDEX('Annex 2 Designated EHV charges'!$A$11:$A$396, MATCH(0, IF(ISBLANK('Annex 2 Designated EHV charges'!$A$11:$A$396),1, COUNTIF(A$4:$A29, 'Annex 2 Designated EHV charges'!$A$11:$A$396)), 0)),"")</f>
        <v>185</v>
      </c>
      <c r="B30" s="91">
        <f>IF($A30="","",VLOOKUP($A30,'Annex 2 Designated EHV charges'!$A:$O,2,0))</f>
        <v>185</v>
      </c>
      <c r="C30" s="92">
        <f>IF($A30="","",VLOOKUP($A30,'Annex 2 Designated EHV charges'!$A:$O,3,0))</f>
        <v>1170002076388</v>
      </c>
      <c r="D30" s="91" t="str">
        <f>IF($A30="","",VLOOKUP($A30,'Annex 2 Designated EHV charges'!$A:$O,7,0))</f>
        <v>Newbold Pacey, Newbold Road</v>
      </c>
      <c r="E30" s="94">
        <f>IFERROR(IF(VLOOKUP($A30,'Annex 2 Designated EHV charges'!$A:$P,COLUMN(E30)+4,FALSE)=0,"",VLOOKUP($A30,'Annex 2 Designated EHV charges'!$A:$P,COLUMN(E30)+4,FALSE)),"")</f>
        <v>1.8480000000000001</v>
      </c>
      <c r="F30" s="214">
        <f>IFERROR(IF(VLOOKUP($A30,'Annex 2 Designated EHV charges'!$A:$P,COLUMN(F30)+4,FALSE)=0,"",VLOOKUP($A30,'Annex 2 Designated EHV charges'!$A:$P,COLUMN(F30)+4,FALSE)),"")</f>
        <v>3.6</v>
      </c>
      <c r="G30" s="214">
        <f>IFERROR(IF(VLOOKUP($A30,'Annex 2 Designated EHV charges'!$A:$P,COLUMN(G30)+4,FALSE)=0,"",VLOOKUP($A30,'Annex 2 Designated EHV charges'!$A:$P,COLUMN(G30)+4,FALSE)),"")</f>
        <v>1.99</v>
      </c>
      <c r="H30" s="214">
        <f>IFERROR(IF(VLOOKUP($A30,'Annex 2 Designated EHV charges'!$A:$P,COLUMN(H30)+4,FALSE)=0,"",VLOOKUP($A30,'Annex 2 Designated EHV charges'!$A:$P,COLUMN(H30)+4,FALSE)),"")</f>
        <v>1.99</v>
      </c>
    </row>
    <row r="31" spans="1:8" x14ac:dyDescent="0.25">
      <c r="A31" s="91">
        <f t="array" ref="A31">IFERROR(INDEX('Annex 2 Designated EHV charges'!$A$11:$A$396, MATCH(0, IF(ISBLANK('Annex 2 Designated EHV charges'!$A$11:$A$396),1, COUNTIF(A$4:$A30, 'Annex 2 Designated EHV charges'!$A$11:$A$396)), 0)),"")</f>
        <v>186</v>
      </c>
      <c r="B31" s="91">
        <f>IF($A31="","",VLOOKUP($A31,'Annex 2 Designated EHV charges'!$A:$O,2,0))</f>
        <v>186</v>
      </c>
      <c r="C31" s="92">
        <f>IF($A31="","",VLOOKUP($A31,'Annex 2 Designated EHV charges'!$A:$O,3,0))</f>
        <v>1170002082586</v>
      </c>
      <c r="D31" s="91" t="str">
        <f>IF($A31="","",VLOOKUP($A31,'Annex 2 Designated EHV charges'!$A:$O,7,0))</f>
        <v>Harborough Fields Farm</v>
      </c>
      <c r="E31" s="94" t="str">
        <f>IFERROR(IF(VLOOKUP($A31,'Annex 2 Designated EHV charges'!$A:$P,COLUMN(E31)+4,FALSE)=0,"",VLOOKUP($A31,'Annex 2 Designated EHV charges'!$A:$P,COLUMN(E31)+4,FALSE)),"")</f>
        <v/>
      </c>
      <c r="F31" s="214">
        <f>IFERROR(IF(VLOOKUP($A31,'Annex 2 Designated EHV charges'!$A:$P,COLUMN(F31)+4,FALSE)=0,"",VLOOKUP($A31,'Annex 2 Designated EHV charges'!$A:$P,COLUMN(F31)+4,FALSE)),"")</f>
        <v>40.159999999999997</v>
      </c>
      <c r="G31" s="214">
        <f>IFERROR(IF(VLOOKUP($A31,'Annex 2 Designated EHV charges'!$A:$P,COLUMN(G31)+4,FALSE)=0,"",VLOOKUP($A31,'Annex 2 Designated EHV charges'!$A:$P,COLUMN(G31)+4,FALSE)),"")</f>
        <v>1.35</v>
      </c>
      <c r="H31" s="214">
        <f>IFERROR(IF(VLOOKUP($A31,'Annex 2 Designated EHV charges'!$A:$P,COLUMN(H31)+4,FALSE)=0,"",VLOOKUP($A31,'Annex 2 Designated EHV charges'!$A:$P,COLUMN(H31)+4,FALSE)),"")</f>
        <v>1.35</v>
      </c>
    </row>
    <row r="32" spans="1:8" x14ac:dyDescent="0.25">
      <c r="A32" s="91">
        <f t="array" ref="A32">IFERROR(INDEX('Annex 2 Designated EHV charges'!$A$11:$A$396, MATCH(0, IF(ISBLANK('Annex 2 Designated EHV charges'!$A$11:$A$396),1, COUNTIF(A$4:$A31, 'Annex 2 Designated EHV charges'!$A$11:$A$396)), 0)),"")</f>
        <v>187</v>
      </c>
      <c r="B32" s="91">
        <f>IF($A32="","",VLOOKUP($A32,'Annex 2 Designated EHV charges'!$A:$O,2,0))</f>
        <v>187</v>
      </c>
      <c r="C32" s="92">
        <f>IF($A32="","",VLOOKUP($A32,'Annex 2 Designated EHV charges'!$A:$O,3,0))</f>
        <v>1170002107576</v>
      </c>
      <c r="D32" s="91" t="str">
        <f>IF($A32="","",VLOOKUP($A32,'Annex 2 Designated EHV charges'!$A:$O,7,0))</f>
        <v>Private Rd No5 Colwick</v>
      </c>
      <c r="E32" s="94">
        <f>IFERROR(IF(VLOOKUP($A32,'Annex 2 Designated EHV charges'!$A:$P,COLUMN(E32)+4,FALSE)=0,"",VLOOKUP($A32,'Annex 2 Designated EHV charges'!$A:$P,COLUMN(E32)+4,FALSE)),"")</f>
        <v>1.3320000000000001</v>
      </c>
      <c r="F32" s="214">
        <f>IFERROR(IF(VLOOKUP($A32,'Annex 2 Designated EHV charges'!$A:$P,COLUMN(F32)+4,FALSE)=0,"",VLOOKUP($A32,'Annex 2 Designated EHV charges'!$A:$P,COLUMN(F32)+4,FALSE)),"")</f>
        <v>25.07</v>
      </c>
      <c r="G32" s="214">
        <f>IFERROR(IF(VLOOKUP($A32,'Annex 2 Designated EHV charges'!$A:$P,COLUMN(G32)+4,FALSE)=0,"",VLOOKUP($A32,'Annex 2 Designated EHV charges'!$A:$P,COLUMN(G32)+4,FALSE)),"")</f>
        <v>1.98</v>
      </c>
      <c r="H32" s="214">
        <f>IFERROR(IF(VLOOKUP($A32,'Annex 2 Designated EHV charges'!$A:$P,COLUMN(H32)+4,FALSE)=0,"",VLOOKUP($A32,'Annex 2 Designated EHV charges'!$A:$P,COLUMN(H32)+4,FALSE)),"")</f>
        <v>1.98</v>
      </c>
    </row>
    <row r="33" spans="1:8" x14ac:dyDescent="0.25">
      <c r="A33" s="91">
        <f t="array" ref="A33">IFERROR(INDEX('Annex 2 Designated EHV charges'!$A$11:$A$396, MATCH(0, IF(ISBLANK('Annex 2 Designated EHV charges'!$A$11:$A$396),1, COUNTIF(A$4:$A32, 'Annex 2 Designated EHV charges'!$A$11:$A$396)), 0)),"")</f>
        <v>190</v>
      </c>
      <c r="B33" s="91">
        <f>IF($A33="","",VLOOKUP($A33,'Annex 2 Designated EHV charges'!$A:$O,2,0))</f>
        <v>190</v>
      </c>
      <c r="C33" s="92">
        <f>IF($A33="","",VLOOKUP($A33,'Annex 2 Designated EHV charges'!$A:$O,3,0))</f>
        <v>1170001889874</v>
      </c>
      <c r="D33" s="91" t="str">
        <f>IF($A33="","",VLOOKUP($A33,'Annex 2 Designated EHV charges'!$A:$O,7,0))</f>
        <v>Inkersall Farm PV</v>
      </c>
      <c r="E33" s="94" t="str">
        <f>IFERROR(IF(VLOOKUP($A33,'Annex 2 Designated EHV charges'!$A:$P,COLUMN(E33)+4,FALSE)=0,"",VLOOKUP($A33,'Annex 2 Designated EHV charges'!$A:$P,COLUMN(E33)+4,FALSE)),"")</f>
        <v/>
      </c>
      <c r="F33" s="214">
        <f>IFERROR(IF(VLOOKUP($A33,'Annex 2 Designated EHV charges'!$A:$P,COLUMN(F33)+4,FALSE)=0,"",VLOOKUP($A33,'Annex 2 Designated EHV charges'!$A:$P,COLUMN(F33)+4,FALSE)),"")</f>
        <v>15.31</v>
      </c>
      <c r="G33" s="214">
        <f>IFERROR(IF(VLOOKUP($A33,'Annex 2 Designated EHV charges'!$A:$P,COLUMN(G33)+4,FALSE)=0,"",VLOOKUP($A33,'Annex 2 Designated EHV charges'!$A:$P,COLUMN(G33)+4,FALSE)),"")</f>
        <v>1.22</v>
      </c>
      <c r="H33" s="214">
        <f>IFERROR(IF(VLOOKUP($A33,'Annex 2 Designated EHV charges'!$A:$P,COLUMN(H33)+4,FALSE)=0,"",VLOOKUP($A33,'Annex 2 Designated EHV charges'!$A:$P,COLUMN(H33)+4,FALSE)),"")</f>
        <v>1.22</v>
      </c>
    </row>
    <row r="34" spans="1:8" x14ac:dyDescent="0.25">
      <c r="A34" s="91">
        <f t="array" ref="A34">IFERROR(INDEX('Annex 2 Designated EHV charges'!$A$11:$A$396, MATCH(0, IF(ISBLANK('Annex 2 Designated EHV charges'!$A$11:$A$396),1, COUNTIF(A$4:$A33, 'Annex 2 Designated EHV charges'!$A$11:$A$396)), 0)),"")</f>
        <v>191</v>
      </c>
      <c r="B34" s="91">
        <f>IF($A34="","",VLOOKUP($A34,'Annex 2 Designated EHV charges'!$A:$O,2,0))</f>
        <v>191</v>
      </c>
      <c r="C34" s="92">
        <f>IF($A34="","",VLOOKUP($A34,'Annex 2 Designated EHV charges'!$A:$O,3,0))</f>
        <v>1170002171864</v>
      </c>
      <c r="D34" s="91" t="str">
        <f>IF($A34="","",VLOOKUP($A34,'Annex 2 Designated EHV charges'!$A:$O,7,0))</f>
        <v>Chestnut Farm</v>
      </c>
      <c r="E34" s="94" t="str">
        <f>IFERROR(IF(VLOOKUP($A34,'Annex 2 Designated EHV charges'!$A:$P,COLUMN(E34)+4,FALSE)=0,"",VLOOKUP($A34,'Annex 2 Designated EHV charges'!$A:$P,COLUMN(E34)+4,FALSE)),"")</f>
        <v/>
      </c>
      <c r="F34" s="214">
        <f>IFERROR(IF(VLOOKUP($A34,'Annex 2 Designated EHV charges'!$A:$P,COLUMN(F34)+4,FALSE)=0,"",VLOOKUP($A34,'Annex 2 Designated EHV charges'!$A:$P,COLUMN(F34)+4,FALSE)),"")</f>
        <v>33.979999999999997</v>
      </c>
      <c r="G34" s="214">
        <f>IFERROR(IF(VLOOKUP($A34,'Annex 2 Designated EHV charges'!$A:$P,COLUMN(G34)+4,FALSE)=0,"",VLOOKUP($A34,'Annex 2 Designated EHV charges'!$A:$P,COLUMN(G34)+4,FALSE)),"")</f>
        <v>2.23</v>
      </c>
      <c r="H34" s="214">
        <f>IFERROR(IF(VLOOKUP($A34,'Annex 2 Designated EHV charges'!$A:$P,COLUMN(H34)+4,FALSE)=0,"",VLOOKUP($A34,'Annex 2 Designated EHV charges'!$A:$P,COLUMN(H34)+4,FALSE)),"")</f>
        <v>2.23</v>
      </c>
    </row>
    <row r="35" spans="1:8" x14ac:dyDescent="0.25">
      <c r="A35" s="91">
        <f t="array" ref="A35">IFERROR(INDEX('Annex 2 Designated EHV charges'!$A$11:$A$396, MATCH(0, IF(ISBLANK('Annex 2 Designated EHV charges'!$A$11:$A$396),1, COUNTIF(A$4:$A34, 'Annex 2 Designated EHV charges'!$A$11:$A$396)), 0)),"")</f>
        <v>192</v>
      </c>
      <c r="B35" s="91">
        <f>IF($A35="","",VLOOKUP($A35,'Annex 2 Designated EHV charges'!$A:$O,2,0))</f>
        <v>192</v>
      </c>
      <c r="C35" s="92">
        <f>IF($A35="","",VLOOKUP($A35,'Annex 2 Designated EHV charges'!$A:$O,3,0))</f>
        <v>1170002225828</v>
      </c>
      <c r="D35" s="91" t="str">
        <f>IF($A35="","",VLOOKUP($A35,'Annex 2 Designated EHV charges'!$A:$O,7,0))</f>
        <v>Osberton Solar</v>
      </c>
      <c r="E35" s="94" t="str">
        <f>IFERROR(IF(VLOOKUP($A35,'Annex 2 Designated EHV charges'!$A:$P,COLUMN(E35)+4,FALSE)=0,"",VLOOKUP($A35,'Annex 2 Designated EHV charges'!$A:$P,COLUMN(E35)+4,FALSE)),"")</f>
        <v/>
      </c>
      <c r="F35" s="214">
        <f>IFERROR(IF(VLOOKUP($A35,'Annex 2 Designated EHV charges'!$A:$P,COLUMN(F35)+4,FALSE)=0,"",VLOOKUP($A35,'Annex 2 Designated EHV charges'!$A:$P,COLUMN(F35)+4,FALSE)),"")</f>
        <v>4.08</v>
      </c>
      <c r="G35" s="214">
        <f>IFERROR(IF(VLOOKUP($A35,'Annex 2 Designated EHV charges'!$A:$P,COLUMN(G35)+4,FALSE)=0,"",VLOOKUP($A35,'Annex 2 Designated EHV charges'!$A:$P,COLUMN(G35)+4,FALSE)),"")</f>
        <v>1.69</v>
      </c>
      <c r="H35" s="214">
        <f>IFERROR(IF(VLOOKUP($A35,'Annex 2 Designated EHV charges'!$A:$P,COLUMN(H35)+4,FALSE)=0,"",VLOOKUP($A35,'Annex 2 Designated EHV charges'!$A:$P,COLUMN(H35)+4,FALSE)),"")</f>
        <v>1.69</v>
      </c>
    </row>
    <row r="36" spans="1:8" x14ac:dyDescent="0.25">
      <c r="A36" s="91">
        <f t="array" ref="A36">IFERROR(INDEX('Annex 2 Designated EHV charges'!$A$11:$A$396, MATCH(0, IF(ISBLANK('Annex 2 Designated EHV charges'!$A$11:$A$396),1, COUNTIF(A$4:$A35, 'Annex 2 Designated EHV charges'!$A$11:$A$396)), 0)),"")</f>
        <v>193</v>
      </c>
      <c r="B36" s="91">
        <f>IF($A36="","",VLOOKUP($A36,'Annex 2 Designated EHV charges'!$A:$O,2,0))</f>
        <v>193</v>
      </c>
      <c r="C36" s="92">
        <f>IF($A36="","",VLOOKUP($A36,'Annex 2 Designated EHV charges'!$A:$O,3,0))</f>
        <v>1170002229520</v>
      </c>
      <c r="D36" s="91" t="str">
        <f>IF($A36="","",VLOOKUP($A36,'Annex 2 Designated EHV charges'!$A:$O,7,0))</f>
        <v>Astley Gorse Solar</v>
      </c>
      <c r="E36" s="94">
        <f>IFERROR(IF(VLOOKUP($A36,'Annex 2 Designated EHV charges'!$A:$P,COLUMN(E36)+4,FALSE)=0,"",VLOOKUP($A36,'Annex 2 Designated EHV charges'!$A:$P,COLUMN(E36)+4,FALSE)),"")</f>
        <v>0.24</v>
      </c>
      <c r="F36" s="214">
        <f>IFERROR(IF(VLOOKUP($A36,'Annex 2 Designated EHV charges'!$A:$P,COLUMN(F36)+4,FALSE)=0,"",VLOOKUP($A36,'Annex 2 Designated EHV charges'!$A:$P,COLUMN(F36)+4,FALSE)),"")</f>
        <v>2.4500000000000002</v>
      </c>
      <c r="G36" s="214">
        <f>IFERROR(IF(VLOOKUP($A36,'Annex 2 Designated EHV charges'!$A:$P,COLUMN(G36)+4,FALSE)=0,"",VLOOKUP($A36,'Annex 2 Designated EHV charges'!$A:$P,COLUMN(G36)+4,FALSE)),"")</f>
        <v>3.22</v>
      </c>
      <c r="H36" s="214">
        <f>IFERROR(IF(VLOOKUP($A36,'Annex 2 Designated EHV charges'!$A:$P,COLUMN(H36)+4,FALSE)=0,"",VLOOKUP($A36,'Annex 2 Designated EHV charges'!$A:$P,COLUMN(H36)+4,FALSE)),"")</f>
        <v>3.22</v>
      </c>
    </row>
    <row r="37" spans="1:8" x14ac:dyDescent="0.25">
      <c r="A37" s="91">
        <f t="array" ref="A37">IFERROR(INDEX('Annex 2 Designated EHV charges'!$A$11:$A$396, MATCH(0, IF(ISBLANK('Annex 2 Designated EHV charges'!$A$11:$A$396),1, COUNTIF(A$4:$A36, 'Annex 2 Designated EHV charges'!$A$11:$A$396)), 0)),"")</f>
        <v>195</v>
      </c>
      <c r="B37" s="91">
        <f>IF($A37="","",VLOOKUP($A37,'Annex 2 Designated EHV charges'!$A:$O,2,0))</f>
        <v>195</v>
      </c>
      <c r="C37" s="92">
        <f>IF($A37="","",VLOOKUP($A37,'Annex 2 Designated EHV charges'!$A:$O,3,0))</f>
        <v>1170002296030</v>
      </c>
      <c r="D37" s="91" t="str">
        <f>IF($A37="","",VLOOKUP($A37,'Annex 2 Designated EHV charges'!$A:$O,7,0))</f>
        <v>Moor Lane Solar Farm</v>
      </c>
      <c r="E37" s="94">
        <f>IFERROR(IF(VLOOKUP($A37,'Annex 2 Designated EHV charges'!$A:$P,COLUMN(E37)+4,FALSE)=0,"",VLOOKUP($A37,'Annex 2 Designated EHV charges'!$A:$P,COLUMN(E37)+4,FALSE)),"")</f>
        <v>0.59199999999999997</v>
      </c>
      <c r="F37" s="214">
        <f>IFERROR(IF(VLOOKUP($A37,'Annex 2 Designated EHV charges'!$A:$P,COLUMN(F37)+4,FALSE)=0,"",VLOOKUP($A37,'Annex 2 Designated EHV charges'!$A:$P,COLUMN(F37)+4,FALSE)),"")</f>
        <v>28.2</v>
      </c>
      <c r="G37" s="214">
        <f>IFERROR(IF(VLOOKUP($A37,'Annex 2 Designated EHV charges'!$A:$P,COLUMN(G37)+4,FALSE)=0,"",VLOOKUP($A37,'Annex 2 Designated EHV charges'!$A:$P,COLUMN(G37)+4,FALSE)),"")</f>
        <v>2.12</v>
      </c>
      <c r="H37" s="214">
        <f>IFERROR(IF(VLOOKUP($A37,'Annex 2 Designated EHV charges'!$A:$P,COLUMN(H37)+4,FALSE)=0,"",VLOOKUP($A37,'Annex 2 Designated EHV charges'!$A:$P,COLUMN(H37)+4,FALSE)),"")</f>
        <v>2.12</v>
      </c>
    </row>
    <row r="38" spans="1:8" x14ac:dyDescent="0.25">
      <c r="A38" s="91">
        <f t="array" ref="A38">IFERROR(INDEX('Annex 2 Designated EHV charges'!$A$11:$A$396, MATCH(0, IF(ISBLANK('Annex 2 Designated EHV charges'!$A$11:$A$396),1, COUNTIF(A$4:$A37, 'Annex 2 Designated EHV charges'!$A$11:$A$396)), 0)),"")</f>
        <v>196</v>
      </c>
      <c r="B38" s="91">
        <f>IF($A38="","",VLOOKUP($A38,'Annex 2 Designated EHV charges'!$A:$O,2,0))</f>
        <v>196</v>
      </c>
      <c r="C38" s="92">
        <f>IF($A38="","",VLOOKUP($A38,'Annex 2 Designated EHV charges'!$A:$O,3,0))</f>
        <v>1170002269408</v>
      </c>
      <c r="D38" s="91" t="str">
        <f>IF($A38="","",VLOOKUP($A38,'Annex 2 Designated EHV charges'!$A:$O,7,0))</f>
        <v>Rolleston Park 2</v>
      </c>
      <c r="E38" s="94" t="str">
        <f>IFERROR(IF(VLOOKUP($A38,'Annex 2 Designated EHV charges'!$A:$P,COLUMN(E38)+4,FALSE)=0,"",VLOOKUP($A38,'Annex 2 Designated EHV charges'!$A:$P,COLUMN(E38)+4,FALSE)),"")</f>
        <v/>
      </c>
      <c r="F38" s="214">
        <f>IFERROR(IF(VLOOKUP($A38,'Annex 2 Designated EHV charges'!$A:$P,COLUMN(F38)+4,FALSE)=0,"",VLOOKUP($A38,'Annex 2 Designated EHV charges'!$A:$P,COLUMN(F38)+4,FALSE)),"")</f>
        <v>20.51</v>
      </c>
      <c r="G38" s="214">
        <f>IFERROR(IF(VLOOKUP($A38,'Annex 2 Designated EHV charges'!$A:$P,COLUMN(G38)+4,FALSE)=0,"",VLOOKUP($A38,'Annex 2 Designated EHV charges'!$A:$P,COLUMN(G38)+4,FALSE)),"")</f>
        <v>1.66</v>
      </c>
      <c r="H38" s="214">
        <f>IFERROR(IF(VLOOKUP($A38,'Annex 2 Designated EHV charges'!$A:$P,COLUMN(H38)+4,FALSE)=0,"",VLOOKUP($A38,'Annex 2 Designated EHV charges'!$A:$P,COLUMN(H38)+4,FALSE)),"")</f>
        <v>1.66</v>
      </c>
    </row>
    <row r="39" spans="1:8" x14ac:dyDescent="0.25">
      <c r="A39" s="91">
        <f t="array" ref="A39">IFERROR(INDEX('Annex 2 Designated EHV charges'!$A$11:$A$396, MATCH(0, IF(ISBLANK('Annex 2 Designated EHV charges'!$A$11:$A$396),1, COUNTIF(A$4:$A38, 'Annex 2 Designated EHV charges'!$A$11:$A$396)), 0)),"")</f>
        <v>253</v>
      </c>
      <c r="B39" s="91">
        <f>IF($A39="","",VLOOKUP($A39,'Annex 2 Designated EHV charges'!$A:$O,2,0))</f>
        <v>253</v>
      </c>
      <c r="C39" s="92">
        <f>IF($A39="","",VLOOKUP($A39,'Annex 2 Designated EHV charges'!$A:$O,3,0))</f>
        <v>1170001236847</v>
      </c>
      <c r="D39" s="91" t="str">
        <f>IF($A39="","",VLOOKUP($A39,'Annex 2 Designated EHV charges'!$A:$O,7,0))</f>
        <v>Branston Potato Farm</v>
      </c>
      <c r="E39" s="94" t="str">
        <f>IFERROR(IF(VLOOKUP($A39,'Annex 2 Designated EHV charges'!$A:$P,COLUMN(E39)+4,FALSE)=0,"",VLOOKUP($A39,'Annex 2 Designated EHV charges'!$A:$P,COLUMN(E39)+4,FALSE)),"")</f>
        <v/>
      </c>
      <c r="F39" s="214">
        <f>IFERROR(IF(VLOOKUP($A39,'Annex 2 Designated EHV charges'!$A:$P,COLUMN(F39)+4,FALSE)=0,"",VLOOKUP($A39,'Annex 2 Designated EHV charges'!$A:$P,COLUMN(F39)+4,FALSE)),"")</f>
        <v>193.83</v>
      </c>
      <c r="G39" s="214">
        <f>IFERROR(IF(VLOOKUP($A39,'Annex 2 Designated EHV charges'!$A:$P,COLUMN(G39)+4,FALSE)=0,"",VLOOKUP($A39,'Annex 2 Designated EHV charges'!$A:$P,COLUMN(G39)+4,FALSE)),"")</f>
        <v>1.05</v>
      </c>
      <c r="H39" s="214">
        <f>IFERROR(IF(VLOOKUP($A39,'Annex 2 Designated EHV charges'!$A:$P,COLUMN(H39)+4,FALSE)=0,"",VLOOKUP($A39,'Annex 2 Designated EHV charges'!$A:$P,COLUMN(H39)+4,FALSE)),"")</f>
        <v>1.05</v>
      </c>
    </row>
    <row r="40" spans="1:8" x14ac:dyDescent="0.25">
      <c r="A40" s="91">
        <f t="array" ref="A40">IFERROR(INDEX('Annex 2 Designated EHV charges'!$A$11:$A$396, MATCH(0, IF(ISBLANK('Annex 2 Designated EHV charges'!$A$11:$A$396),1, COUNTIF(A$4:$A39, 'Annex 2 Designated EHV charges'!$A$11:$A$396)), 0)),"")</f>
        <v>254</v>
      </c>
      <c r="B40" s="91">
        <f>IF($A40="","",VLOOKUP($A40,'Annex 2 Designated EHV charges'!$A:$O,2,0))</f>
        <v>254</v>
      </c>
      <c r="C40" s="92">
        <f>IF($A40="","",VLOOKUP($A40,'Annex 2 Designated EHV charges'!$A:$O,3,0))</f>
        <v>1170001326288</v>
      </c>
      <c r="D40" s="91" t="str">
        <f>IF($A40="","",VLOOKUP($A40,'Annex 2 Designated EHV charges'!$A:$O,7,0))</f>
        <v>Cotham Grange 132 PV</v>
      </c>
      <c r="E40" s="94" t="str">
        <f>IFERROR(IF(VLOOKUP($A40,'Annex 2 Designated EHV charges'!$A:$P,COLUMN(E40)+4,FALSE)=0,"",VLOOKUP($A40,'Annex 2 Designated EHV charges'!$A:$P,COLUMN(E40)+4,FALSE)),"")</f>
        <v/>
      </c>
      <c r="F40" s="214">
        <f>IFERROR(IF(VLOOKUP($A40,'Annex 2 Designated EHV charges'!$A:$P,COLUMN(F40)+4,FALSE)=0,"",VLOOKUP($A40,'Annex 2 Designated EHV charges'!$A:$P,COLUMN(F40)+4,FALSE)),"")</f>
        <v>9.98</v>
      </c>
      <c r="G40" s="214">
        <f>IFERROR(IF(VLOOKUP($A40,'Annex 2 Designated EHV charges'!$A:$P,COLUMN(G40)+4,FALSE)=0,"",VLOOKUP($A40,'Annex 2 Designated EHV charges'!$A:$P,COLUMN(G40)+4,FALSE)),"")</f>
        <v>1.06</v>
      </c>
      <c r="H40" s="214">
        <f>IFERROR(IF(VLOOKUP($A40,'Annex 2 Designated EHV charges'!$A:$P,COLUMN(H40)+4,FALSE)=0,"",VLOOKUP($A40,'Annex 2 Designated EHV charges'!$A:$P,COLUMN(H40)+4,FALSE)),"")</f>
        <v>1.06</v>
      </c>
    </row>
    <row r="41" spans="1:8" x14ac:dyDescent="0.25">
      <c r="A41" s="91">
        <f t="array" ref="A41">IFERROR(INDEX('Annex 2 Designated EHV charges'!$A$11:$A$396, MATCH(0, IF(ISBLANK('Annex 2 Designated EHV charges'!$A$11:$A$396),1, COUNTIF(A$4:$A40, 'Annex 2 Designated EHV charges'!$A$11:$A$396)), 0)),"")</f>
        <v>255</v>
      </c>
      <c r="B41" s="91">
        <f>IF($A41="","",VLOOKUP($A41,'Annex 2 Designated EHV charges'!$A:$O,2,0))</f>
        <v>255</v>
      </c>
      <c r="C41" s="92">
        <f>IF($A41="","",VLOOKUP($A41,'Annex 2 Designated EHV charges'!$A:$O,3,0))</f>
        <v>1170001439707</v>
      </c>
      <c r="D41" s="91" t="str">
        <f>IF($A41="","",VLOOKUP($A41,'Annex 2 Designated EHV charges'!$A:$O,7,0))</f>
        <v>Newhurst ERF 132 EFW</v>
      </c>
      <c r="E41" s="94" t="str">
        <f>IFERROR(IF(VLOOKUP($A41,'Annex 2 Designated EHV charges'!$A:$P,COLUMN(E41)+4,FALSE)=0,"",VLOOKUP($A41,'Annex 2 Designated EHV charges'!$A:$P,COLUMN(E41)+4,FALSE)),"")</f>
        <v/>
      </c>
      <c r="F41" s="214">
        <f>IFERROR(IF(VLOOKUP($A41,'Annex 2 Designated EHV charges'!$A:$P,COLUMN(F41)+4,FALSE)=0,"",VLOOKUP($A41,'Annex 2 Designated EHV charges'!$A:$P,COLUMN(F41)+4,FALSE)),"")</f>
        <v>2894.65</v>
      </c>
      <c r="G41" s="214">
        <f>IFERROR(IF(VLOOKUP($A41,'Annex 2 Designated EHV charges'!$A:$P,COLUMN(G41)+4,FALSE)=0,"",VLOOKUP($A41,'Annex 2 Designated EHV charges'!$A:$P,COLUMN(G41)+4,FALSE)),"")</f>
        <v>0.67</v>
      </c>
      <c r="H41" s="214">
        <f>IFERROR(IF(VLOOKUP($A41,'Annex 2 Designated EHV charges'!$A:$P,COLUMN(H41)+4,FALSE)=0,"",VLOOKUP($A41,'Annex 2 Designated EHV charges'!$A:$P,COLUMN(H41)+4,FALSE)),"")</f>
        <v>0.67</v>
      </c>
    </row>
    <row r="42" spans="1:8" x14ac:dyDescent="0.25">
      <c r="A42" s="91">
        <f t="array" ref="A42">IFERROR(INDEX('Annex 2 Designated EHV charges'!$A$11:$A$396, MATCH(0, IF(ISBLANK('Annex 2 Designated EHV charges'!$A$11:$A$396),1, COUNTIF(A$4:$A41, 'Annex 2 Designated EHV charges'!$A$11:$A$396)), 0)),"")</f>
        <v>256</v>
      </c>
      <c r="B42" s="91">
        <f>IF($A42="","",VLOOKUP($A42,'Annex 2 Designated EHV charges'!$A:$O,2,0))</f>
        <v>256</v>
      </c>
      <c r="C42" s="92">
        <f>IF($A42="","",VLOOKUP($A42,'Annex 2 Designated EHV charges'!$A:$O,3,0))</f>
        <v>1170001496013</v>
      </c>
      <c r="D42" s="91" t="str">
        <f>IF($A42="","",VLOOKUP($A42,'Annex 2 Designated EHV charges'!$A:$O,7,0))</f>
        <v>Grafton Underwood</v>
      </c>
      <c r="E42" s="94" t="str">
        <f>IFERROR(IF(VLOOKUP($A42,'Annex 2 Designated EHV charges'!$A:$P,COLUMN(E42)+4,FALSE)=0,"",VLOOKUP($A42,'Annex 2 Designated EHV charges'!$A:$P,COLUMN(E42)+4,FALSE)),"")</f>
        <v/>
      </c>
      <c r="F42" s="214">
        <f>IFERROR(IF(VLOOKUP($A42,'Annex 2 Designated EHV charges'!$A:$P,COLUMN(F42)+4,FALSE)=0,"",VLOOKUP($A42,'Annex 2 Designated EHV charges'!$A:$P,COLUMN(F42)+4,FALSE)),"")</f>
        <v>2.02</v>
      </c>
      <c r="G42" s="214">
        <f>IFERROR(IF(VLOOKUP($A42,'Annex 2 Designated EHV charges'!$A:$P,COLUMN(G42)+4,FALSE)=0,"",VLOOKUP($A42,'Annex 2 Designated EHV charges'!$A:$P,COLUMN(G42)+4,FALSE)),"")</f>
        <v>2.2999999999999998</v>
      </c>
      <c r="H42" s="214">
        <f>IFERROR(IF(VLOOKUP($A42,'Annex 2 Designated EHV charges'!$A:$P,COLUMN(H42)+4,FALSE)=0,"",VLOOKUP($A42,'Annex 2 Designated EHV charges'!$A:$P,COLUMN(H42)+4,FALSE)),"")</f>
        <v>2.2999999999999998</v>
      </c>
    </row>
    <row r="43" spans="1:8" x14ac:dyDescent="0.25">
      <c r="A43" s="91">
        <f t="array" ref="A43">IFERROR(INDEX('Annex 2 Designated EHV charges'!$A$11:$A$396, MATCH(0, IF(ISBLANK('Annex 2 Designated EHV charges'!$A$11:$A$396),1, COUNTIF(A$4:$A42, 'Annex 2 Designated EHV charges'!$A$11:$A$396)), 0)),"")</f>
        <v>257</v>
      </c>
      <c r="B43" s="91">
        <f>IF($A43="","",VLOOKUP($A43,'Annex 2 Designated EHV charges'!$A:$O,2,0))</f>
        <v>257</v>
      </c>
      <c r="C43" s="92">
        <f>IF($A43="","",VLOOKUP($A43,'Annex 2 Designated EHV charges'!$A:$O,3,0))</f>
        <v>1170001534811</v>
      </c>
      <c r="D43" s="91" t="str">
        <f>IF($A43="","",VLOOKUP($A43,'Annex 2 Designated EHV charges'!$A:$O,7,0))</f>
        <v>Desford Road BESS 132</v>
      </c>
      <c r="E43" s="94" t="str">
        <f>IFERROR(IF(VLOOKUP($A43,'Annex 2 Designated EHV charges'!$A:$P,COLUMN(E43)+4,FALSE)=0,"",VLOOKUP($A43,'Annex 2 Designated EHV charges'!$A:$P,COLUMN(E43)+4,FALSE)),"")</f>
        <v/>
      </c>
      <c r="F43" s="214">
        <f>IFERROR(IF(VLOOKUP($A43,'Annex 2 Designated EHV charges'!$A:$P,COLUMN(F43)+4,FALSE)=0,"",VLOOKUP($A43,'Annex 2 Designated EHV charges'!$A:$P,COLUMN(F43)+4,FALSE)),"")</f>
        <v>448.95</v>
      </c>
      <c r="G43" s="214">
        <f>IFERROR(IF(VLOOKUP($A43,'Annex 2 Designated EHV charges'!$A:$P,COLUMN(G43)+4,FALSE)=0,"",VLOOKUP($A43,'Annex 2 Designated EHV charges'!$A:$P,COLUMN(G43)+4,FALSE)),"")</f>
        <v>1.1599999999999999</v>
      </c>
      <c r="H43" s="214">
        <f>IFERROR(IF(VLOOKUP($A43,'Annex 2 Designated EHV charges'!$A:$P,COLUMN(H43)+4,FALSE)=0,"",VLOOKUP($A43,'Annex 2 Designated EHV charges'!$A:$P,COLUMN(H43)+4,FALSE)),"")</f>
        <v>1.1599999999999999</v>
      </c>
    </row>
    <row r="44" spans="1:8" x14ac:dyDescent="0.25">
      <c r="A44" s="91">
        <f t="array" ref="A44">IFERROR(INDEX('Annex 2 Designated EHV charges'!$A$11:$A$396, MATCH(0, IF(ISBLANK('Annex 2 Designated EHV charges'!$A$11:$A$396),1, COUNTIF(A$4:$A43, 'Annex 2 Designated EHV charges'!$A$11:$A$396)), 0)),"")</f>
        <v>258</v>
      </c>
      <c r="B44" s="91">
        <f>IF($A44="","",VLOOKUP($A44,'Annex 2 Designated EHV charges'!$A:$O,2,0))</f>
        <v>258</v>
      </c>
      <c r="C44" s="92">
        <f>IF($A44="","",VLOOKUP($A44,'Annex 2 Designated EHV charges'!$A:$O,3,0))</f>
        <v>1170001675196</v>
      </c>
      <c r="D44" s="91" t="str">
        <f>IF($A44="","",VLOOKUP($A44,'Annex 2 Designated EHV charges'!$A:$O,7,0))</f>
        <v>Crick Road Solar Plant</v>
      </c>
      <c r="E44" s="94" t="str">
        <f>IFERROR(IF(VLOOKUP($A44,'Annex 2 Designated EHV charges'!$A:$P,COLUMN(E44)+4,FALSE)=0,"",VLOOKUP($A44,'Annex 2 Designated EHV charges'!$A:$P,COLUMN(E44)+4,FALSE)),"")</f>
        <v/>
      </c>
      <c r="F44" s="214">
        <f>IFERROR(IF(VLOOKUP($A44,'Annex 2 Designated EHV charges'!$A:$P,COLUMN(F44)+4,FALSE)=0,"",VLOOKUP($A44,'Annex 2 Designated EHV charges'!$A:$P,COLUMN(F44)+4,FALSE)),"")</f>
        <v>10.59</v>
      </c>
      <c r="G44" s="214">
        <f>IFERROR(IF(VLOOKUP($A44,'Annex 2 Designated EHV charges'!$A:$P,COLUMN(G44)+4,FALSE)=0,"",VLOOKUP($A44,'Annex 2 Designated EHV charges'!$A:$P,COLUMN(G44)+4,FALSE)),"")</f>
        <v>1.33</v>
      </c>
      <c r="H44" s="214">
        <f>IFERROR(IF(VLOOKUP($A44,'Annex 2 Designated EHV charges'!$A:$P,COLUMN(H44)+4,FALSE)=0,"",VLOOKUP($A44,'Annex 2 Designated EHV charges'!$A:$P,COLUMN(H44)+4,FALSE)),"")</f>
        <v>1.33</v>
      </c>
    </row>
    <row r="45" spans="1:8" x14ac:dyDescent="0.25">
      <c r="A45" s="91">
        <f t="array" ref="A45">IFERROR(INDEX('Annex 2 Designated EHV charges'!$A$11:$A$396, MATCH(0, IF(ISBLANK('Annex 2 Designated EHV charges'!$A$11:$A$396),1, COUNTIF(A$4:$A44, 'Annex 2 Designated EHV charges'!$A$11:$A$396)), 0)),"")</f>
        <v>259</v>
      </c>
      <c r="B45" s="91">
        <f>IF($A45="","",VLOOKUP($A45,'Annex 2 Designated EHV charges'!$A:$O,2,0))</f>
        <v>259</v>
      </c>
      <c r="C45" s="92">
        <f>IF($A45="","",VLOOKUP($A45,'Annex 2 Designated EHV charges'!$A:$O,3,0))</f>
        <v>1170001689551</v>
      </c>
      <c r="D45" s="91" t="str">
        <f>IF($A45="","",VLOOKUP($A45,'Annex 2 Designated EHV charges'!$A:$O,7,0))</f>
        <v>Hayton Lakes PV 132</v>
      </c>
      <c r="E45" s="94" t="str">
        <f>IFERROR(IF(VLOOKUP($A45,'Annex 2 Designated EHV charges'!$A:$P,COLUMN(E45)+4,FALSE)=0,"",VLOOKUP($A45,'Annex 2 Designated EHV charges'!$A:$P,COLUMN(E45)+4,FALSE)),"")</f>
        <v/>
      </c>
      <c r="F45" s="214">
        <f>IFERROR(IF(VLOOKUP($A45,'Annex 2 Designated EHV charges'!$A:$P,COLUMN(F45)+4,FALSE)=0,"",VLOOKUP($A45,'Annex 2 Designated EHV charges'!$A:$P,COLUMN(F45)+4,FALSE)),"")</f>
        <v>2.2200000000000002</v>
      </c>
      <c r="G45" s="214">
        <f>IFERROR(IF(VLOOKUP($A45,'Annex 2 Designated EHV charges'!$A:$P,COLUMN(G45)+4,FALSE)=0,"",VLOOKUP($A45,'Annex 2 Designated EHV charges'!$A:$P,COLUMN(G45)+4,FALSE)),"")</f>
        <v>1.1499999999999999</v>
      </c>
      <c r="H45" s="214">
        <f>IFERROR(IF(VLOOKUP($A45,'Annex 2 Designated EHV charges'!$A:$P,COLUMN(H45)+4,FALSE)=0,"",VLOOKUP($A45,'Annex 2 Designated EHV charges'!$A:$P,COLUMN(H45)+4,FALSE)),"")</f>
        <v>1.1499999999999999</v>
      </c>
    </row>
    <row r="46" spans="1:8" x14ac:dyDescent="0.25">
      <c r="A46" s="91">
        <f t="array" ref="A46">IFERROR(INDEX('Annex 2 Designated EHV charges'!$A$11:$A$396, MATCH(0, IF(ISBLANK('Annex 2 Designated EHV charges'!$A$11:$A$396),1, COUNTIF(A$4:$A45, 'Annex 2 Designated EHV charges'!$A$11:$A$396)), 0)),"")</f>
        <v>260</v>
      </c>
      <c r="B46" s="91">
        <f>IF($A46="","",VLOOKUP($A46,'Annex 2 Designated EHV charges'!$A:$O,2,0))</f>
        <v>260</v>
      </c>
      <c r="C46" s="92">
        <f>IF($A46="","",VLOOKUP($A46,'Annex 2 Designated EHV charges'!$A:$O,3,0))</f>
        <v>1170001875862</v>
      </c>
      <c r="D46" s="91" t="str">
        <f>IF($A46="","",VLOOKUP($A46,'Annex 2 Designated EHV charges'!$A:$O,7,0))</f>
        <v>Land at Low Farm</v>
      </c>
      <c r="E46" s="94" t="str">
        <f>IFERROR(IF(VLOOKUP($A46,'Annex 2 Designated EHV charges'!$A:$P,COLUMN(E46)+4,FALSE)=0,"",VLOOKUP($A46,'Annex 2 Designated EHV charges'!$A:$P,COLUMN(E46)+4,FALSE)),"")</f>
        <v/>
      </c>
      <c r="F46" s="214">
        <f>IFERROR(IF(VLOOKUP($A46,'Annex 2 Designated EHV charges'!$A:$P,COLUMN(F46)+4,FALSE)=0,"",VLOOKUP($A46,'Annex 2 Designated EHV charges'!$A:$P,COLUMN(F46)+4,FALSE)),"")</f>
        <v>2.17</v>
      </c>
      <c r="G46" s="214">
        <f>IFERROR(IF(VLOOKUP($A46,'Annex 2 Designated EHV charges'!$A:$P,COLUMN(G46)+4,FALSE)=0,"",VLOOKUP($A46,'Annex 2 Designated EHV charges'!$A:$P,COLUMN(G46)+4,FALSE)),"")</f>
        <v>1.69</v>
      </c>
      <c r="H46" s="214">
        <f>IFERROR(IF(VLOOKUP($A46,'Annex 2 Designated EHV charges'!$A:$P,COLUMN(H46)+4,FALSE)=0,"",VLOOKUP($A46,'Annex 2 Designated EHV charges'!$A:$P,COLUMN(H46)+4,FALSE)),"")</f>
        <v>1.69</v>
      </c>
    </row>
    <row r="47" spans="1:8" x14ac:dyDescent="0.25">
      <c r="A47" s="91">
        <f t="array" ref="A47">IFERROR(INDEX('Annex 2 Designated EHV charges'!$A$11:$A$396, MATCH(0, IF(ISBLANK('Annex 2 Designated EHV charges'!$A$11:$A$396),1, COUNTIF(A$4:$A46, 'Annex 2 Designated EHV charges'!$A$11:$A$396)), 0)),"")</f>
        <v>261</v>
      </c>
      <c r="B47" s="91">
        <f>IF($A47="","",VLOOKUP($A47,'Annex 2 Designated EHV charges'!$A:$O,2,0))</f>
        <v>261</v>
      </c>
      <c r="C47" s="92">
        <f>IF($A47="","",VLOOKUP($A47,'Annex 2 Designated EHV charges'!$A:$O,3,0))</f>
        <v>1170001991736</v>
      </c>
      <c r="D47" s="91" t="str">
        <f>IF($A47="","",VLOOKUP($A47,'Annex 2 Designated EHV charges'!$A:$O,7,0))</f>
        <v>Inkersall Grange Farm Bilsthorpe PV</v>
      </c>
      <c r="E47" s="94" t="str">
        <f>IFERROR(IF(VLOOKUP($A47,'Annex 2 Designated EHV charges'!$A:$P,COLUMN(E47)+4,FALSE)=0,"",VLOOKUP($A47,'Annex 2 Designated EHV charges'!$A:$P,COLUMN(E47)+4,FALSE)),"")</f>
        <v/>
      </c>
      <c r="F47" s="214">
        <f>IFERROR(IF(VLOOKUP($A47,'Annex 2 Designated EHV charges'!$A:$P,COLUMN(F47)+4,FALSE)=0,"",VLOOKUP($A47,'Annex 2 Designated EHV charges'!$A:$P,COLUMN(F47)+4,FALSE)),"")</f>
        <v>17.64</v>
      </c>
      <c r="G47" s="214">
        <f>IFERROR(IF(VLOOKUP($A47,'Annex 2 Designated EHV charges'!$A:$P,COLUMN(G47)+4,FALSE)=0,"",VLOOKUP($A47,'Annex 2 Designated EHV charges'!$A:$P,COLUMN(G47)+4,FALSE)),"")</f>
        <v>0.67</v>
      </c>
      <c r="H47" s="214">
        <f>IFERROR(IF(VLOOKUP($A47,'Annex 2 Designated EHV charges'!$A:$P,COLUMN(H47)+4,FALSE)=0,"",VLOOKUP($A47,'Annex 2 Designated EHV charges'!$A:$P,COLUMN(H47)+4,FALSE)),"")</f>
        <v>0.67</v>
      </c>
    </row>
    <row r="48" spans="1:8" x14ac:dyDescent="0.25">
      <c r="A48" s="91">
        <f t="array" ref="A48">IFERROR(INDEX('Annex 2 Designated EHV charges'!$A$11:$A$396, MATCH(0, IF(ISBLANK('Annex 2 Designated EHV charges'!$A$11:$A$396),1, COUNTIF(A$4:$A47, 'Annex 2 Designated EHV charges'!$A$11:$A$396)), 0)),"")</f>
        <v>262</v>
      </c>
      <c r="B48" s="91">
        <f>IF($A48="","",VLOOKUP($A48,'Annex 2 Designated EHV charges'!$A:$O,2,0))</f>
        <v>262</v>
      </c>
      <c r="C48" s="92">
        <f>IF($A48="","",VLOOKUP($A48,'Annex 2 Designated EHV charges'!$A:$O,3,0))</f>
        <v>1170001991684</v>
      </c>
      <c r="D48" s="91" t="str">
        <f>IF($A48="","",VLOOKUP($A48,'Annex 2 Designated EHV charges'!$A:$O,7,0))</f>
        <v>Land at Crifton Lodge Farm Bilsthorpe PV</v>
      </c>
      <c r="E48" s="94" t="str">
        <f>IFERROR(IF(VLOOKUP($A48,'Annex 2 Designated EHV charges'!$A:$P,COLUMN(E48)+4,FALSE)=0,"",VLOOKUP($A48,'Annex 2 Designated EHV charges'!$A:$P,COLUMN(E48)+4,FALSE)),"")</f>
        <v/>
      </c>
      <c r="F48" s="214">
        <f>IFERROR(IF(VLOOKUP($A48,'Annex 2 Designated EHV charges'!$A:$P,COLUMN(F48)+4,FALSE)=0,"",VLOOKUP($A48,'Annex 2 Designated EHV charges'!$A:$P,COLUMN(F48)+4,FALSE)),"")</f>
        <v>6.2</v>
      </c>
      <c r="G48" s="214">
        <f>IFERROR(IF(VLOOKUP($A48,'Annex 2 Designated EHV charges'!$A:$P,COLUMN(G48)+4,FALSE)=0,"",VLOOKUP($A48,'Annex 2 Designated EHV charges'!$A:$P,COLUMN(G48)+4,FALSE)),"")</f>
        <v>1.51</v>
      </c>
      <c r="H48" s="214">
        <f>IFERROR(IF(VLOOKUP($A48,'Annex 2 Designated EHV charges'!$A:$P,COLUMN(H48)+4,FALSE)=0,"",VLOOKUP($A48,'Annex 2 Designated EHV charges'!$A:$P,COLUMN(H48)+4,FALSE)),"")</f>
        <v>1.51</v>
      </c>
    </row>
    <row r="49" spans="1:8" x14ac:dyDescent="0.25">
      <c r="A49" s="91">
        <f t="array" ref="A49">IFERROR(INDEX('Annex 2 Designated EHV charges'!$A$11:$A$396, MATCH(0, IF(ISBLANK('Annex 2 Designated EHV charges'!$A$11:$A$396),1, COUNTIF(A$4:$A48, 'Annex 2 Designated EHV charges'!$A$11:$A$396)), 0)),"")</f>
        <v>263</v>
      </c>
      <c r="B49" s="91">
        <f>IF($A49="","",VLOOKUP($A49,'Annex 2 Designated EHV charges'!$A:$O,2,0))</f>
        <v>263</v>
      </c>
      <c r="C49" s="92">
        <f>IF($A49="","",VLOOKUP($A49,'Annex 2 Designated EHV charges'!$A:$O,3,0))</f>
        <v>1170002121701</v>
      </c>
      <c r="D49" s="91" t="str">
        <f>IF($A49="","",VLOOKUP($A49,'Annex 2 Designated EHV charges'!$A:$O,7,0))</f>
        <v>Land at Ash Farm ESS &amp; PV</v>
      </c>
      <c r="E49" s="94" t="str">
        <f>IFERROR(IF(VLOOKUP($A49,'Annex 2 Designated EHV charges'!$A:$P,COLUMN(E49)+4,FALSE)=0,"",VLOOKUP($A49,'Annex 2 Designated EHV charges'!$A:$P,COLUMN(E49)+4,FALSE)),"")</f>
        <v/>
      </c>
      <c r="F49" s="214">
        <f>IFERROR(IF(VLOOKUP($A49,'Annex 2 Designated EHV charges'!$A:$P,COLUMN(F49)+4,FALSE)=0,"",VLOOKUP($A49,'Annex 2 Designated EHV charges'!$A:$P,COLUMN(F49)+4,FALSE)),"")</f>
        <v>708.35</v>
      </c>
      <c r="G49" s="214">
        <f>IFERROR(IF(VLOOKUP($A49,'Annex 2 Designated EHV charges'!$A:$P,COLUMN(G49)+4,FALSE)=0,"",VLOOKUP($A49,'Annex 2 Designated EHV charges'!$A:$P,COLUMN(G49)+4,FALSE)),"")</f>
        <v>0.94</v>
      </c>
      <c r="H49" s="214">
        <f>IFERROR(IF(VLOOKUP($A49,'Annex 2 Designated EHV charges'!$A:$P,COLUMN(H49)+4,FALSE)=0,"",VLOOKUP($A49,'Annex 2 Designated EHV charges'!$A:$P,COLUMN(H49)+4,FALSE)),"")</f>
        <v>0.94</v>
      </c>
    </row>
    <row r="50" spans="1:8" x14ac:dyDescent="0.25">
      <c r="A50" s="91">
        <f t="array" ref="A50">IFERROR(INDEX('Annex 2 Designated EHV charges'!$A$11:$A$396, MATCH(0, IF(ISBLANK('Annex 2 Designated EHV charges'!$A$11:$A$396),1, COUNTIF(A$4:$A49, 'Annex 2 Designated EHV charges'!$A$11:$A$396)), 0)),"")</f>
        <v>264</v>
      </c>
      <c r="B50" s="91">
        <f>IF($A50="","",VLOOKUP($A50,'Annex 2 Designated EHV charges'!$A:$O,2,0))</f>
        <v>264</v>
      </c>
      <c r="C50" s="92">
        <f>IF($A50="","",VLOOKUP($A50,'Annex 2 Designated EHV charges'!$A:$O,3,0))</f>
        <v>1170002125450</v>
      </c>
      <c r="D50" s="91" t="str">
        <f>IF($A50="","",VLOOKUP($A50,'Annex 2 Designated EHV charges'!$A:$O,7,0))</f>
        <v>Halloughton Solar Farm Southwell</v>
      </c>
      <c r="E50" s="94" t="str">
        <f>IFERROR(IF(VLOOKUP($A50,'Annex 2 Designated EHV charges'!$A:$P,COLUMN(E50)+4,FALSE)=0,"",VLOOKUP($A50,'Annex 2 Designated EHV charges'!$A:$P,COLUMN(E50)+4,FALSE)),"")</f>
        <v/>
      </c>
      <c r="F50" s="214">
        <f>IFERROR(IF(VLOOKUP($A50,'Annex 2 Designated EHV charges'!$A:$P,COLUMN(F50)+4,FALSE)=0,"",VLOOKUP($A50,'Annex 2 Designated EHV charges'!$A:$P,COLUMN(F50)+4,FALSE)),"")</f>
        <v>146.30000000000001</v>
      </c>
      <c r="G50" s="214">
        <f>IFERROR(IF(VLOOKUP($A50,'Annex 2 Designated EHV charges'!$A:$P,COLUMN(G50)+4,FALSE)=0,"",VLOOKUP($A50,'Annex 2 Designated EHV charges'!$A:$P,COLUMN(G50)+4,FALSE)),"")</f>
        <v>1.1499999999999999</v>
      </c>
      <c r="H50" s="214">
        <f>IFERROR(IF(VLOOKUP($A50,'Annex 2 Designated EHV charges'!$A:$P,COLUMN(H50)+4,FALSE)=0,"",VLOOKUP($A50,'Annex 2 Designated EHV charges'!$A:$P,COLUMN(H50)+4,FALSE)),"")</f>
        <v>1.1499999999999999</v>
      </c>
    </row>
    <row r="51" spans="1:8" x14ac:dyDescent="0.25">
      <c r="A51" s="91">
        <f t="array" ref="A51">IFERROR(INDEX('Annex 2 Designated EHV charges'!$A$11:$A$396, MATCH(0, IF(ISBLANK('Annex 2 Designated EHV charges'!$A$11:$A$396),1, COUNTIF(A$4:$A50, 'Annex 2 Designated EHV charges'!$A$11:$A$396)), 0)),"")</f>
        <v>265</v>
      </c>
      <c r="B51" s="91">
        <f>IF($A51="","",VLOOKUP($A51,'Annex 2 Designated EHV charges'!$A:$O,2,0))</f>
        <v>265</v>
      </c>
      <c r="C51" s="92">
        <f>IF($A51="","",VLOOKUP($A51,'Annex 2 Designated EHV charges'!$A:$O,3,0))</f>
        <v>1170002144754</v>
      </c>
      <c r="D51" s="91" t="str">
        <f>IF($A51="","",VLOOKUP($A51,'Annex 2 Designated EHV charges'!$A:$O,7,0))</f>
        <v>Bagworth Road, Newbold Verdon</v>
      </c>
      <c r="E51" s="94" t="str">
        <f>IFERROR(IF(VLOOKUP($A51,'Annex 2 Designated EHV charges'!$A:$P,COLUMN(E51)+4,FALSE)=0,"",VLOOKUP($A51,'Annex 2 Designated EHV charges'!$A:$P,COLUMN(E51)+4,FALSE)),"")</f>
        <v/>
      </c>
      <c r="F51" s="214">
        <f>IFERROR(IF(VLOOKUP($A51,'Annex 2 Designated EHV charges'!$A:$P,COLUMN(F51)+4,FALSE)=0,"",VLOOKUP($A51,'Annex 2 Designated EHV charges'!$A:$P,COLUMN(F51)+4,FALSE)),"")</f>
        <v>4.4800000000000004</v>
      </c>
      <c r="G51" s="214">
        <f>IFERROR(IF(VLOOKUP($A51,'Annex 2 Designated EHV charges'!$A:$P,COLUMN(G51)+4,FALSE)=0,"",VLOOKUP($A51,'Annex 2 Designated EHV charges'!$A:$P,COLUMN(G51)+4,FALSE)),"")</f>
        <v>1.6</v>
      </c>
      <c r="H51" s="214">
        <f>IFERROR(IF(VLOOKUP($A51,'Annex 2 Designated EHV charges'!$A:$P,COLUMN(H51)+4,FALSE)=0,"",VLOOKUP($A51,'Annex 2 Designated EHV charges'!$A:$P,COLUMN(H51)+4,FALSE)),"")</f>
        <v>1.6</v>
      </c>
    </row>
    <row r="52" spans="1:8" x14ac:dyDescent="0.25">
      <c r="A52" s="91">
        <f t="array" ref="A52">IFERROR(INDEX('Annex 2 Designated EHV charges'!$A$11:$A$396, MATCH(0, IF(ISBLANK('Annex 2 Designated EHV charges'!$A$11:$A$396),1, COUNTIF(A$4:$A51, 'Annex 2 Designated EHV charges'!$A$11:$A$396)), 0)),"")</f>
        <v>266</v>
      </c>
      <c r="B52" s="91">
        <f>IF($A52="","",VLOOKUP($A52,'Annex 2 Designated EHV charges'!$A:$O,2,0))</f>
        <v>266</v>
      </c>
      <c r="C52" s="92">
        <f>IF($A52="","",VLOOKUP($A52,'Annex 2 Designated EHV charges'!$A:$O,3,0))</f>
        <v>1170002166632</v>
      </c>
      <c r="D52" s="91" t="str">
        <f>IF($A52="","",VLOOKUP($A52,'Annex 2 Designated EHV charges'!$A:$O,7,0))</f>
        <v>Winkburn Solar</v>
      </c>
      <c r="E52" s="94" t="str">
        <f>IFERROR(IF(VLOOKUP($A52,'Annex 2 Designated EHV charges'!$A:$P,COLUMN(E52)+4,FALSE)=0,"",VLOOKUP($A52,'Annex 2 Designated EHV charges'!$A:$P,COLUMN(E52)+4,FALSE)),"")</f>
        <v/>
      </c>
      <c r="F52" s="214">
        <f>IFERROR(IF(VLOOKUP($A52,'Annex 2 Designated EHV charges'!$A:$P,COLUMN(F52)+4,FALSE)=0,"",VLOOKUP($A52,'Annex 2 Designated EHV charges'!$A:$P,COLUMN(F52)+4,FALSE)),"")</f>
        <v>8.89</v>
      </c>
      <c r="G52" s="214">
        <f>IFERROR(IF(VLOOKUP($A52,'Annex 2 Designated EHV charges'!$A:$P,COLUMN(G52)+4,FALSE)=0,"",VLOOKUP($A52,'Annex 2 Designated EHV charges'!$A:$P,COLUMN(G52)+4,FALSE)),"")</f>
        <v>1.1499999999999999</v>
      </c>
      <c r="H52" s="214">
        <f>IFERROR(IF(VLOOKUP($A52,'Annex 2 Designated EHV charges'!$A:$P,COLUMN(H52)+4,FALSE)=0,"",VLOOKUP($A52,'Annex 2 Designated EHV charges'!$A:$P,COLUMN(H52)+4,FALSE)),"")</f>
        <v>1.1499999999999999</v>
      </c>
    </row>
    <row r="53" spans="1:8" x14ac:dyDescent="0.25">
      <c r="A53" s="91">
        <f t="array" ref="A53">IFERROR(INDEX('Annex 2 Designated EHV charges'!$A$11:$A$396, MATCH(0, IF(ISBLANK('Annex 2 Designated EHV charges'!$A$11:$A$396),1, COUNTIF(A$4:$A52, 'Annex 2 Designated EHV charges'!$A$11:$A$396)), 0)),"")</f>
        <v>267</v>
      </c>
      <c r="B53" s="91">
        <f>IF($A53="","",VLOOKUP($A53,'Annex 2 Designated EHV charges'!$A:$O,2,0))</f>
        <v>267</v>
      </c>
      <c r="C53" s="92">
        <f>IF($A53="","",VLOOKUP($A53,'Annex 2 Designated EHV charges'!$A:$O,3,0))</f>
        <v>1170002175520</v>
      </c>
      <c r="D53" s="91" t="str">
        <f>IF($A53="","",VLOOKUP($A53,'Annex 2 Designated EHV charges'!$A:$O,7,0))</f>
        <v>Ashorne Solar</v>
      </c>
      <c r="E53" s="94" t="str">
        <f>IFERROR(IF(VLOOKUP($A53,'Annex 2 Designated EHV charges'!$A:$P,COLUMN(E53)+4,FALSE)=0,"",VLOOKUP($A53,'Annex 2 Designated EHV charges'!$A:$P,COLUMN(E53)+4,FALSE)),"")</f>
        <v/>
      </c>
      <c r="F53" s="214">
        <f>IFERROR(IF(VLOOKUP($A53,'Annex 2 Designated EHV charges'!$A:$P,COLUMN(F53)+4,FALSE)=0,"",VLOOKUP($A53,'Annex 2 Designated EHV charges'!$A:$P,COLUMN(F53)+4,FALSE)),"")</f>
        <v>149.9</v>
      </c>
      <c r="G53" s="214">
        <f>IFERROR(IF(VLOOKUP($A53,'Annex 2 Designated EHV charges'!$A:$P,COLUMN(G53)+4,FALSE)=0,"",VLOOKUP($A53,'Annex 2 Designated EHV charges'!$A:$P,COLUMN(G53)+4,FALSE)),"")</f>
        <v>2.31</v>
      </c>
      <c r="H53" s="214">
        <f>IFERROR(IF(VLOOKUP($A53,'Annex 2 Designated EHV charges'!$A:$P,COLUMN(H53)+4,FALSE)=0,"",VLOOKUP($A53,'Annex 2 Designated EHV charges'!$A:$P,COLUMN(H53)+4,FALSE)),"")</f>
        <v>2.31</v>
      </c>
    </row>
    <row r="54" spans="1:8" x14ac:dyDescent="0.25">
      <c r="A54" s="91">
        <f t="array" ref="A54">IFERROR(INDEX('Annex 2 Designated EHV charges'!$A$11:$A$396, MATCH(0, IF(ISBLANK('Annex 2 Designated EHV charges'!$A$11:$A$396),1, COUNTIF(A$4:$A53, 'Annex 2 Designated EHV charges'!$A$11:$A$396)), 0)),"")</f>
        <v>270</v>
      </c>
      <c r="B54" s="91">
        <f>IF($A54="","",VLOOKUP($A54,'Annex 2 Designated EHV charges'!$A:$O,2,0))</f>
        <v>270</v>
      </c>
      <c r="C54" s="92">
        <f>IF($A54="","",VLOOKUP($A54,'Annex 2 Designated EHV charges'!$A:$O,3,0))</f>
        <v>1170002199275</v>
      </c>
      <c r="D54" s="91" t="str">
        <f>IF($A54="","",VLOOKUP($A54,'Annex 2 Designated EHV charges'!$A:$O,7,0))</f>
        <v>Copse Lodge Solar Farm</v>
      </c>
      <c r="E54" s="94" t="str">
        <f>IFERROR(IF(VLOOKUP($A54,'Annex 2 Designated EHV charges'!$A:$P,COLUMN(E54)+4,FALSE)=0,"",VLOOKUP($A54,'Annex 2 Designated EHV charges'!$A:$P,COLUMN(E54)+4,FALSE)),"")</f>
        <v/>
      </c>
      <c r="F54" s="214">
        <f>IFERROR(IF(VLOOKUP($A54,'Annex 2 Designated EHV charges'!$A:$P,COLUMN(F54)+4,FALSE)=0,"",VLOOKUP($A54,'Annex 2 Designated EHV charges'!$A:$P,COLUMN(F54)+4,FALSE)),"")</f>
        <v>4.4800000000000004</v>
      </c>
      <c r="G54" s="214">
        <f>IFERROR(IF(VLOOKUP($A54,'Annex 2 Designated EHV charges'!$A:$P,COLUMN(G54)+4,FALSE)=0,"",VLOOKUP($A54,'Annex 2 Designated EHV charges'!$A:$P,COLUMN(G54)+4,FALSE)),"")</f>
        <v>1.88</v>
      </c>
      <c r="H54" s="214">
        <f>IFERROR(IF(VLOOKUP($A54,'Annex 2 Designated EHV charges'!$A:$P,COLUMN(H54)+4,FALSE)=0,"",VLOOKUP($A54,'Annex 2 Designated EHV charges'!$A:$P,COLUMN(H54)+4,FALSE)),"")</f>
        <v>1.88</v>
      </c>
    </row>
    <row r="55" spans="1:8" x14ac:dyDescent="0.25">
      <c r="A55" s="91">
        <f t="array" ref="A55">IFERROR(INDEX('Annex 2 Designated EHV charges'!$A$11:$A$396, MATCH(0, IF(ISBLANK('Annex 2 Designated EHV charges'!$A$11:$A$396),1, COUNTIF(A$4:$A54, 'Annex 2 Designated EHV charges'!$A$11:$A$396)), 0)),"")</f>
        <v>271</v>
      </c>
      <c r="B55" s="91">
        <f>IF($A55="","",VLOOKUP($A55,'Annex 2 Designated EHV charges'!$A:$O,2,0))</f>
        <v>271</v>
      </c>
      <c r="C55" s="92">
        <f>IF($A55="","",VLOOKUP($A55,'Annex 2 Designated EHV charges'!$A:$O,3,0))</f>
        <v>1170002070553</v>
      </c>
      <c r="D55" s="91" t="str">
        <f>IF($A55="","",VLOOKUP($A55,'Annex 2 Designated EHV charges'!$A:$O,7,0))</f>
        <v>Haunton Manor Farm Solar Project</v>
      </c>
      <c r="E55" s="94" t="str">
        <f>IFERROR(IF(VLOOKUP($A55,'Annex 2 Designated EHV charges'!$A:$P,COLUMN(E55)+4,FALSE)=0,"",VLOOKUP($A55,'Annex 2 Designated EHV charges'!$A:$P,COLUMN(E55)+4,FALSE)),"")</f>
        <v/>
      </c>
      <c r="F55" s="214">
        <f>IFERROR(IF(VLOOKUP($A55,'Annex 2 Designated EHV charges'!$A:$P,COLUMN(F55)+4,FALSE)=0,"",VLOOKUP($A55,'Annex 2 Designated EHV charges'!$A:$P,COLUMN(F55)+4,FALSE)),"")</f>
        <v>8.19</v>
      </c>
      <c r="G55" s="214">
        <f>IFERROR(IF(VLOOKUP($A55,'Annex 2 Designated EHV charges'!$A:$P,COLUMN(G55)+4,FALSE)=0,"",VLOOKUP($A55,'Annex 2 Designated EHV charges'!$A:$P,COLUMN(G55)+4,FALSE)),"")</f>
        <v>1.59</v>
      </c>
      <c r="H55" s="214">
        <f>IFERROR(IF(VLOOKUP($A55,'Annex 2 Designated EHV charges'!$A:$P,COLUMN(H55)+4,FALSE)=0,"",VLOOKUP($A55,'Annex 2 Designated EHV charges'!$A:$P,COLUMN(H55)+4,FALSE)),"")</f>
        <v>1.59</v>
      </c>
    </row>
    <row r="56" spans="1:8" x14ac:dyDescent="0.25">
      <c r="A56" s="91">
        <f t="array" ref="A56">IFERROR(INDEX('Annex 2 Designated EHV charges'!$A$11:$A$396, MATCH(0, IF(ISBLANK('Annex 2 Designated EHV charges'!$A$11:$A$396),1, COUNTIF(A$4:$A55, 'Annex 2 Designated EHV charges'!$A$11:$A$396)), 0)),"")</f>
        <v>272</v>
      </c>
      <c r="B56" s="91">
        <f>IF($A56="","",VLOOKUP($A56,'Annex 2 Designated EHV charges'!$A:$O,2,0))</f>
        <v>272</v>
      </c>
      <c r="C56" s="92">
        <f>IF($A56="","",VLOOKUP($A56,'Annex 2 Designated EHV charges'!$A:$O,3,0))</f>
        <v>1170002109778</v>
      </c>
      <c r="D56" s="91" t="str">
        <f>IF($A56="","",VLOOKUP($A56,'Annex 2 Designated EHV charges'!$A:$O,7,0))</f>
        <v>Gonerby Moor PV</v>
      </c>
      <c r="E56" s="94" t="str">
        <f>IFERROR(IF(VLOOKUP($A56,'Annex 2 Designated EHV charges'!$A:$P,COLUMN(E56)+4,FALSE)=0,"",VLOOKUP($A56,'Annex 2 Designated EHV charges'!$A:$P,COLUMN(E56)+4,FALSE)),"")</f>
        <v/>
      </c>
      <c r="F56" s="214">
        <f>IFERROR(IF(VLOOKUP($A56,'Annex 2 Designated EHV charges'!$A:$P,COLUMN(F56)+4,FALSE)=0,"",VLOOKUP($A56,'Annex 2 Designated EHV charges'!$A:$P,COLUMN(F56)+4,FALSE)),"")</f>
        <v>5.84</v>
      </c>
      <c r="G56" s="214">
        <f>IFERROR(IF(VLOOKUP($A56,'Annex 2 Designated EHV charges'!$A:$P,COLUMN(G56)+4,FALSE)=0,"",VLOOKUP($A56,'Annex 2 Designated EHV charges'!$A:$P,COLUMN(G56)+4,FALSE)),"")</f>
        <v>1.1499999999999999</v>
      </c>
      <c r="H56" s="214">
        <f>IFERROR(IF(VLOOKUP($A56,'Annex 2 Designated EHV charges'!$A:$P,COLUMN(H56)+4,FALSE)=0,"",VLOOKUP($A56,'Annex 2 Designated EHV charges'!$A:$P,COLUMN(H56)+4,FALSE)),"")</f>
        <v>1.1499999999999999</v>
      </c>
    </row>
    <row r="57" spans="1:8" x14ac:dyDescent="0.25">
      <c r="A57" s="91">
        <f t="array" ref="A57">IFERROR(INDEX('Annex 2 Designated EHV charges'!$A$11:$A$396, MATCH(0, IF(ISBLANK('Annex 2 Designated EHV charges'!$A$11:$A$396),1, COUNTIF(A$4:$A56, 'Annex 2 Designated EHV charges'!$A$11:$A$396)), 0)),"")</f>
        <v>273</v>
      </c>
      <c r="B57" s="91">
        <f>IF($A57="","",VLOOKUP($A57,'Annex 2 Designated EHV charges'!$A:$O,2,0))</f>
        <v>273</v>
      </c>
      <c r="C57" s="92">
        <f>IF($A57="","",VLOOKUP($A57,'Annex 2 Designated EHV charges'!$A:$O,3,0))</f>
        <v>117002016764</v>
      </c>
      <c r="D57" s="91" t="str">
        <f>IF($A57="","",VLOOKUP($A57,'Annex 2 Designated EHV charges'!$A:$O,7,0))</f>
        <v>Longmoor Solar, Castle View Road</v>
      </c>
      <c r="E57" s="94" t="str">
        <f>IFERROR(IF(VLOOKUP($A57,'Annex 2 Designated EHV charges'!$A:$P,COLUMN(E57)+4,FALSE)=0,"",VLOOKUP($A57,'Annex 2 Designated EHV charges'!$A:$P,COLUMN(E57)+4,FALSE)),"")</f>
        <v/>
      </c>
      <c r="F57" s="214">
        <f>IFERROR(IF(VLOOKUP($A57,'Annex 2 Designated EHV charges'!$A:$P,COLUMN(F57)+4,FALSE)=0,"",VLOOKUP($A57,'Annex 2 Designated EHV charges'!$A:$P,COLUMN(F57)+4,FALSE)),"")</f>
        <v>6.25</v>
      </c>
      <c r="G57" s="214">
        <f>IFERROR(IF(VLOOKUP($A57,'Annex 2 Designated EHV charges'!$A:$P,COLUMN(G57)+4,FALSE)=0,"",VLOOKUP($A57,'Annex 2 Designated EHV charges'!$A:$P,COLUMN(G57)+4,FALSE)),"")</f>
        <v>1.1499999999999999</v>
      </c>
      <c r="H57" s="214">
        <f>IFERROR(IF(VLOOKUP($A57,'Annex 2 Designated EHV charges'!$A:$P,COLUMN(H57)+4,FALSE)=0,"",VLOOKUP($A57,'Annex 2 Designated EHV charges'!$A:$P,COLUMN(H57)+4,FALSE)),"")</f>
        <v>1.1499999999999999</v>
      </c>
    </row>
    <row r="58" spans="1:8" ht="25" x14ac:dyDescent="0.25">
      <c r="A58" s="91">
        <f t="array" ref="A58">IFERROR(INDEX('Annex 2 Designated EHV charges'!$A$11:$A$396, MATCH(0, IF(ISBLANK('Annex 2 Designated EHV charges'!$A$11:$A$396),1, COUNTIF(A$4:$A57, 'Annex 2 Designated EHV charges'!$A$11:$A$396)), 0)),"")</f>
        <v>281</v>
      </c>
      <c r="B58" s="91">
        <f>IF($A58="","",VLOOKUP($A58,'Annex 2 Designated EHV charges'!$A:$O,2,0))</f>
        <v>281</v>
      </c>
      <c r="C58" s="92" t="str">
        <f>IF($A58="","",VLOOKUP($A58,'Annex 2 Designated EHV charges'!$A:$O,3,0))</f>
        <v>1170000946973_x000D_
1170000946982</v>
      </c>
      <c r="D58" s="91" t="str">
        <f>IF($A58="","",VLOOKUP($A58,'Annex 2 Designated EHV charges'!$A:$O,7,0))</f>
        <v>Jaguar Land Rover Whitley</v>
      </c>
      <c r="E58" s="94" t="str">
        <f>IFERROR(IF(VLOOKUP($A58,'Annex 2 Designated EHV charges'!$A:$P,COLUMN(E58)+4,FALSE)=0,"",VLOOKUP($A58,'Annex 2 Designated EHV charges'!$A:$P,COLUMN(E58)+4,FALSE)),"")</f>
        <v/>
      </c>
      <c r="F58" s="214">
        <f>IFERROR(IF(VLOOKUP($A58,'Annex 2 Designated EHV charges'!$A:$P,COLUMN(F58)+4,FALSE)=0,"",VLOOKUP($A58,'Annex 2 Designated EHV charges'!$A:$P,COLUMN(F58)+4,FALSE)),"")</f>
        <v>59913.57</v>
      </c>
      <c r="G58" s="214">
        <f>IFERROR(IF(VLOOKUP($A58,'Annex 2 Designated EHV charges'!$A:$P,COLUMN(G58)+4,FALSE)=0,"",VLOOKUP($A58,'Annex 2 Designated EHV charges'!$A:$P,COLUMN(G58)+4,FALSE)),"")</f>
        <v>1.23</v>
      </c>
      <c r="H58" s="214">
        <f>IFERROR(IF(VLOOKUP($A58,'Annex 2 Designated EHV charges'!$A:$P,COLUMN(H58)+4,FALSE)=0,"",VLOOKUP($A58,'Annex 2 Designated EHV charges'!$A:$P,COLUMN(H58)+4,FALSE)),"")</f>
        <v>1.23</v>
      </c>
    </row>
    <row r="59" spans="1:8" ht="25" x14ac:dyDescent="0.25">
      <c r="A59" s="91">
        <f t="array" ref="A59">IFERROR(INDEX('Annex 2 Designated EHV charges'!$A$11:$A$396, MATCH(0, IF(ISBLANK('Annex 2 Designated EHV charges'!$A$11:$A$396),1, COUNTIF(A$4:$A58, 'Annex 2 Designated EHV charges'!$A$11:$A$396)), 0)),"")</f>
        <v>282</v>
      </c>
      <c r="B59" s="91">
        <f>IF($A59="","",VLOOKUP($A59,'Annex 2 Designated EHV charges'!$A:$O,2,0))</f>
        <v>282</v>
      </c>
      <c r="C59" s="92" t="str">
        <f>IF($A59="","",VLOOKUP($A59,'Annex 2 Designated EHV charges'!$A:$O,3,0))</f>
        <v>1170001293394_x000D_
1170001293400</v>
      </c>
      <c r="D59" s="91" t="str">
        <f>IF($A59="","",VLOOKUP($A59,'Annex 2 Designated EHV charges'!$A:$O,7,0))</f>
        <v>Long Itchington Northern Portal</v>
      </c>
      <c r="E59" s="94">
        <f>IFERROR(IF(VLOOKUP($A59,'Annex 2 Designated EHV charges'!$A:$P,COLUMN(E59)+4,FALSE)=0,"",VLOOKUP($A59,'Annex 2 Designated EHV charges'!$A:$P,COLUMN(E59)+4,FALSE)),"")</f>
        <v>1.909</v>
      </c>
      <c r="F59" s="214">
        <f>IFERROR(IF(VLOOKUP($A59,'Annex 2 Designated EHV charges'!$A:$P,COLUMN(F59)+4,FALSE)=0,"",VLOOKUP($A59,'Annex 2 Designated EHV charges'!$A:$P,COLUMN(F59)+4,FALSE)),"")</f>
        <v>26925.8</v>
      </c>
      <c r="G59" s="214">
        <f>IFERROR(IF(VLOOKUP($A59,'Annex 2 Designated EHV charges'!$A:$P,COLUMN(G59)+4,FALSE)=0,"",VLOOKUP($A59,'Annex 2 Designated EHV charges'!$A:$P,COLUMN(G59)+4,FALSE)),"")</f>
        <v>1.89</v>
      </c>
      <c r="H59" s="214">
        <f>IFERROR(IF(VLOOKUP($A59,'Annex 2 Designated EHV charges'!$A:$P,COLUMN(H59)+4,FALSE)=0,"",VLOOKUP($A59,'Annex 2 Designated EHV charges'!$A:$P,COLUMN(H59)+4,FALSE)),"")</f>
        <v>1.89</v>
      </c>
    </row>
    <row r="60" spans="1:8" x14ac:dyDescent="0.25">
      <c r="A60" s="91">
        <f t="array" ref="A60">IFERROR(INDEX('Annex 2 Designated EHV charges'!$A$11:$A$396, MATCH(0, IF(ISBLANK('Annex 2 Designated EHV charges'!$A$11:$A$396),1, COUNTIF(A$4:$A59, 'Annex 2 Designated EHV charges'!$A$11:$A$396)), 0)),"")</f>
        <v>292</v>
      </c>
      <c r="B60" s="91">
        <f>IF($A60="","",VLOOKUP($A60,'Annex 2 Designated EHV charges'!$A:$O,2,0))</f>
        <v>292</v>
      </c>
      <c r="C60" s="92">
        <f>IF($A60="","",VLOOKUP($A60,'Annex 2 Designated EHV charges'!$A:$O,3,0))</f>
        <v>1170000480680</v>
      </c>
      <c r="D60" s="91" t="str">
        <f>IF($A60="","",VLOOKUP($A60,'Annex 2 Designated EHV charges'!$A:$O,7,0))</f>
        <v>Yew Tree Farm PV</v>
      </c>
      <c r="E60" s="94">
        <f>IFERROR(IF(VLOOKUP($A60,'Annex 2 Designated EHV charges'!$A:$P,COLUMN(E60)+4,FALSE)=0,"",VLOOKUP($A60,'Annex 2 Designated EHV charges'!$A:$P,COLUMN(E60)+4,FALSE)),"")</f>
        <v>1.0009999999999999</v>
      </c>
      <c r="F60" s="214">
        <f>IFERROR(IF(VLOOKUP($A60,'Annex 2 Designated EHV charges'!$A:$P,COLUMN(F60)+4,FALSE)=0,"",VLOOKUP($A60,'Annex 2 Designated EHV charges'!$A:$P,COLUMN(F60)+4,FALSE)),"")</f>
        <v>3</v>
      </c>
      <c r="G60" s="214">
        <f>IFERROR(IF(VLOOKUP($A60,'Annex 2 Designated EHV charges'!$A:$P,COLUMN(G60)+4,FALSE)=0,"",VLOOKUP($A60,'Annex 2 Designated EHV charges'!$A:$P,COLUMN(G60)+4,FALSE)),"")</f>
        <v>2.14</v>
      </c>
      <c r="H60" s="214">
        <f>IFERROR(IF(VLOOKUP($A60,'Annex 2 Designated EHV charges'!$A:$P,COLUMN(H60)+4,FALSE)=0,"",VLOOKUP($A60,'Annex 2 Designated EHV charges'!$A:$P,COLUMN(H60)+4,FALSE)),"")</f>
        <v>2.14</v>
      </c>
    </row>
    <row r="61" spans="1:8" x14ac:dyDescent="0.25">
      <c r="A61" s="91">
        <f t="array" ref="A61">IFERROR(INDEX('Annex 2 Designated EHV charges'!$A$11:$A$396, MATCH(0, IF(ISBLANK('Annex 2 Designated EHV charges'!$A$11:$A$396),1, COUNTIF(A$4:$A60, 'Annex 2 Designated EHV charges'!$A$11:$A$396)), 0)),"")</f>
        <v>293</v>
      </c>
      <c r="B61" s="91">
        <f>IF($A61="","",VLOOKUP($A61,'Annex 2 Designated EHV charges'!$A:$O,2,0))</f>
        <v>293</v>
      </c>
      <c r="C61" s="92">
        <f>IF($A61="","",VLOOKUP($A61,'Annex 2 Designated EHV charges'!$A:$O,3,0))</f>
        <v>1170000487142</v>
      </c>
      <c r="D61" s="91" t="str">
        <f>IF($A61="","",VLOOKUP($A61,'Annex 2 Designated EHV charges'!$A:$O,7,0))</f>
        <v>Cobb Farm Egmanton PV</v>
      </c>
      <c r="E61" s="94" t="str">
        <f>IFERROR(IF(VLOOKUP($A61,'Annex 2 Designated EHV charges'!$A:$P,COLUMN(E61)+4,FALSE)=0,"",VLOOKUP($A61,'Annex 2 Designated EHV charges'!$A:$P,COLUMN(E61)+4,FALSE)),"")</f>
        <v/>
      </c>
      <c r="F61" s="214">
        <f>IFERROR(IF(VLOOKUP($A61,'Annex 2 Designated EHV charges'!$A:$P,COLUMN(F61)+4,FALSE)=0,"",VLOOKUP($A61,'Annex 2 Designated EHV charges'!$A:$P,COLUMN(F61)+4,FALSE)),"")</f>
        <v>5.0599999999999996</v>
      </c>
      <c r="G61" s="214">
        <f>IFERROR(IF(VLOOKUP($A61,'Annex 2 Designated EHV charges'!$A:$P,COLUMN(G61)+4,FALSE)=0,"",VLOOKUP($A61,'Annex 2 Designated EHV charges'!$A:$P,COLUMN(G61)+4,FALSE)),"")</f>
        <v>2.48</v>
      </c>
      <c r="H61" s="214">
        <f>IFERROR(IF(VLOOKUP($A61,'Annex 2 Designated EHV charges'!$A:$P,COLUMN(H61)+4,FALSE)=0,"",VLOOKUP($A61,'Annex 2 Designated EHV charges'!$A:$P,COLUMN(H61)+4,FALSE)),"")</f>
        <v>2.48</v>
      </c>
    </row>
    <row r="62" spans="1:8" x14ac:dyDescent="0.25">
      <c r="A62" s="91">
        <f t="array" ref="A62">IFERROR(INDEX('Annex 2 Designated EHV charges'!$A$11:$A$396, MATCH(0, IF(ISBLANK('Annex 2 Designated EHV charges'!$A$11:$A$396),1, COUNTIF(A$4:$A61, 'Annex 2 Designated EHV charges'!$A$11:$A$396)), 0)),"")</f>
        <v>294</v>
      </c>
      <c r="B62" s="91">
        <f>IF($A62="","",VLOOKUP($A62,'Annex 2 Designated EHV charges'!$A:$O,2,0))</f>
        <v>294</v>
      </c>
      <c r="C62" s="92">
        <f>IF($A62="","",VLOOKUP($A62,'Annex 2 Designated EHV charges'!$A:$O,3,0))</f>
        <v>1170000530950</v>
      </c>
      <c r="D62" s="91" t="str">
        <f>IF($A62="","",VLOOKUP($A62,'Annex 2 Designated EHV charges'!$A:$O,7,0))</f>
        <v>Kelmarsh Wind Farm</v>
      </c>
      <c r="E62" s="94">
        <f>IFERROR(IF(VLOOKUP($A62,'Annex 2 Designated EHV charges'!$A:$P,COLUMN(E62)+4,FALSE)=0,"",VLOOKUP($A62,'Annex 2 Designated EHV charges'!$A:$P,COLUMN(E62)+4,FALSE)),"")</f>
        <v>1.833</v>
      </c>
      <c r="F62" s="214">
        <f>IFERROR(IF(VLOOKUP($A62,'Annex 2 Designated EHV charges'!$A:$P,COLUMN(F62)+4,FALSE)=0,"",VLOOKUP($A62,'Annex 2 Designated EHV charges'!$A:$P,COLUMN(F62)+4,FALSE)),"")</f>
        <v>237.28</v>
      </c>
      <c r="G62" s="214">
        <f>IFERROR(IF(VLOOKUP($A62,'Annex 2 Designated EHV charges'!$A:$P,COLUMN(G62)+4,FALSE)=0,"",VLOOKUP($A62,'Annex 2 Designated EHV charges'!$A:$P,COLUMN(G62)+4,FALSE)),"")</f>
        <v>0.7</v>
      </c>
      <c r="H62" s="214">
        <f>IFERROR(IF(VLOOKUP($A62,'Annex 2 Designated EHV charges'!$A:$P,COLUMN(H62)+4,FALSE)=0,"",VLOOKUP($A62,'Annex 2 Designated EHV charges'!$A:$P,COLUMN(H62)+4,FALSE)),"")</f>
        <v>0.7</v>
      </c>
    </row>
    <row r="63" spans="1:8" x14ac:dyDescent="0.25">
      <c r="A63" s="91">
        <f t="array" ref="A63">IFERROR(INDEX('Annex 2 Designated EHV charges'!$A$11:$A$396, MATCH(0, IF(ISBLANK('Annex 2 Designated EHV charges'!$A$11:$A$396),1, COUNTIF(A$4:$A62, 'Annex 2 Designated EHV charges'!$A$11:$A$396)), 0)),"")</f>
        <v>296</v>
      </c>
      <c r="B63" s="91">
        <f>IF($A63="","",VLOOKUP($A63,'Annex 2 Designated EHV charges'!$A:$O,2,0))</f>
        <v>296</v>
      </c>
      <c r="C63" s="92">
        <f>IF($A63="","",VLOOKUP($A63,'Annex 2 Designated EHV charges'!$A:$O,3,0))</f>
        <v>1170000549231</v>
      </c>
      <c r="D63" s="91" t="str">
        <f>IF($A63="","",VLOOKUP($A63,'Annex 2 Designated EHV charges'!$A:$O,7,0))</f>
        <v>Copley Farm PV Claypole</v>
      </c>
      <c r="E63" s="94" t="str">
        <f>IFERROR(IF(VLOOKUP($A63,'Annex 2 Designated EHV charges'!$A:$P,COLUMN(E63)+4,FALSE)=0,"",VLOOKUP($A63,'Annex 2 Designated EHV charges'!$A:$P,COLUMN(E63)+4,FALSE)),"")</f>
        <v/>
      </c>
      <c r="F63" s="214">
        <f>IFERROR(IF(VLOOKUP($A63,'Annex 2 Designated EHV charges'!$A:$P,COLUMN(F63)+4,FALSE)=0,"",VLOOKUP($A63,'Annex 2 Designated EHV charges'!$A:$P,COLUMN(F63)+4,FALSE)),"")</f>
        <v>18.510000000000002</v>
      </c>
      <c r="G63" s="214">
        <f>IFERROR(IF(VLOOKUP($A63,'Annex 2 Designated EHV charges'!$A:$P,COLUMN(G63)+4,FALSE)=0,"",VLOOKUP($A63,'Annex 2 Designated EHV charges'!$A:$P,COLUMN(G63)+4,FALSE)),"")</f>
        <v>0.85</v>
      </c>
      <c r="H63" s="214">
        <f>IFERROR(IF(VLOOKUP($A63,'Annex 2 Designated EHV charges'!$A:$P,COLUMN(H63)+4,FALSE)=0,"",VLOOKUP($A63,'Annex 2 Designated EHV charges'!$A:$P,COLUMN(H63)+4,FALSE)),"")</f>
        <v>0.85</v>
      </c>
    </row>
    <row r="64" spans="1:8" x14ac:dyDescent="0.25">
      <c r="A64" s="91">
        <f t="array" ref="A64">IFERROR(INDEX('Annex 2 Designated EHV charges'!$A$11:$A$396, MATCH(0, IF(ISBLANK('Annex 2 Designated EHV charges'!$A$11:$A$396),1, COUNTIF(A$4:$A63, 'Annex 2 Designated EHV charges'!$A$11:$A$396)), 0)),"")</f>
        <v>297</v>
      </c>
      <c r="B64" s="91">
        <f>IF($A64="","",VLOOKUP($A64,'Annex 2 Designated EHV charges'!$A:$O,2,0))</f>
        <v>297</v>
      </c>
      <c r="C64" s="92">
        <f>IF($A64="","",VLOOKUP($A64,'Annex 2 Designated EHV charges'!$A:$O,3,0))</f>
        <v>1170000549269</v>
      </c>
      <c r="D64" s="91" t="str">
        <f>IF($A64="","",VLOOKUP($A64,'Annex 2 Designated EHV charges'!$A:$O,7,0))</f>
        <v>Greatmoor EFW Calvert</v>
      </c>
      <c r="E64" s="94">
        <f>IFERROR(IF(VLOOKUP($A64,'Annex 2 Designated EHV charges'!$A:$P,COLUMN(E64)+4,FALSE)=0,"",VLOOKUP($A64,'Annex 2 Designated EHV charges'!$A:$P,COLUMN(E64)+4,FALSE)),"")</f>
        <v>1.004</v>
      </c>
      <c r="F64" s="214">
        <f>IFERROR(IF(VLOOKUP($A64,'Annex 2 Designated EHV charges'!$A:$P,COLUMN(F64)+4,FALSE)=0,"",VLOOKUP($A64,'Annex 2 Designated EHV charges'!$A:$P,COLUMN(F64)+4,FALSE)),"")</f>
        <v>1070.8399999999999</v>
      </c>
      <c r="G64" s="214">
        <f>IFERROR(IF(VLOOKUP($A64,'Annex 2 Designated EHV charges'!$A:$P,COLUMN(G64)+4,FALSE)=0,"",VLOOKUP($A64,'Annex 2 Designated EHV charges'!$A:$P,COLUMN(G64)+4,FALSE)),"")</f>
        <v>0.67</v>
      </c>
      <c r="H64" s="214">
        <f>IFERROR(IF(VLOOKUP($A64,'Annex 2 Designated EHV charges'!$A:$P,COLUMN(H64)+4,FALSE)=0,"",VLOOKUP($A64,'Annex 2 Designated EHV charges'!$A:$P,COLUMN(H64)+4,FALSE)),"")</f>
        <v>0.67</v>
      </c>
    </row>
    <row r="65" spans="1:8" x14ac:dyDescent="0.25">
      <c r="A65" s="91">
        <f t="array" ref="A65">IFERROR(INDEX('Annex 2 Designated EHV charges'!$A$11:$A$396, MATCH(0, IF(ISBLANK('Annex 2 Designated EHV charges'!$A$11:$A$396),1, COUNTIF(A$4:$A64, 'Annex 2 Designated EHV charges'!$A$11:$A$396)), 0)),"")</f>
        <v>298</v>
      </c>
      <c r="B65" s="91">
        <f>IF($A65="","",VLOOKUP($A65,'Annex 2 Designated EHV charges'!$A:$O,2,0))</f>
        <v>298</v>
      </c>
      <c r="C65" s="92">
        <f>IF($A65="","",VLOOKUP($A65,'Annex 2 Designated EHV charges'!$A:$O,3,0))</f>
        <v>1170000559851</v>
      </c>
      <c r="D65" s="91" t="str">
        <f>IF($A65="","",VLOOKUP($A65,'Annex 2 Designated EHV charges'!$A:$O,7,0))</f>
        <v>Lodge Farm (Calow) PV</v>
      </c>
      <c r="E65" s="94" t="str">
        <f>IFERROR(IF(VLOOKUP($A65,'Annex 2 Designated EHV charges'!$A:$P,COLUMN(E65)+4,FALSE)=0,"",VLOOKUP($A65,'Annex 2 Designated EHV charges'!$A:$P,COLUMN(E65)+4,FALSE)),"")</f>
        <v/>
      </c>
      <c r="F65" s="214">
        <f>IFERROR(IF(VLOOKUP($A65,'Annex 2 Designated EHV charges'!$A:$P,COLUMN(F65)+4,FALSE)=0,"",VLOOKUP($A65,'Annex 2 Designated EHV charges'!$A:$P,COLUMN(F65)+4,FALSE)),"")</f>
        <v>4.3899999999999997</v>
      </c>
      <c r="G65" s="214">
        <f>IFERROR(IF(VLOOKUP($A65,'Annex 2 Designated EHV charges'!$A:$P,COLUMN(G65)+4,FALSE)=0,"",VLOOKUP($A65,'Annex 2 Designated EHV charges'!$A:$P,COLUMN(G65)+4,FALSE)),"")</f>
        <v>1.79</v>
      </c>
      <c r="H65" s="214">
        <f>IFERROR(IF(VLOOKUP($A65,'Annex 2 Designated EHV charges'!$A:$P,COLUMN(H65)+4,FALSE)=0,"",VLOOKUP($A65,'Annex 2 Designated EHV charges'!$A:$P,COLUMN(H65)+4,FALSE)),"")</f>
        <v>1.79</v>
      </c>
    </row>
    <row r="66" spans="1:8" x14ac:dyDescent="0.25">
      <c r="A66" s="91">
        <f t="array" ref="A66">IFERROR(INDEX('Annex 2 Designated EHV charges'!$A$11:$A$396, MATCH(0, IF(ISBLANK('Annex 2 Designated EHV charges'!$A$11:$A$396),1, COUNTIF(A$4:$A65, 'Annex 2 Designated EHV charges'!$A$11:$A$396)), 0)),"")</f>
        <v>299</v>
      </c>
      <c r="B66" s="91">
        <f>IF($A66="","",VLOOKUP($A66,'Annex 2 Designated EHV charges'!$A:$O,2,0))</f>
        <v>299</v>
      </c>
      <c r="C66" s="92">
        <f>IF($A66="","",VLOOKUP($A66,'Annex 2 Designated EHV charges'!$A:$O,3,0))</f>
        <v>1170000569840</v>
      </c>
      <c r="D66" s="91" t="str">
        <f>IF($A66="","",VLOOKUP($A66,'Annex 2 Designated EHV charges'!$A:$O,7,0))</f>
        <v>Arkwright Solar PV</v>
      </c>
      <c r="E66" s="94" t="str">
        <f>IFERROR(IF(VLOOKUP($A66,'Annex 2 Designated EHV charges'!$A:$P,COLUMN(E66)+4,FALSE)=0,"",VLOOKUP($A66,'Annex 2 Designated EHV charges'!$A:$P,COLUMN(E66)+4,FALSE)),"")</f>
        <v/>
      </c>
      <c r="F66" s="214">
        <f>IFERROR(IF(VLOOKUP($A66,'Annex 2 Designated EHV charges'!$A:$P,COLUMN(F66)+4,FALSE)=0,"",VLOOKUP($A66,'Annex 2 Designated EHV charges'!$A:$P,COLUMN(F66)+4,FALSE)),"")</f>
        <v>163</v>
      </c>
      <c r="G66" s="214">
        <f>IFERROR(IF(VLOOKUP($A66,'Annex 2 Designated EHV charges'!$A:$P,COLUMN(G66)+4,FALSE)=0,"",VLOOKUP($A66,'Annex 2 Designated EHV charges'!$A:$P,COLUMN(G66)+4,FALSE)),"")</f>
        <v>1.57</v>
      </c>
      <c r="H66" s="214">
        <f>IFERROR(IF(VLOOKUP($A66,'Annex 2 Designated EHV charges'!$A:$P,COLUMN(H66)+4,FALSE)=0,"",VLOOKUP($A66,'Annex 2 Designated EHV charges'!$A:$P,COLUMN(H66)+4,FALSE)),"")</f>
        <v>1.57</v>
      </c>
    </row>
    <row r="67" spans="1:8" x14ac:dyDescent="0.25">
      <c r="A67" s="91">
        <f t="array" ref="A67">IFERROR(INDEX('Annex 2 Designated EHV charges'!$A$11:$A$396, MATCH(0, IF(ISBLANK('Annex 2 Designated EHV charges'!$A$11:$A$396),1, COUNTIF(A$4:$A66, 'Annex 2 Designated EHV charges'!$A$11:$A$396)), 0)),"")</f>
        <v>300</v>
      </c>
      <c r="B67" s="91">
        <f>IF($A67="","",VLOOKUP($A67,'Annex 2 Designated EHV charges'!$A:$O,2,0))</f>
        <v>300</v>
      </c>
      <c r="C67" s="92">
        <f>IF($A67="","",VLOOKUP($A67,'Annex 2 Designated EHV charges'!$A:$O,3,0))</f>
        <v>1170000579245</v>
      </c>
      <c r="D67" s="91" t="str">
        <f>IF($A67="","",VLOOKUP($A67,'Annex 2 Designated EHV charges'!$A:$O,7,0))</f>
        <v>Langar PV Imports</v>
      </c>
      <c r="E67" s="94" t="str">
        <f>IFERROR(IF(VLOOKUP($A67,'Annex 2 Designated EHV charges'!$A:$P,COLUMN(E67)+4,FALSE)=0,"",VLOOKUP($A67,'Annex 2 Designated EHV charges'!$A:$P,COLUMN(E67)+4,FALSE)),"")</f>
        <v/>
      </c>
      <c r="F67" s="214">
        <f>IFERROR(IF(VLOOKUP($A67,'Annex 2 Designated EHV charges'!$A:$P,COLUMN(F67)+4,FALSE)=0,"",VLOOKUP($A67,'Annex 2 Designated EHV charges'!$A:$P,COLUMN(F67)+4,FALSE)),"")</f>
        <v>2.46</v>
      </c>
      <c r="G67" s="214">
        <f>IFERROR(IF(VLOOKUP($A67,'Annex 2 Designated EHV charges'!$A:$P,COLUMN(G67)+4,FALSE)=0,"",VLOOKUP($A67,'Annex 2 Designated EHV charges'!$A:$P,COLUMN(G67)+4,FALSE)),"")</f>
        <v>2.79</v>
      </c>
      <c r="H67" s="214">
        <f>IFERROR(IF(VLOOKUP($A67,'Annex 2 Designated EHV charges'!$A:$P,COLUMN(H67)+4,FALSE)=0,"",VLOOKUP($A67,'Annex 2 Designated EHV charges'!$A:$P,COLUMN(H67)+4,FALSE)),"")</f>
        <v>2.79</v>
      </c>
    </row>
    <row r="68" spans="1:8" x14ac:dyDescent="0.25">
      <c r="A68" s="91">
        <f t="array" ref="A68">IFERROR(INDEX('Annex 2 Designated EHV charges'!$A$11:$A$396, MATCH(0, IF(ISBLANK('Annex 2 Designated EHV charges'!$A$11:$A$396),1, COUNTIF(A$4:$A67, 'Annex 2 Designated EHV charges'!$A$11:$A$396)), 0)),"")</f>
        <v>302</v>
      </c>
      <c r="B68" s="91">
        <f>IF($A68="","",VLOOKUP($A68,'Annex 2 Designated EHV charges'!$A:$O,2,0))</f>
        <v>302</v>
      </c>
      <c r="C68" s="92">
        <f>IF($A68="","",VLOOKUP($A68,'Annex 2 Designated EHV charges'!$A:$O,3,0))</f>
        <v>1170000579919</v>
      </c>
      <c r="D68" s="91" t="str">
        <f>IF($A68="","",VLOOKUP($A68,'Annex 2 Designated EHV charges'!$A:$O,7,0))</f>
        <v>Averill Farm PV</v>
      </c>
      <c r="E68" s="94" t="str">
        <f>IFERROR(IF(VLOOKUP($A68,'Annex 2 Designated EHV charges'!$A:$P,COLUMN(E68)+4,FALSE)=0,"",VLOOKUP($A68,'Annex 2 Designated EHV charges'!$A:$P,COLUMN(E68)+4,FALSE)),"")</f>
        <v/>
      </c>
      <c r="F68" s="214">
        <f>IFERROR(IF(VLOOKUP($A68,'Annex 2 Designated EHV charges'!$A:$P,COLUMN(F68)+4,FALSE)=0,"",VLOOKUP($A68,'Annex 2 Designated EHV charges'!$A:$P,COLUMN(F68)+4,FALSE)),"")</f>
        <v>25.9</v>
      </c>
      <c r="G68" s="214">
        <f>IFERROR(IF(VLOOKUP($A68,'Annex 2 Designated EHV charges'!$A:$P,COLUMN(G68)+4,FALSE)=0,"",VLOOKUP($A68,'Annex 2 Designated EHV charges'!$A:$P,COLUMN(G68)+4,FALSE)),"")</f>
        <v>1.98</v>
      </c>
      <c r="H68" s="214">
        <f>IFERROR(IF(VLOOKUP($A68,'Annex 2 Designated EHV charges'!$A:$P,COLUMN(H68)+4,FALSE)=0,"",VLOOKUP($A68,'Annex 2 Designated EHV charges'!$A:$P,COLUMN(H68)+4,FALSE)),"")</f>
        <v>1.98</v>
      </c>
    </row>
    <row r="69" spans="1:8" x14ac:dyDescent="0.25">
      <c r="A69" s="91">
        <f t="array" ref="A69">IFERROR(INDEX('Annex 2 Designated EHV charges'!$A$11:$A$396, MATCH(0, IF(ISBLANK('Annex 2 Designated EHV charges'!$A$11:$A$396),1, COUNTIF(A$4:$A68, 'Annex 2 Designated EHV charges'!$A$11:$A$396)), 0)),"")</f>
        <v>303</v>
      </c>
      <c r="B69" s="91">
        <f>IF($A69="","",VLOOKUP($A69,'Annex 2 Designated EHV charges'!$A:$O,2,0))</f>
        <v>303</v>
      </c>
      <c r="C69" s="92">
        <f>IF($A69="","",VLOOKUP($A69,'Annex 2 Designated EHV charges'!$A:$O,3,0))</f>
        <v>1170000582692</v>
      </c>
      <c r="D69" s="91" t="str">
        <f>IF($A69="","",VLOOKUP($A69,'Annex 2 Designated EHV charges'!$A:$O,7,0))</f>
        <v>Marchington Solar PV</v>
      </c>
      <c r="E69" s="94">
        <f>IFERROR(IF(VLOOKUP($A69,'Annex 2 Designated EHV charges'!$A:$P,COLUMN(E69)+4,FALSE)=0,"",VLOOKUP($A69,'Annex 2 Designated EHV charges'!$A:$P,COLUMN(E69)+4,FALSE)),"")</f>
        <v>6.7000000000000004E-2</v>
      </c>
      <c r="F69" s="214">
        <f>IFERROR(IF(VLOOKUP($A69,'Annex 2 Designated EHV charges'!$A:$P,COLUMN(F69)+4,FALSE)=0,"",VLOOKUP($A69,'Annex 2 Designated EHV charges'!$A:$P,COLUMN(F69)+4,FALSE)),"")</f>
        <v>2.58</v>
      </c>
      <c r="G69" s="214">
        <f>IFERROR(IF(VLOOKUP($A69,'Annex 2 Designated EHV charges'!$A:$P,COLUMN(G69)+4,FALSE)=0,"",VLOOKUP($A69,'Annex 2 Designated EHV charges'!$A:$P,COLUMN(G69)+4,FALSE)),"")</f>
        <v>2.5099999999999998</v>
      </c>
      <c r="H69" s="214">
        <f>IFERROR(IF(VLOOKUP($A69,'Annex 2 Designated EHV charges'!$A:$P,COLUMN(H69)+4,FALSE)=0,"",VLOOKUP($A69,'Annex 2 Designated EHV charges'!$A:$P,COLUMN(H69)+4,FALSE)),"")</f>
        <v>2.5099999999999998</v>
      </c>
    </row>
    <row r="70" spans="1:8" x14ac:dyDescent="0.25">
      <c r="A70" s="91">
        <f t="array" ref="A70">IFERROR(INDEX('Annex 2 Designated EHV charges'!$A$11:$A$396, MATCH(0, IF(ISBLANK('Annex 2 Designated EHV charges'!$A$11:$A$396),1, COUNTIF(A$4:$A69, 'Annex 2 Designated EHV charges'!$A$11:$A$396)), 0)),"")</f>
        <v>304</v>
      </c>
      <c r="B70" s="91">
        <f>IF($A70="","",VLOOKUP($A70,'Annex 2 Designated EHV charges'!$A:$O,2,0))</f>
        <v>304</v>
      </c>
      <c r="C70" s="92">
        <f>IF($A70="","",VLOOKUP($A70,'Annex 2 Designated EHV charges'!$A:$O,3,0))</f>
        <v>1170000586492</v>
      </c>
      <c r="D70" s="91" t="str">
        <f>IF($A70="","",VLOOKUP($A70,'Annex 2 Designated EHV charges'!$A:$O,7,0))</f>
        <v>West End Fm Treswell PV</v>
      </c>
      <c r="E70" s="94" t="str">
        <f>IFERROR(IF(VLOOKUP($A70,'Annex 2 Designated EHV charges'!$A:$P,COLUMN(E70)+4,FALSE)=0,"",VLOOKUP($A70,'Annex 2 Designated EHV charges'!$A:$P,COLUMN(E70)+4,FALSE)),"")</f>
        <v/>
      </c>
      <c r="F70" s="214">
        <f>IFERROR(IF(VLOOKUP($A70,'Annex 2 Designated EHV charges'!$A:$P,COLUMN(F70)+4,FALSE)=0,"",VLOOKUP($A70,'Annex 2 Designated EHV charges'!$A:$P,COLUMN(F70)+4,FALSE)),"")</f>
        <v>4.07</v>
      </c>
      <c r="G70" s="214">
        <f>IFERROR(IF(VLOOKUP($A70,'Annex 2 Designated EHV charges'!$A:$P,COLUMN(G70)+4,FALSE)=0,"",VLOOKUP($A70,'Annex 2 Designated EHV charges'!$A:$P,COLUMN(G70)+4,FALSE)),"")</f>
        <v>1.44</v>
      </c>
      <c r="H70" s="214">
        <f>IFERROR(IF(VLOOKUP($A70,'Annex 2 Designated EHV charges'!$A:$P,COLUMN(H70)+4,FALSE)=0,"",VLOOKUP($A70,'Annex 2 Designated EHV charges'!$A:$P,COLUMN(H70)+4,FALSE)),"")</f>
        <v>1.44</v>
      </c>
    </row>
    <row r="71" spans="1:8" x14ac:dyDescent="0.25">
      <c r="A71" s="91">
        <f t="array" ref="A71">IFERROR(INDEX('Annex 2 Designated EHV charges'!$A$11:$A$396, MATCH(0, IF(ISBLANK('Annex 2 Designated EHV charges'!$A$11:$A$396),1, COUNTIF(A$4:$A70, 'Annex 2 Designated EHV charges'!$A$11:$A$396)), 0)),"")</f>
        <v>305</v>
      </c>
      <c r="B71" s="91">
        <f>IF($A71="","",VLOOKUP($A71,'Annex 2 Designated EHV charges'!$A:$O,2,0))</f>
        <v>305</v>
      </c>
      <c r="C71" s="92">
        <f>IF($A71="","",VLOOKUP($A71,'Annex 2 Designated EHV charges'!$A:$O,3,0))</f>
        <v>1170000586605</v>
      </c>
      <c r="D71" s="91" t="str">
        <f>IF($A71="","",VLOOKUP($A71,'Annex 2 Designated EHV charges'!$A:$O,7,0))</f>
        <v>Fields Farm Southam PV</v>
      </c>
      <c r="E71" s="94">
        <f>IFERROR(IF(VLOOKUP($A71,'Annex 2 Designated EHV charges'!$A:$P,COLUMN(E71)+4,FALSE)=0,"",VLOOKUP($A71,'Annex 2 Designated EHV charges'!$A:$P,COLUMN(E71)+4,FALSE)),"")</f>
        <v>1.792</v>
      </c>
      <c r="F71" s="214">
        <f>IFERROR(IF(VLOOKUP($A71,'Annex 2 Designated EHV charges'!$A:$P,COLUMN(F71)+4,FALSE)=0,"",VLOOKUP($A71,'Annex 2 Designated EHV charges'!$A:$P,COLUMN(F71)+4,FALSE)),"")</f>
        <v>4.59</v>
      </c>
      <c r="G71" s="214">
        <f>IFERROR(IF(VLOOKUP($A71,'Annex 2 Designated EHV charges'!$A:$P,COLUMN(G71)+4,FALSE)=0,"",VLOOKUP($A71,'Annex 2 Designated EHV charges'!$A:$P,COLUMN(G71)+4,FALSE)),"")</f>
        <v>1.77</v>
      </c>
      <c r="H71" s="214">
        <f>IFERROR(IF(VLOOKUP($A71,'Annex 2 Designated EHV charges'!$A:$P,COLUMN(H71)+4,FALSE)=0,"",VLOOKUP($A71,'Annex 2 Designated EHV charges'!$A:$P,COLUMN(H71)+4,FALSE)),"")</f>
        <v>1.77</v>
      </c>
    </row>
    <row r="72" spans="1:8" x14ac:dyDescent="0.25">
      <c r="A72" s="91">
        <f t="array" ref="A72">IFERROR(INDEX('Annex 2 Designated EHV charges'!$A$11:$A$396, MATCH(0, IF(ISBLANK('Annex 2 Designated EHV charges'!$A$11:$A$396),1, COUNTIF(A$4:$A71, 'Annex 2 Designated EHV charges'!$A$11:$A$396)), 0)),"")</f>
        <v>306</v>
      </c>
      <c r="B72" s="91">
        <f>IF($A72="","",VLOOKUP($A72,'Annex 2 Designated EHV charges'!$A:$O,2,0))</f>
        <v>306</v>
      </c>
      <c r="C72" s="92">
        <f>IF($A72="","",VLOOKUP($A72,'Annex 2 Designated EHV charges'!$A:$O,3,0))</f>
        <v>1170000587273</v>
      </c>
      <c r="D72" s="91" t="str">
        <f>IF($A72="","",VLOOKUP($A72,'Annex 2 Designated EHV charges'!$A:$O,7,0))</f>
        <v>Canopus Farm PV</v>
      </c>
      <c r="E72" s="94">
        <f>IFERROR(IF(VLOOKUP($A72,'Annex 2 Designated EHV charges'!$A:$P,COLUMN(E72)+4,FALSE)=0,"",VLOOKUP($A72,'Annex 2 Designated EHV charges'!$A:$P,COLUMN(E72)+4,FALSE)),"")</f>
        <v>6.4989999999999997</v>
      </c>
      <c r="F72" s="214">
        <f>IFERROR(IF(VLOOKUP($A72,'Annex 2 Designated EHV charges'!$A:$P,COLUMN(F72)+4,FALSE)=0,"",VLOOKUP($A72,'Annex 2 Designated EHV charges'!$A:$P,COLUMN(F72)+4,FALSE)),"")</f>
        <v>5.07</v>
      </c>
      <c r="G72" s="214">
        <f>IFERROR(IF(VLOOKUP($A72,'Annex 2 Designated EHV charges'!$A:$P,COLUMN(G72)+4,FALSE)=0,"",VLOOKUP($A72,'Annex 2 Designated EHV charges'!$A:$P,COLUMN(G72)+4,FALSE)),"")</f>
        <v>0.9</v>
      </c>
      <c r="H72" s="214">
        <f>IFERROR(IF(VLOOKUP($A72,'Annex 2 Designated EHV charges'!$A:$P,COLUMN(H72)+4,FALSE)=0,"",VLOOKUP($A72,'Annex 2 Designated EHV charges'!$A:$P,COLUMN(H72)+4,FALSE)),"")</f>
        <v>0.9</v>
      </c>
    </row>
    <row r="73" spans="1:8" x14ac:dyDescent="0.25">
      <c r="A73" s="91">
        <f t="array" ref="A73">IFERROR(INDEX('Annex 2 Designated EHV charges'!$A$11:$A$396, MATCH(0, IF(ISBLANK('Annex 2 Designated EHV charges'!$A$11:$A$396),1, COUNTIF(A$4:$A72, 'Annex 2 Designated EHV charges'!$A$11:$A$396)), 0)),"")</f>
        <v>307</v>
      </c>
      <c r="B73" s="91">
        <f>IF($A73="","",VLOOKUP($A73,'Annex 2 Designated EHV charges'!$A:$O,2,0))</f>
        <v>307</v>
      </c>
      <c r="C73" s="92">
        <f>IF($A73="","",VLOOKUP($A73,'Annex 2 Designated EHV charges'!$A:$O,3,0))</f>
        <v>1170000594261</v>
      </c>
      <c r="D73" s="91" t="str">
        <f>IF($A73="","",VLOOKUP($A73,'Annex 2 Designated EHV charges'!$A:$O,7,0))</f>
        <v>Lindridge Farm PV</v>
      </c>
      <c r="E73" s="94">
        <f>IFERROR(IF(VLOOKUP($A73,'Annex 2 Designated EHV charges'!$A:$P,COLUMN(E73)+4,FALSE)=0,"",VLOOKUP($A73,'Annex 2 Designated EHV charges'!$A:$P,COLUMN(E73)+4,FALSE)),"")</f>
        <v>0.53800000000000003</v>
      </c>
      <c r="F73" s="214">
        <f>IFERROR(IF(VLOOKUP($A73,'Annex 2 Designated EHV charges'!$A:$P,COLUMN(F73)+4,FALSE)=0,"",VLOOKUP($A73,'Annex 2 Designated EHV charges'!$A:$P,COLUMN(F73)+4,FALSE)),"")</f>
        <v>4.53</v>
      </c>
      <c r="G73" s="214">
        <f>IFERROR(IF(VLOOKUP($A73,'Annex 2 Designated EHV charges'!$A:$P,COLUMN(G73)+4,FALSE)=0,"",VLOOKUP($A73,'Annex 2 Designated EHV charges'!$A:$P,COLUMN(G73)+4,FALSE)),"")</f>
        <v>2.1</v>
      </c>
      <c r="H73" s="214">
        <f>IFERROR(IF(VLOOKUP($A73,'Annex 2 Designated EHV charges'!$A:$P,COLUMN(H73)+4,FALSE)=0,"",VLOOKUP($A73,'Annex 2 Designated EHV charges'!$A:$P,COLUMN(H73)+4,FALSE)),"")</f>
        <v>2.1</v>
      </c>
    </row>
    <row r="74" spans="1:8" x14ac:dyDescent="0.25">
      <c r="A74" s="91">
        <f t="array" ref="A74">IFERROR(INDEX('Annex 2 Designated EHV charges'!$A$11:$A$396, MATCH(0, IF(ISBLANK('Annex 2 Designated EHV charges'!$A$11:$A$396),1, COUNTIF(A$4:$A73, 'Annex 2 Designated EHV charges'!$A$11:$A$396)), 0)),"")</f>
        <v>308</v>
      </c>
      <c r="B74" s="91">
        <f>IF($A74="","",VLOOKUP($A74,'Annex 2 Designated EHV charges'!$A:$O,2,0))</f>
        <v>308</v>
      </c>
      <c r="C74" s="92">
        <f>IF($A74="","",VLOOKUP($A74,'Annex 2 Designated EHV charges'!$A:$O,3,0))</f>
        <v>1170000594164</v>
      </c>
      <c r="D74" s="91" t="str">
        <f>IF($A74="","",VLOOKUP($A74,'Annex 2 Designated EHV charges'!$A:$O,7,0))</f>
        <v>Thornborough Grnds PV</v>
      </c>
      <c r="E74" s="94">
        <f>IFERROR(IF(VLOOKUP($A74,'Annex 2 Designated EHV charges'!$A:$P,COLUMN(E74)+4,FALSE)=0,"",VLOOKUP($A74,'Annex 2 Designated EHV charges'!$A:$P,COLUMN(E74)+4,FALSE)),"")</f>
        <v>0.95899999999999996</v>
      </c>
      <c r="F74" s="214">
        <f>IFERROR(IF(VLOOKUP($A74,'Annex 2 Designated EHV charges'!$A:$P,COLUMN(F74)+4,FALSE)=0,"",VLOOKUP($A74,'Annex 2 Designated EHV charges'!$A:$P,COLUMN(F74)+4,FALSE)),"")</f>
        <v>25.3</v>
      </c>
      <c r="G74" s="214">
        <f>IFERROR(IF(VLOOKUP($A74,'Annex 2 Designated EHV charges'!$A:$P,COLUMN(G74)+4,FALSE)=0,"",VLOOKUP($A74,'Annex 2 Designated EHV charges'!$A:$P,COLUMN(G74)+4,FALSE)),"")</f>
        <v>2.33</v>
      </c>
      <c r="H74" s="214">
        <f>IFERROR(IF(VLOOKUP($A74,'Annex 2 Designated EHV charges'!$A:$P,COLUMN(H74)+4,FALSE)=0,"",VLOOKUP($A74,'Annex 2 Designated EHV charges'!$A:$P,COLUMN(H74)+4,FALSE)),"")</f>
        <v>2.33</v>
      </c>
    </row>
    <row r="75" spans="1:8" x14ac:dyDescent="0.25">
      <c r="A75" s="91">
        <f t="array" ref="A75">IFERROR(INDEX('Annex 2 Designated EHV charges'!$A$11:$A$396, MATCH(0, IF(ISBLANK('Annex 2 Designated EHV charges'!$A$11:$A$396),1, COUNTIF(A$4:$A74, 'Annex 2 Designated EHV charges'!$A$11:$A$396)), 0)),"")</f>
        <v>309</v>
      </c>
      <c r="B75" s="91">
        <f>IF($A75="","",VLOOKUP($A75,'Annex 2 Designated EHV charges'!$A:$O,2,0))</f>
        <v>309</v>
      </c>
      <c r="C75" s="92">
        <f>IF($A75="","",VLOOKUP($A75,'Annex 2 Designated EHV charges'!$A:$O,3,0))</f>
        <v>1170000592228</v>
      </c>
      <c r="D75" s="91" t="str">
        <f>IF($A75="","",VLOOKUP($A75,'Annex 2 Designated EHV charges'!$A:$O,7,0))</f>
        <v>Wymeswold Narrow Lane PV</v>
      </c>
      <c r="E75" s="94" t="str">
        <f>IFERROR(IF(VLOOKUP($A75,'Annex 2 Designated EHV charges'!$A:$P,COLUMN(E75)+4,FALSE)=0,"",VLOOKUP($A75,'Annex 2 Designated EHV charges'!$A:$P,COLUMN(E75)+4,FALSE)),"")</f>
        <v/>
      </c>
      <c r="F75" s="214">
        <f>IFERROR(IF(VLOOKUP($A75,'Annex 2 Designated EHV charges'!$A:$P,COLUMN(F75)+4,FALSE)=0,"",VLOOKUP($A75,'Annex 2 Designated EHV charges'!$A:$P,COLUMN(F75)+4,FALSE)),"")</f>
        <v>18.36</v>
      </c>
      <c r="G75" s="214">
        <f>IFERROR(IF(VLOOKUP($A75,'Annex 2 Designated EHV charges'!$A:$P,COLUMN(G75)+4,FALSE)=0,"",VLOOKUP($A75,'Annex 2 Designated EHV charges'!$A:$P,COLUMN(G75)+4,FALSE)),"")</f>
        <v>2.06</v>
      </c>
      <c r="H75" s="214">
        <f>IFERROR(IF(VLOOKUP($A75,'Annex 2 Designated EHV charges'!$A:$P,COLUMN(H75)+4,FALSE)=0,"",VLOOKUP($A75,'Annex 2 Designated EHV charges'!$A:$P,COLUMN(H75)+4,FALSE)),"")</f>
        <v>2.06</v>
      </c>
    </row>
    <row r="76" spans="1:8" x14ac:dyDescent="0.25">
      <c r="A76" s="91">
        <f t="array" ref="A76">IFERROR(INDEX('Annex 2 Designated EHV charges'!$A$11:$A$396, MATCH(0, IF(ISBLANK('Annex 2 Designated EHV charges'!$A$11:$A$396),1, COUNTIF(A$4:$A75, 'Annex 2 Designated EHV charges'!$A$11:$A$396)), 0)),"")</f>
        <v>310</v>
      </c>
      <c r="B76" s="91">
        <f>IF($A76="","",VLOOKUP($A76,'Annex 2 Designated EHV charges'!$A:$O,2,0))</f>
        <v>310</v>
      </c>
      <c r="C76" s="92">
        <f>IF($A76="","",VLOOKUP($A76,'Annex 2 Designated EHV charges'!$A:$O,3,0))</f>
        <v>1170000598034</v>
      </c>
      <c r="D76" s="91" t="str">
        <f>IF($A76="","",VLOOKUP($A76,'Annex 2 Designated EHV charges'!$A:$O,7,0))</f>
        <v>Manor Farm Horton PV</v>
      </c>
      <c r="E76" s="94">
        <f>IFERROR(IF(VLOOKUP($A76,'Annex 2 Designated EHV charges'!$A:$P,COLUMN(E76)+4,FALSE)=0,"",VLOOKUP($A76,'Annex 2 Designated EHV charges'!$A:$P,COLUMN(E76)+4,FALSE)),"")</f>
        <v>1.5620000000000001</v>
      </c>
      <c r="F76" s="214">
        <f>IFERROR(IF(VLOOKUP($A76,'Annex 2 Designated EHV charges'!$A:$P,COLUMN(F76)+4,FALSE)=0,"",VLOOKUP($A76,'Annex 2 Designated EHV charges'!$A:$P,COLUMN(F76)+4,FALSE)),"")</f>
        <v>7.51</v>
      </c>
      <c r="G76" s="214">
        <f>IFERROR(IF(VLOOKUP($A76,'Annex 2 Designated EHV charges'!$A:$P,COLUMN(G76)+4,FALSE)=0,"",VLOOKUP($A76,'Annex 2 Designated EHV charges'!$A:$P,COLUMN(G76)+4,FALSE)),"")</f>
        <v>1.1599999999999999</v>
      </c>
      <c r="H76" s="214">
        <f>IFERROR(IF(VLOOKUP($A76,'Annex 2 Designated EHV charges'!$A:$P,COLUMN(H76)+4,FALSE)=0,"",VLOOKUP($A76,'Annex 2 Designated EHV charges'!$A:$P,COLUMN(H76)+4,FALSE)),"")</f>
        <v>1.1599999999999999</v>
      </c>
    </row>
    <row r="77" spans="1:8" x14ac:dyDescent="0.25">
      <c r="A77" s="91">
        <f t="array" ref="A77">IFERROR(INDEX('Annex 2 Designated EHV charges'!$A$11:$A$396, MATCH(0, IF(ISBLANK('Annex 2 Designated EHV charges'!$A$11:$A$396),1, COUNTIF(A$4:$A76, 'Annex 2 Designated EHV charges'!$A$11:$A$396)), 0)),"")</f>
        <v>311</v>
      </c>
      <c r="B77" s="91">
        <f>IF($A77="","",VLOOKUP($A77,'Annex 2 Designated EHV charges'!$A:$O,2,0))</f>
        <v>311</v>
      </c>
      <c r="C77" s="92">
        <f>IF($A77="","",VLOOKUP($A77,'Annex 2 Designated EHV charges'!$A:$O,3,0))</f>
        <v>1170000598196</v>
      </c>
      <c r="D77" s="91" t="str">
        <f>IF($A77="","",VLOOKUP($A77,'Annex 2 Designated EHV charges'!$A:$O,7,0))</f>
        <v>Handley Park Farm PV</v>
      </c>
      <c r="E77" s="94">
        <f>IFERROR(IF(VLOOKUP($A77,'Annex 2 Designated EHV charges'!$A:$P,COLUMN(E77)+4,FALSE)=0,"",VLOOKUP($A77,'Annex 2 Designated EHV charges'!$A:$P,COLUMN(E77)+4,FALSE)),"")</f>
        <v>0.94499999999999995</v>
      </c>
      <c r="F77" s="214">
        <f>IFERROR(IF(VLOOKUP($A77,'Annex 2 Designated EHV charges'!$A:$P,COLUMN(F77)+4,FALSE)=0,"",VLOOKUP($A77,'Annex 2 Designated EHV charges'!$A:$P,COLUMN(F77)+4,FALSE)),"")</f>
        <v>15.77</v>
      </c>
      <c r="G77" s="214">
        <f>IFERROR(IF(VLOOKUP($A77,'Annex 2 Designated EHV charges'!$A:$P,COLUMN(G77)+4,FALSE)=0,"",VLOOKUP($A77,'Annex 2 Designated EHV charges'!$A:$P,COLUMN(G77)+4,FALSE)),"")</f>
        <v>0.83</v>
      </c>
      <c r="H77" s="214">
        <f>IFERROR(IF(VLOOKUP($A77,'Annex 2 Designated EHV charges'!$A:$P,COLUMN(H77)+4,FALSE)=0,"",VLOOKUP($A77,'Annex 2 Designated EHV charges'!$A:$P,COLUMN(H77)+4,FALSE)),"")</f>
        <v>0.83</v>
      </c>
    </row>
    <row r="78" spans="1:8" x14ac:dyDescent="0.25">
      <c r="A78" s="91">
        <f t="array" ref="A78">IFERROR(INDEX('Annex 2 Designated EHV charges'!$A$11:$A$396, MATCH(0, IF(ISBLANK('Annex 2 Designated EHV charges'!$A$11:$A$396),1, COUNTIF(A$4:$A77, 'Annex 2 Designated EHV charges'!$A$11:$A$396)), 0)),"")</f>
        <v>312</v>
      </c>
      <c r="B78" s="91">
        <f>IF($A78="","",VLOOKUP($A78,'Annex 2 Designated EHV charges'!$A:$O,2,0))</f>
        <v>312</v>
      </c>
      <c r="C78" s="92">
        <f>IF($A78="","",VLOOKUP($A78,'Annex 2 Designated EHV charges'!$A:$O,3,0))</f>
        <v>1170000601982</v>
      </c>
      <c r="D78" s="91" t="str">
        <f>IF($A78="","",VLOOKUP($A78,'Annex 2 Designated EHV charges'!$A:$O,7,0))</f>
        <v>Shelton Lodge PV</v>
      </c>
      <c r="E78" s="94" t="str">
        <f>IFERROR(IF(VLOOKUP($A78,'Annex 2 Designated EHV charges'!$A:$P,COLUMN(E78)+4,FALSE)=0,"",VLOOKUP($A78,'Annex 2 Designated EHV charges'!$A:$P,COLUMN(E78)+4,FALSE)),"")</f>
        <v/>
      </c>
      <c r="F78" s="214">
        <f>IFERROR(IF(VLOOKUP($A78,'Annex 2 Designated EHV charges'!$A:$P,COLUMN(F78)+4,FALSE)=0,"",VLOOKUP($A78,'Annex 2 Designated EHV charges'!$A:$P,COLUMN(F78)+4,FALSE)),"")</f>
        <v>36.44</v>
      </c>
      <c r="G78" s="214">
        <f>IFERROR(IF(VLOOKUP($A78,'Annex 2 Designated EHV charges'!$A:$P,COLUMN(G78)+4,FALSE)=0,"",VLOOKUP($A78,'Annex 2 Designated EHV charges'!$A:$P,COLUMN(G78)+4,FALSE)),"")</f>
        <v>0.9</v>
      </c>
      <c r="H78" s="214">
        <f>IFERROR(IF(VLOOKUP($A78,'Annex 2 Designated EHV charges'!$A:$P,COLUMN(H78)+4,FALSE)=0,"",VLOOKUP($A78,'Annex 2 Designated EHV charges'!$A:$P,COLUMN(H78)+4,FALSE)),"")</f>
        <v>0.9</v>
      </c>
    </row>
    <row r="79" spans="1:8" x14ac:dyDescent="0.25">
      <c r="A79" s="91">
        <f t="array" ref="A79">IFERROR(INDEX('Annex 2 Designated EHV charges'!$A$11:$A$396, MATCH(0, IF(ISBLANK('Annex 2 Designated EHV charges'!$A$11:$A$396),1, COUNTIF(A$4:$A78, 'Annex 2 Designated EHV charges'!$A$11:$A$396)), 0)),"")</f>
        <v>313</v>
      </c>
      <c r="B79" s="91">
        <f>IF($A79="","",VLOOKUP($A79,'Annex 2 Designated EHV charges'!$A:$O,2,0))</f>
        <v>313</v>
      </c>
      <c r="C79" s="92">
        <f>IF($A79="","",VLOOKUP($A79,'Annex 2 Designated EHV charges'!$A:$O,3,0))</f>
        <v>1170000604023</v>
      </c>
      <c r="D79" s="91" t="str">
        <f>IF($A79="","",VLOOKUP($A79,'Annex 2 Designated EHV charges'!$A:$O,7,0))</f>
        <v>Brafield on the Green PV</v>
      </c>
      <c r="E79" s="94">
        <f>IFERROR(IF(VLOOKUP($A79,'Annex 2 Designated EHV charges'!$A:$P,COLUMN(E79)+4,FALSE)=0,"",VLOOKUP($A79,'Annex 2 Designated EHV charges'!$A:$P,COLUMN(E79)+4,FALSE)),"")</f>
        <v>1.4790000000000001</v>
      </c>
      <c r="F79" s="214">
        <f>IFERROR(IF(VLOOKUP($A79,'Annex 2 Designated EHV charges'!$A:$P,COLUMN(F79)+4,FALSE)=0,"",VLOOKUP($A79,'Annex 2 Designated EHV charges'!$A:$P,COLUMN(F79)+4,FALSE)),"")</f>
        <v>91.46</v>
      </c>
      <c r="G79" s="214">
        <f>IFERROR(IF(VLOOKUP($A79,'Annex 2 Designated EHV charges'!$A:$P,COLUMN(G79)+4,FALSE)=0,"",VLOOKUP($A79,'Annex 2 Designated EHV charges'!$A:$P,COLUMN(G79)+4,FALSE)),"")</f>
        <v>0.83</v>
      </c>
      <c r="H79" s="214">
        <f>IFERROR(IF(VLOOKUP($A79,'Annex 2 Designated EHV charges'!$A:$P,COLUMN(H79)+4,FALSE)=0,"",VLOOKUP($A79,'Annex 2 Designated EHV charges'!$A:$P,COLUMN(H79)+4,FALSE)),"")</f>
        <v>0.83</v>
      </c>
    </row>
    <row r="80" spans="1:8" x14ac:dyDescent="0.25">
      <c r="A80" s="91">
        <f t="array" ref="A80">IFERROR(INDEX('Annex 2 Designated EHV charges'!$A$11:$A$396, MATCH(0, IF(ISBLANK('Annex 2 Designated EHV charges'!$A$11:$A$396),1, COUNTIF(A$4:$A79, 'Annex 2 Designated EHV charges'!$A$11:$A$396)), 0)),"")</f>
        <v>314</v>
      </c>
      <c r="B80" s="91">
        <f>IF($A80="","",VLOOKUP($A80,'Annex 2 Designated EHV charges'!$A:$O,2,0))</f>
        <v>314</v>
      </c>
      <c r="C80" s="92">
        <f>IF($A80="","",VLOOKUP($A80,'Annex 2 Designated EHV charges'!$A:$O,3,0))</f>
        <v>1170000605221</v>
      </c>
      <c r="D80" s="91" t="str">
        <f>IF($A80="","",VLOOKUP($A80,'Annex 2 Designated EHV charges'!$A:$O,7,0))</f>
        <v>Sywell PV</v>
      </c>
      <c r="E80" s="94">
        <f>IFERROR(IF(VLOOKUP($A80,'Annex 2 Designated EHV charges'!$A:$P,COLUMN(E80)+4,FALSE)=0,"",VLOOKUP($A80,'Annex 2 Designated EHV charges'!$A:$P,COLUMN(E80)+4,FALSE)),"")</f>
        <v>1.069</v>
      </c>
      <c r="F80" s="214">
        <f>IFERROR(IF(VLOOKUP($A80,'Annex 2 Designated EHV charges'!$A:$P,COLUMN(F80)+4,FALSE)=0,"",VLOOKUP($A80,'Annex 2 Designated EHV charges'!$A:$P,COLUMN(F80)+4,FALSE)),"")</f>
        <v>43.88</v>
      </c>
      <c r="G80" s="214">
        <f>IFERROR(IF(VLOOKUP($A80,'Annex 2 Designated EHV charges'!$A:$P,COLUMN(G80)+4,FALSE)=0,"",VLOOKUP($A80,'Annex 2 Designated EHV charges'!$A:$P,COLUMN(G80)+4,FALSE)),"")</f>
        <v>2.91</v>
      </c>
      <c r="H80" s="214">
        <f>IFERROR(IF(VLOOKUP($A80,'Annex 2 Designated EHV charges'!$A:$P,COLUMN(H80)+4,FALSE)=0,"",VLOOKUP($A80,'Annex 2 Designated EHV charges'!$A:$P,COLUMN(H80)+4,FALSE)),"")</f>
        <v>2.91</v>
      </c>
    </row>
    <row r="81" spans="1:8" x14ac:dyDescent="0.25">
      <c r="A81" s="91">
        <f t="array" ref="A81">IFERROR(INDEX('Annex 2 Designated EHV charges'!$A$11:$A$396, MATCH(0, IF(ISBLANK('Annex 2 Designated EHV charges'!$A$11:$A$396),1, COUNTIF(A$4:$A80, 'Annex 2 Designated EHV charges'!$A$11:$A$396)), 0)),"")</f>
        <v>315</v>
      </c>
      <c r="B81" s="91">
        <f>IF($A81="","",VLOOKUP($A81,'Annex 2 Designated EHV charges'!$A:$O,2,0))</f>
        <v>315</v>
      </c>
      <c r="C81" s="92">
        <f>IF($A81="","",VLOOKUP($A81,'Annex 2 Designated EHV charges'!$A:$O,3,0))</f>
        <v>1170000614990</v>
      </c>
      <c r="D81" s="91" t="str">
        <f>IF($A81="","",VLOOKUP($A81,'Annex 2 Designated EHV charges'!$A:$O,7,0))</f>
        <v>Holtwood Farm PV</v>
      </c>
      <c r="E81" s="94">
        <f>IFERROR(IF(VLOOKUP($A81,'Annex 2 Designated EHV charges'!$A:$P,COLUMN(E81)+4,FALSE)=0,"",VLOOKUP($A81,'Annex 2 Designated EHV charges'!$A:$P,COLUMN(E81)+4,FALSE)),"")</f>
        <v>5.7000000000000002E-2</v>
      </c>
      <c r="F81" s="214">
        <f>IFERROR(IF(VLOOKUP($A81,'Annex 2 Designated EHV charges'!$A:$P,COLUMN(F81)+4,FALSE)=0,"",VLOOKUP($A81,'Annex 2 Designated EHV charges'!$A:$P,COLUMN(F81)+4,FALSE)),"")</f>
        <v>22.64</v>
      </c>
      <c r="G81" s="214">
        <f>IFERROR(IF(VLOOKUP($A81,'Annex 2 Designated EHV charges'!$A:$P,COLUMN(G81)+4,FALSE)=0,"",VLOOKUP($A81,'Annex 2 Designated EHV charges'!$A:$P,COLUMN(G81)+4,FALSE)),"")</f>
        <v>2.15</v>
      </c>
      <c r="H81" s="214">
        <f>IFERROR(IF(VLOOKUP($A81,'Annex 2 Designated EHV charges'!$A:$P,COLUMN(H81)+4,FALSE)=0,"",VLOOKUP($A81,'Annex 2 Designated EHV charges'!$A:$P,COLUMN(H81)+4,FALSE)),"")</f>
        <v>2.15</v>
      </c>
    </row>
    <row r="82" spans="1:8" x14ac:dyDescent="0.25">
      <c r="A82" s="91">
        <f t="array" ref="A82">IFERROR(INDEX('Annex 2 Designated EHV charges'!$A$11:$A$396, MATCH(0, IF(ISBLANK('Annex 2 Designated EHV charges'!$A$11:$A$396),1, COUNTIF(A$4:$A81, 'Annex 2 Designated EHV charges'!$A$11:$A$396)), 0)),"")</f>
        <v>316</v>
      </c>
      <c r="B82" s="91">
        <f>IF($A82="","",VLOOKUP($A82,'Annex 2 Designated EHV charges'!$A:$O,2,0))</f>
        <v>316</v>
      </c>
      <c r="C82" s="92">
        <f>IF($A82="","",VLOOKUP($A82,'Annex 2 Designated EHV charges'!$A:$O,3,0))</f>
        <v>1170000614972</v>
      </c>
      <c r="D82" s="91" t="str">
        <f>IF($A82="","",VLOOKUP($A82,'Annex 2 Designated EHV charges'!$A:$O,7,0))</f>
        <v>Drakelow Farm PV</v>
      </c>
      <c r="E82" s="94" t="str">
        <f>IFERROR(IF(VLOOKUP($A82,'Annex 2 Designated EHV charges'!$A:$P,COLUMN(E82)+4,FALSE)=0,"",VLOOKUP($A82,'Annex 2 Designated EHV charges'!$A:$P,COLUMN(E82)+4,FALSE)),"")</f>
        <v/>
      </c>
      <c r="F82" s="214">
        <f>IFERROR(IF(VLOOKUP($A82,'Annex 2 Designated EHV charges'!$A:$P,COLUMN(F82)+4,FALSE)=0,"",VLOOKUP($A82,'Annex 2 Designated EHV charges'!$A:$P,COLUMN(F82)+4,FALSE)),"")</f>
        <v>9.9499999999999993</v>
      </c>
      <c r="G82" s="214">
        <f>IFERROR(IF(VLOOKUP($A82,'Annex 2 Designated EHV charges'!$A:$P,COLUMN(G82)+4,FALSE)=0,"",VLOOKUP($A82,'Annex 2 Designated EHV charges'!$A:$P,COLUMN(G82)+4,FALSE)),"")</f>
        <v>2.94</v>
      </c>
      <c r="H82" s="214">
        <f>IFERROR(IF(VLOOKUP($A82,'Annex 2 Designated EHV charges'!$A:$P,COLUMN(H82)+4,FALSE)=0,"",VLOOKUP($A82,'Annex 2 Designated EHV charges'!$A:$P,COLUMN(H82)+4,FALSE)),"")</f>
        <v>2.94</v>
      </c>
    </row>
    <row r="83" spans="1:8" x14ac:dyDescent="0.25">
      <c r="A83" s="91">
        <f t="array" ref="A83">IFERROR(INDEX('Annex 2 Designated EHV charges'!$A$11:$A$396, MATCH(0, IF(ISBLANK('Annex 2 Designated EHV charges'!$A$11:$A$396),1, COUNTIF(A$4:$A82, 'Annex 2 Designated EHV charges'!$A$11:$A$396)), 0)),"")</f>
        <v>317</v>
      </c>
      <c r="B83" s="91">
        <f>IF($A83="","",VLOOKUP($A83,'Annex 2 Designated EHV charges'!$A:$O,2,0))</f>
        <v>317</v>
      </c>
      <c r="C83" s="92">
        <f>IF($A83="","",VLOOKUP($A83,'Annex 2 Designated EHV charges'!$A:$O,3,0))</f>
        <v>1170000619916</v>
      </c>
      <c r="D83" s="91" t="str">
        <f>IF($A83="","",VLOOKUP($A83,'Annex 2 Designated EHV charges'!$A:$O,7,0))</f>
        <v>Stragglethorpe Rd PV</v>
      </c>
      <c r="E83" s="94">
        <f>IFERROR(IF(VLOOKUP($A83,'Annex 2 Designated EHV charges'!$A:$P,COLUMN(E83)+4,FALSE)=0,"",VLOOKUP($A83,'Annex 2 Designated EHV charges'!$A:$P,COLUMN(E83)+4,FALSE)),"")</f>
        <v>1.03</v>
      </c>
      <c r="F83" s="214">
        <f>IFERROR(IF(VLOOKUP($A83,'Annex 2 Designated EHV charges'!$A:$P,COLUMN(F83)+4,FALSE)=0,"",VLOOKUP($A83,'Annex 2 Designated EHV charges'!$A:$P,COLUMN(F83)+4,FALSE)),"")</f>
        <v>34.46</v>
      </c>
      <c r="G83" s="214">
        <f>IFERROR(IF(VLOOKUP($A83,'Annex 2 Designated EHV charges'!$A:$P,COLUMN(G83)+4,FALSE)=0,"",VLOOKUP($A83,'Annex 2 Designated EHV charges'!$A:$P,COLUMN(G83)+4,FALSE)),"")</f>
        <v>2.23</v>
      </c>
      <c r="H83" s="214">
        <f>IFERROR(IF(VLOOKUP($A83,'Annex 2 Designated EHV charges'!$A:$P,COLUMN(H83)+4,FALSE)=0,"",VLOOKUP($A83,'Annex 2 Designated EHV charges'!$A:$P,COLUMN(H83)+4,FALSE)),"")</f>
        <v>2.23</v>
      </c>
    </row>
    <row r="84" spans="1:8" x14ac:dyDescent="0.25">
      <c r="A84" s="91">
        <f t="array" ref="A84">IFERROR(INDEX('Annex 2 Designated EHV charges'!$A$11:$A$396, MATCH(0, IF(ISBLANK('Annex 2 Designated EHV charges'!$A$11:$A$396),1, COUNTIF(A$4:$A83, 'Annex 2 Designated EHV charges'!$A$11:$A$396)), 0)),"")</f>
        <v>318</v>
      </c>
      <c r="B84" s="91">
        <f>IF($A84="","",VLOOKUP($A84,'Annex 2 Designated EHV charges'!$A:$O,2,0))</f>
        <v>318</v>
      </c>
      <c r="C84" s="92">
        <f>IF($A84="","",VLOOKUP($A84,'Annex 2 Designated EHV charges'!$A:$O,3,0))</f>
        <v>1170000627448</v>
      </c>
      <c r="D84" s="91" t="str">
        <f>IF($A84="","",VLOOKUP($A84,'Annex 2 Designated EHV charges'!$A:$O,7,0))</f>
        <v>Oxcroft Solar Farm PV</v>
      </c>
      <c r="E84" s="94" t="str">
        <f>IFERROR(IF(VLOOKUP($A84,'Annex 2 Designated EHV charges'!$A:$P,COLUMN(E84)+4,FALSE)=0,"",VLOOKUP($A84,'Annex 2 Designated EHV charges'!$A:$P,COLUMN(E84)+4,FALSE)),"")</f>
        <v/>
      </c>
      <c r="F84" s="214">
        <f>IFERROR(IF(VLOOKUP($A84,'Annex 2 Designated EHV charges'!$A:$P,COLUMN(F84)+4,FALSE)=0,"",VLOOKUP($A84,'Annex 2 Designated EHV charges'!$A:$P,COLUMN(F84)+4,FALSE)),"")</f>
        <v>730.5</v>
      </c>
      <c r="G84" s="214">
        <f>IFERROR(IF(VLOOKUP($A84,'Annex 2 Designated EHV charges'!$A:$P,COLUMN(G84)+4,FALSE)=0,"",VLOOKUP($A84,'Annex 2 Designated EHV charges'!$A:$P,COLUMN(G84)+4,FALSE)),"")</f>
        <v>0.69</v>
      </c>
      <c r="H84" s="214">
        <f>IFERROR(IF(VLOOKUP($A84,'Annex 2 Designated EHV charges'!$A:$P,COLUMN(H84)+4,FALSE)=0,"",VLOOKUP($A84,'Annex 2 Designated EHV charges'!$A:$P,COLUMN(H84)+4,FALSE)),"")</f>
        <v>0.69</v>
      </c>
    </row>
    <row r="85" spans="1:8" x14ac:dyDescent="0.25">
      <c r="A85" s="91">
        <f t="array" ref="A85">IFERROR(INDEX('Annex 2 Designated EHV charges'!$A$11:$A$396, MATCH(0, IF(ISBLANK('Annex 2 Designated EHV charges'!$A$11:$A$396),1, COUNTIF(A$4:$A84, 'Annex 2 Designated EHV charges'!$A$11:$A$396)), 0)),"")</f>
        <v>319</v>
      </c>
      <c r="B85" s="91">
        <f>IF($A85="","",VLOOKUP($A85,'Annex 2 Designated EHV charges'!$A:$O,2,0))</f>
        <v>319</v>
      </c>
      <c r="C85" s="92">
        <f>IF($A85="","",VLOOKUP($A85,'Annex 2 Designated EHV charges'!$A:$O,3,0))</f>
        <v>1170000626816</v>
      </c>
      <c r="D85" s="91" t="str">
        <f>IF($A85="","",VLOOKUP($A85,'Annex 2 Designated EHV charges'!$A:$O,7,0))</f>
        <v>Derby Waste Sinfin EFW</v>
      </c>
      <c r="E85" s="94">
        <f>IFERROR(IF(VLOOKUP($A85,'Annex 2 Designated EHV charges'!$A:$P,COLUMN(E85)+4,FALSE)=0,"",VLOOKUP($A85,'Annex 2 Designated EHV charges'!$A:$P,COLUMN(E85)+4,FALSE)),"")</f>
        <v>3.4489999999999998</v>
      </c>
      <c r="F85" s="214">
        <f>IFERROR(IF(VLOOKUP($A85,'Annex 2 Designated EHV charges'!$A:$P,COLUMN(F85)+4,FALSE)=0,"",VLOOKUP($A85,'Annex 2 Designated EHV charges'!$A:$P,COLUMN(F85)+4,FALSE)),"")</f>
        <v>1332.94</v>
      </c>
      <c r="G85" s="214">
        <f>IFERROR(IF(VLOOKUP($A85,'Annex 2 Designated EHV charges'!$A:$P,COLUMN(G85)+4,FALSE)=0,"",VLOOKUP($A85,'Annex 2 Designated EHV charges'!$A:$P,COLUMN(G85)+4,FALSE)),"")</f>
        <v>1.5</v>
      </c>
      <c r="H85" s="214">
        <f>IFERROR(IF(VLOOKUP($A85,'Annex 2 Designated EHV charges'!$A:$P,COLUMN(H85)+4,FALSE)=0,"",VLOOKUP($A85,'Annex 2 Designated EHV charges'!$A:$P,COLUMN(H85)+4,FALSE)),"")</f>
        <v>1.5</v>
      </c>
    </row>
    <row r="86" spans="1:8" x14ac:dyDescent="0.25">
      <c r="A86" s="91">
        <f t="array" ref="A86">IFERROR(INDEX('Annex 2 Designated EHV charges'!$A$11:$A$396, MATCH(0, IF(ISBLANK('Annex 2 Designated EHV charges'!$A$11:$A$396),1, COUNTIF(A$4:$A85, 'Annex 2 Designated EHV charges'!$A$11:$A$396)), 0)),"")</f>
        <v>320</v>
      </c>
      <c r="B86" s="91">
        <f>IF($A86="","",VLOOKUP($A86,'Annex 2 Designated EHV charges'!$A:$O,2,0))</f>
        <v>320</v>
      </c>
      <c r="C86" s="92">
        <f>IF($A86="","",VLOOKUP($A86,'Annex 2 Designated EHV charges'!$A:$O,3,0))</f>
        <v>1170000625681</v>
      </c>
      <c r="D86" s="91" t="str">
        <f>IF($A86="","",VLOOKUP($A86,'Annex 2 Designated EHV charges'!$A:$O,7,0))</f>
        <v>Littlewood Farm PV</v>
      </c>
      <c r="E86" s="94" t="str">
        <f>IFERROR(IF(VLOOKUP($A86,'Annex 2 Designated EHV charges'!$A:$P,COLUMN(E86)+4,FALSE)=0,"",VLOOKUP($A86,'Annex 2 Designated EHV charges'!$A:$P,COLUMN(E86)+4,FALSE)),"")</f>
        <v/>
      </c>
      <c r="F86" s="214">
        <f>IFERROR(IF(VLOOKUP($A86,'Annex 2 Designated EHV charges'!$A:$P,COLUMN(F86)+4,FALSE)=0,"",VLOOKUP($A86,'Annex 2 Designated EHV charges'!$A:$P,COLUMN(F86)+4,FALSE)),"")</f>
        <v>3.17</v>
      </c>
      <c r="G86" s="214">
        <f>IFERROR(IF(VLOOKUP($A86,'Annex 2 Designated EHV charges'!$A:$P,COLUMN(G86)+4,FALSE)=0,"",VLOOKUP($A86,'Annex 2 Designated EHV charges'!$A:$P,COLUMN(G86)+4,FALSE)),"")</f>
        <v>1.64</v>
      </c>
      <c r="H86" s="214">
        <f>IFERROR(IF(VLOOKUP($A86,'Annex 2 Designated EHV charges'!$A:$P,COLUMN(H86)+4,FALSE)=0,"",VLOOKUP($A86,'Annex 2 Designated EHV charges'!$A:$P,COLUMN(H86)+4,FALSE)),"")</f>
        <v>1.64</v>
      </c>
    </row>
    <row r="87" spans="1:8" x14ac:dyDescent="0.25">
      <c r="A87" s="91">
        <f t="array" ref="A87">IFERROR(INDEX('Annex 2 Designated EHV charges'!$A$11:$A$396, MATCH(0, IF(ISBLANK('Annex 2 Designated EHV charges'!$A$11:$A$396),1, COUNTIF(A$4:$A86, 'Annex 2 Designated EHV charges'!$A$11:$A$396)), 0)),"")</f>
        <v>321</v>
      </c>
      <c r="B87" s="91">
        <f>IF($A87="","",VLOOKUP($A87,'Annex 2 Designated EHV charges'!$A:$O,2,0))</f>
        <v>321</v>
      </c>
      <c r="C87" s="92">
        <f>IF($A87="","",VLOOKUP($A87,'Annex 2 Designated EHV charges'!$A:$O,3,0))</f>
        <v>1170000630413</v>
      </c>
      <c r="D87" s="91" t="str">
        <f>IF($A87="","",VLOOKUP($A87,'Annex 2 Designated EHV charges'!$A:$O,7,0))</f>
        <v>Twin Yards Farm PV</v>
      </c>
      <c r="E87" s="94">
        <f>IFERROR(IF(VLOOKUP($A87,'Annex 2 Designated EHV charges'!$A:$P,COLUMN(E87)+4,FALSE)=0,"",VLOOKUP($A87,'Annex 2 Designated EHV charges'!$A:$P,COLUMN(E87)+4,FALSE)),"")</f>
        <v>1.55</v>
      </c>
      <c r="F87" s="214">
        <f>IFERROR(IF(VLOOKUP($A87,'Annex 2 Designated EHV charges'!$A:$P,COLUMN(F87)+4,FALSE)=0,"",VLOOKUP($A87,'Annex 2 Designated EHV charges'!$A:$P,COLUMN(F87)+4,FALSE)),"")</f>
        <v>25.74</v>
      </c>
      <c r="G87" s="214">
        <f>IFERROR(IF(VLOOKUP($A87,'Annex 2 Designated EHV charges'!$A:$P,COLUMN(G87)+4,FALSE)=0,"",VLOOKUP($A87,'Annex 2 Designated EHV charges'!$A:$P,COLUMN(G87)+4,FALSE)),"")</f>
        <v>1</v>
      </c>
      <c r="H87" s="214">
        <f>IFERROR(IF(VLOOKUP($A87,'Annex 2 Designated EHV charges'!$A:$P,COLUMN(H87)+4,FALSE)=0,"",VLOOKUP($A87,'Annex 2 Designated EHV charges'!$A:$P,COLUMN(H87)+4,FALSE)),"")</f>
        <v>1</v>
      </c>
    </row>
    <row r="88" spans="1:8" x14ac:dyDescent="0.25">
      <c r="A88" s="91">
        <f t="array" ref="A88">IFERROR(INDEX('Annex 2 Designated EHV charges'!$A$11:$A$396, MATCH(0, IF(ISBLANK('Annex 2 Designated EHV charges'!$A$11:$A$396),1, COUNTIF(A$4:$A87, 'Annex 2 Designated EHV charges'!$A$11:$A$396)), 0)),"")</f>
        <v>322</v>
      </c>
      <c r="B88" s="91">
        <f>IF($A88="","",VLOOKUP($A88,'Annex 2 Designated EHV charges'!$A:$O,2,0))</f>
        <v>322</v>
      </c>
      <c r="C88" s="92">
        <f>IF($A88="","",VLOOKUP($A88,'Annex 2 Designated EHV charges'!$A:$O,3,0))</f>
        <v>1170000629640</v>
      </c>
      <c r="D88" s="91" t="str">
        <f>IF($A88="","",VLOOKUP($A88,'Annex 2 Designated EHV charges'!$A:$O,7,0))</f>
        <v>Tower Hayes Farm PV</v>
      </c>
      <c r="E88" s="94">
        <f>IFERROR(IF(VLOOKUP($A88,'Annex 2 Designated EHV charges'!$A:$P,COLUMN(E88)+4,FALSE)=0,"",VLOOKUP($A88,'Annex 2 Designated EHV charges'!$A:$P,COLUMN(E88)+4,FALSE)),"")</f>
        <v>0.59099999999999997</v>
      </c>
      <c r="F88" s="214">
        <f>IFERROR(IF(VLOOKUP($A88,'Annex 2 Designated EHV charges'!$A:$P,COLUMN(F88)+4,FALSE)=0,"",VLOOKUP($A88,'Annex 2 Designated EHV charges'!$A:$P,COLUMN(F88)+4,FALSE)),"")</f>
        <v>11.34</v>
      </c>
      <c r="G88" s="214">
        <f>IFERROR(IF(VLOOKUP($A88,'Annex 2 Designated EHV charges'!$A:$P,COLUMN(G88)+4,FALSE)=0,"",VLOOKUP($A88,'Annex 2 Designated EHV charges'!$A:$P,COLUMN(G88)+4,FALSE)),"")</f>
        <v>1.99</v>
      </c>
      <c r="H88" s="214">
        <f>IFERROR(IF(VLOOKUP($A88,'Annex 2 Designated EHV charges'!$A:$P,COLUMN(H88)+4,FALSE)=0,"",VLOOKUP($A88,'Annex 2 Designated EHV charges'!$A:$P,COLUMN(H88)+4,FALSE)),"")</f>
        <v>1.99</v>
      </c>
    </row>
    <row r="89" spans="1:8" x14ac:dyDescent="0.25">
      <c r="A89" s="91">
        <f t="array" ref="A89">IFERROR(INDEX('Annex 2 Designated EHV charges'!$A$11:$A$396, MATCH(0, IF(ISBLANK('Annex 2 Designated EHV charges'!$A$11:$A$396),1, COUNTIF(A$4:$A88, 'Annex 2 Designated EHV charges'!$A$11:$A$396)), 0)),"")</f>
        <v>323</v>
      </c>
      <c r="B89" s="91">
        <f>IF($A89="","",VLOOKUP($A89,'Annex 2 Designated EHV charges'!$A:$O,2,0))</f>
        <v>323</v>
      </c>
      <c r="C89" s="92">
        <f>IF($A89="","",VLOOKUP($A89,'Annex 2 Designated EHV charges'!$A:$O,3,0))</f>
        <v>1170000632606</v>
      </c>
      <c r="D89" s="91" t="str">
        <f>IF($A89="","",VLOOKUP($A89,'Annex 2 Designated EHV charges'!$A:$O,7,0))</f>
        <v>The Breck Solar PV</v>
      </c>
      <c r="E89" s="94" t="str">
        <f>IFERROR(IF(VLOOKUP($A89,'Annex 2 Designated EHV charges'!$A:$P,COLUMN(E89)+4,FALSE)=0,"",VLOOKUP($A89,'Annex 2 Designated EHV charges'!$A:$P,COLUMN(E89)+4,FALSE)),"")</f>
        <v/>
      </c>
      <c r="F89" s="214">
        <f>IFERROR(IF(VLOOKUP($A89,'Annex 2 Designated EHV charges'!$A:$P,COLUMN(F89)+4,FALSE)=0,"",VLOOKUP($A89,'Annex 2 Designated EHV charges'!$A:$P,COLUMN(F89)+4,FALSE)),"")</f>
        <v>34.65</v>
      </c>
      <c r="G89" s="214">
        <f>IFERROR(IF(VLOOKUP($A89,'Annex 2 Designated EHV charges'!$A:$P,COLUMN(G89)+4,FALSE)=0,"",VLOOKUP($A89,'Annex 2 Designated EHV charges'!$A:$P,COLUMN(G89)+4,FALSE)),"")</f>
        <v>0.87</v>
      </c>
      <c r="H89" s="214">
        <f>IFERROR(IF(VLOOKUP($A89,'Annex 2 Designated EHV charges'!$A:$P,COLUMN(H89)+4,FALSE)=0,"",VLOOKUP($A89,'Annex 2 Designated EHV charges'!$A:$P,COLUMN(H89)+4,FALSE)),"")</f>
        <v>0.87</v>
      </c>
    </row>
    <row r="90" spans="1:8" x14ac:dyDescent="0.25">
      <c r="A90" s="91">
        <f t="array" ref="A90">IFERROR(INDEX('Annex 2 Designated EHV charges'!$A$11:$A$396, MATCH(0, IF(ISBLANK('Annex 2 Designated EHV charges'!$A$11:$A$396),1, COUNTIF(A$4:$A89, 'Annex 2 Designated EHV charges'!$A$11:$A$396)), 0)),"")</f>
        <v>324</v>
      </c>
      <c r="B90" s="91">
        <f>IF($A90="","",VLOOKUP($A90,'Annex 2 Designated EHV charges'!$A:$O,2,0))</f>
        <v>324</v>
      </c>
      <c r="C90" s="92">
        <f>IF($A90="","",VLOOKUP($A90,'Annex 2 Designated EHV charges'!$A:$O,3,0))</f>
        <v>1170000631426</v>
      </c>
      <c r="D90" s="91" t="str">
        <f>IF($A90="","",VLOOKUP($A90,'Annex 2 Designated EHV charges'!$A:$O,7,0))</f>
        <v>Barnby Moor Retford PV</v>
      </c>
      <c r="E90" s="94" t="str">
        <f>IFERROR(IF(VLOOKUP($A90,'Annex 2 Designated EHV charges'!$A:$P,COLUMN(E90)+4,FALSE)=0,"",VLOOKUP($A90,'Annex 2 Designated EHV charges'!$A:$P,COLUMN(E90)+4,FALSE)),"")</f>
        <v/>
      </c>
      <c r="F90" s="214">
        <f>IFERROR(IF(VLOOKUP($A90,'Annex 2 Designated EHV charges'!$A:$P,COLUMN(F90)+4,FALSE)=0,"",VLOOKUP($A90,'Annex 2 Designated EHV charges'!$A:$P,COLUMN(F90)+4,FALSE)),"")</f>
        <v>82.33</v>
      </c>
      <c r="G90" s="214">
        <f>IFERROR(IF(VLOOKUP($A90,'Annex 2 Designated EHV charges'!$A:$P,COLUMN(G90)+4,FALSE)=0,"",VLOOKUP($A90,'Annex 2 Designated EHV charges'!$A:$P,COLUMN(G90)+4,FALSE)),"")</f>
        <v>1.1000000000000001</v>
      </c>
      <c r="H90" s="214">
        <f>IFERROR(IF(VLOOKUP($A90,'Annex 2 Designated EHV charges'!$A:$P,COLUMN(H90)+4,FALSE)=0,"",VLOOKUP($A90,'Annex 2 Designated EHV charges'!$A:$P,COLUMN(H90)+4,FALSE)),"")</f>
        <v>1.1000000000000001</v>
      </c>
    </row>
    <row r="91" spans="1:8" x14ac:dyDescent="0.25">
      <c r="A91" s="91">
        <f t="array" ref="A91">IFERROR(INDEX('Annex 2 Designated EHV charges'!$A$11:$A$396, MATCH(0, IF(ISBLANK('Annex 2 Designated EHV charges'!$A$11:$A$396),1, COUNTIF(A$4:$A90, 'Annex 2 Designated EHV charges'!$A$11:$A$396)), 0)),"")</f>
        <v>325</v>
      </c>
      <c r="B91" s="91">
        <f>IF($A91="","",VLOOKUP($A91,'Annex 2 Designated EHV charges'!$A:$O,2,0))</f>
        <v>325</v>
      </c>
      <c r="C91" s="92">
        <f>IF($A91="","",VLOOKUP($A91,'Annex 2 Designated EHV charges'!$A:$O,3,0))</f>
        <v>1170000636503</v>
      </c>
      <c r="D91" s="91" t="str">
        <f>IF($A91="","",VLOOKUP($A91,'Annex 2 Designated EHV charges'!$A:$O,7,0))</f>
        <v>Lincoln Farm PV</v>
      </c>
      <c r="E91" s="94" t="str">
        <f>IFERROR(IF(VLOOKUP($A91,'Annex 2 Designated EHV charges'!$A:$P,COLUMN(E91)+4,FALSE)=0,"",VLOOKUP($A91,'Annex 2 Designated EHV charges'!$A:$P,COLUMN(E91)+4,FALSE)),"")</f>
        <v/>
      </c>
      <c r="F91" s="214">
        <f>IFERROR(IF(VLOOKUP($A91,'Annex 2 Designated EHV charges'!$A:$P,COLUMN(F91)+4,FALSE)=0,"",VLOOKUP($A91,'Annex 2 Designated EHV charges'!$A:$P,COLUMN(F91)+4,FALSE)),"")</f>
        <v>7.9</v>
      </c>
      <c r="G91" s="214">
        <f>IFERROR(IF(VLOOKUP($A91,'Annex 2 Designated EHV charges'!$A:$P,COLUMN(G91)+4,FALSE)=0,"",VLOOKUP($A91,'Annex 2 Designated EHV charges'!$A:$P,COLUMN(G91)+4,FALSE)),"")</f>
        <v>0.93</v>
      </c>
      <c r="H91" s="214">
        <f>IFERROR(IF(VLOOKUP($A91,'Annex 2 Designated EHV charges'!$A:$P,COLUMN(H91)+4,FALSE)=0,"",VLOOKUP($A91,'Annex 2 Designated EHV charges'!$A:$P,COLUMN(H91)+4,FALSE)),"")</f>
        <v>0.93</v>
      </c>
    </row>
    <row r="92" spans="1:8" x14ac:dyDescent="0.25">
      <c r="A92" s="91">
        <f t="array" ref="A92">IFERROR(INDEX('Annex 2 Designated EHV charges'!$A$11:$A$396, MATCH(0, IF(ISBLANK('Annex 2 Designated EHV charges'!$A$11:$A$396),1, COUNTIF(A$4:$A91, 'Annex 2 Designated EHV charges'!$A$11:$A$396)), 0)),"")</f>
        <v>326</v>
      </c>
      <c r="B92" s="91">
        <f>IF($A92="","",VLOOKUP($A92,'Annex 2 Designated EHV charges'!$A:$O,2,0))</f>
        <v>326</v>
      </c>
      <c r="C92" s="92">
        <f>IF($A92="","",VLOOKUP($A92,'Annex 2 Designated EHV charges'!$A:$O,3,0))</f>
        <v>1170000652009</v>
      </c>
      <c r="D92" s="91" t="str">
        <f>IF($A92="","",VLOOKUP($A92,'Annex 2 Designated EHV charges'!$A:$O,7,0))</f>
        <v>Drakelow Renewable BIO</v>
      </c>
      <c r="E92" s="94" t="str">
        <f>IFERROR(IF(VLOOKUP($A92,'Annex 2 Designated EHV charges'!$A:$P,COLUMN(E92)+4,FALSE)=0,"",VLOOKUP($A92,'Annex 2 Designated EHV charges'!$A:$P,COLUMN(E92)+4,FALSE)),"")</f>
        <v/>
      </c>
      <c r="F92" s="214">
        <f>IFERROR(IF(VLOOKUP($A92,'Annex 2 Designated EHV charges'!$A:$P,COLUMN(F92)+4,FALSE)=0,"",VLOOKUP($A92,'Annex 2 Designated EHV charges'!$A:$P,COLUMN(F92)+4,FALSE)),"")</f>
        <v>69.77</v>
      </c>
      <c r="G92" s="214">
        <f>IFERROR(IF(VLOOKUP($A92,'Annex 2 Designated EHV charges'!$A:$P,COLUMN(G92)+4,FALSE)=0,"",VLOOKUP($A92,'Annex 2 Designated EHV charges'!$A:$P,COLUMN(G92)+4,FALSE)),"")</f>
        <v>2.56</v>
      </c>
      <c r="H92" s="214">
        <f>IFERROR(IF(VLOOKUP($A92,'Annex 2 Designated EHV charges'!$A:$P,COLUMN(H92)+4,FALSE)=0,"",VLOOKUP($A92,'Annex 2 Designated EHV charges'!$A:$P,COLUMN(H92)+4,FALSE)),"")</f>
        <v>2.56</v>
      </c>
    </row>
    <row r="93" spans="1:8" x14ac:dyDescent="0.25">
      <c r="A93" s="91">
        <f t="array" ref="A93">IFERROR(INDEX('Annex 2 Designated EHV charges'!$A$11:$A$396, MATCH(0, IF(ISBLANK('Annex 2 Designated EHV charges'!$A$11:$A$396),1, COUNTIF(A$4:$A92, 'Annex 2 Designated EHV charges'!$A$11:$A$396)), 0)),"")</f>
        <v>328</v>
      </c>
      <c r="B93" s="91">
        <f>IF($A93="","",VLOOKUP($A93,'Annex 2 Designated EHV charges'!$A:$O,2,0))</f>
        <v>328</v>
      </c>
      <c r="C93" s="92">
        <f>IF($A93="","",VLOOKUP($A93,'Annex 2 Designated EHV charges'!$A:$O,3,0))</f>
        <v>1170000641470</v>
      </c>
      <c r="D93" s="91" t="str">
        <f>IF($A93="","",VLOOKUP($A93,'Annex 2 Designated EHV charges'!$A:$O,7,0))</f>
        <v>Mill Fm Gt Ponton PV</v>
      </c>
      <c r="E93" s="94" t="str">
        <f>IFERROR(IF(VLOOKUP($A93,'Annex 2 Designated EHV charges'!$A:$P,COLUMN(E93)+4,FALSE)=0,"",VLOOKUP($A93,'Annex 2 Designated EHV charges'!$A:$P,COLUMN(E93)+4,FALSE)),"")</f>
        <v/>
      </c>
      <c r="F93" s="214">
        <f>IFERROR(IF(VLOOKUP($A93,'Annex 2 Designated EHV charges'!$A:$P,COLUMN(F93)+4,FALSE)=0,"",VLOOKUP($A93,'Annex 2 Designated EHV charges'!$A:$P,COLUMN(F93)+4,FALSE)),"")</f>
        <v>33.32</v>
      </c>
      <c r="G93" s="214">
        <f>IFERROR(IF(VLOOKUP($A93,'Annex 2 Designated EHV charges'!$A:$P,COLUMN(G93)+4,FALSE)=0,"",VLOOKUP($A93,'Annex 2 Designated EHV charges'!$A:$P,COLUMN(G93)+4,FALSE)),"")</f>
        <v>0.96</v>
      </c>
      <c r="H93" s="214">
        <f>IFERROR(IF(VLOOKUP($A93,'Annex 2 Designated EHV charges'!$A:$P,COLUMN(H93)+4,FALSE)=0,"",VLOOKUP($A93,'Annex 2 Designated EHV charges'!$A:$P,COLUMN(H93)+4,FALSE)),"")</f>
        <v>0.96</v>
      </c>
    </row>
    <row r="94" spans="1:8" x14ac:dyDescent="0.25">
      <c r="A94" s="91">
        <f t="array" ref="A94">IFERROR(INDEX('Annex 2 Designated EHV charges'!$A$11:$A$396, MATCH(0, IF(ISBLANK('Annex 2 Designated EHV charges'!$A$11:$A$396),1, COUNTIF(A$4:$A93, 'Annex 2 Designated EHV charges'!$A$11:$A$396)), 0)),"")</f>
        <v>329</v>
      </c>
      <c r="B94" s="91">
        <f>IF($A94="","",VLOOKUP($A94,'Annex 2 Designated EHV charges'!$A:$O,2,0))</f>
        <v>329</v>
      </c>
      <c r="C94" s="92">
        <f>IF($A94="","",VLOOKUP($A94,'Annex 2 Designated EHV charges'!$A:$O,3,0))</f>
        <v>1170000954316</v>
      </c>
      <c r="D94" s="91" t="str">
        <f>IF($A94="","",VLOOKUP($A94,'Annex 2 Designated EHV charges'!$A:$O,7,0))</f>
        <v>Welland Bio Power Imp</v>
      </c>
      <c r="E94" s="94">
        <f>IFERROR(IF(VLOOKUP($A94,'Annex 2 Designated EHV charges'!$A:$P,COLUMN(E94)+4,FALSE)=0,"",VLOOKUP($A94,'Annex 2 Designated EHV charges'!$A:$P,COLUMN(E94)+4,FALSE)),"")</f>
        <v>1.5760000000000001</v>
      </c>
      <c r="F94" s="214">
        <f>IFERROR(IF(VLOOKUP($A94,'Annex 2 Designated EHV charges'!$A:$P,COLUMN(F94)+4,FALSE)=0,"",VLOOKUP($A94,'Annex 2 Designated EHV charges'!$A:$P,COLUMN(F94)+4,FALSE)),"")</f>
        <v>1133.45</v>
      </c>
      <c r="G94" s="214">
        <f>IFERROR(IF(VLOOKUP($A94,'Annex 2 Designated EHV charges'!$A:$P,COLUMN(G94)+4,FALSE)=0,"",VLOOKUP($A94,'Annex 2 Designated EHV charges'!$A:$P,COLUMN(G94)+4,FALSE)),"")</f>
        <v>0.84</v>
      </c>
      <c r="H94" s="214">
        <f>IFERROR(IF(VLOOKUP($A94,'Annex 2 Designated EHV charges'!$A:$P,COLUMN(H94)+4,FALSE)=0,"",VLOOKUP($A94,'Annex 2 Designated EHV charges'!$A:$P,COLUMN(H94)+4,FALSE)),"")</f>
        <v>0.84</v>
      </c>
    </row>
    <row r="95" spans="1:8" x14ac:dyDescent="0.25">
      <c r="A95" s="91">
        <f t="array" ref="A95">IFERROR(INDEX('Annex 2 Designated EHV charges'!$A$11:$A$396, MATCH(0, IF(ISBLANK('Annex 2 Designated EHV charges'!$A$11:$A$396),1, COUNTIF(A$4:$A94, 'Annex 2 Designated EHV charges'!$A$11:$A$396)), 0)),"")</f>
        <v>330</v>
      </c>
      <c r="B95" s="91">
        <f>IF($A95="","",VLOOKUP($A95,'Annex 2 Designated EHV charges'!$A:$O,2,0))</f>
        <v>330</v>
      </c>
      <c r="C95" s="92">
        <f>IF($A95="","",VLOOKUP($A95,'Annex 2 Designated EHV charges'!$A:$O,3,0))</f>
        <v>1170000671093</v>
      </c>
      <c r="D95" s="91" t="str">
        <f>IF($A95="","",VLOOKUP($A95,'Annex 2 Designated EHV charges'!$A:$O,7,0))</f>
        <v>Deepdale Solar Fm PV</v>
      </c>
      <c r="E95" s="94" t="str">
        <f>IFERROR(IF(VLOOKUP($A95,'Annex 2 Designated EHV charges'!$A:$P,COLUMN(E95)+4,FALSE)=0,"",VLOOKUP($A95,'Annex 2 Designated EHV charges'!$A:$P,COLUMN(E95)+4,FALSE)),"")</f>
        <v/>
      </c>
      <c r="F95" s="214">
        <f>IFERROR(IF(VLOOKUP($A95,'Annex 2 Designated EHV charges'!$A:$P,COLUMN(F95)+4,FALSE)=0,"",VLOOKUP($A95,'Annex 2 Designated EHV charges'!$A:$P,COLUMN(F95)+4,FALSE)),"")</f>
        <v>11.1</v>
      </c>
      <c r="G95" s="214">
        <f>IFERROR(IF(VLOOKUP($A95,'Annex 2 Designated EHV charges'!$A:$P,COLUMN(G95)+4,FALSE)=0,"",VLOOKUP($A95,'Annex 2 Designated EHV charges'!$A:$P,COLUMN(G95)+4,FALSE)),"")</f>
        <v>1.1000000000000001</v>
      </c>
      <c r="H95" s="214">
        <f>IFERROR(IF(VLOOKUP($A95,'Annex 2 Designated EHV charges'!$A:$P,COLUMN(H95)+4,FALSE)=0,"",VLOOKUP($A95,'Annex 2 Designated EHV charges'!$A:$P,COLUMN(H95)+4,FALSE)),"")</f>
        <v>1.1000000000000001</v>
      </c>
    </row>
    <row r="96" spans="1:8" x14ac:dyDescent="0.25">
      <c r="A96" s="91">
        <f t="array" ref="A96">IFERROR(INDEX('Annex 2 Designated EHV charges'!$A$11:$A$396, MATCH(0, IF(ISBLANK('Annex 2 Designated EHV charges'!$A$11:$A$396),1, COUNTIF(A$4:$A95, 'Annex 2 Designated EHV charges'!$A$11:$A$396)), 0)),"")</f>
        <v>331</v>
      </c>
      <c r="B96" s="91">
        <f>IF($A96="","",VLOOKUP($A96,'Annex 2 Designated EHV charges'!$A:$O,2,0))</f>
        <v>331</v>
      </c>
      <c r="C96" s="92">
        <f>IF($A96="","",VLOOKUP($A96,'Annex 2 Designated EHV charges'!$A:$O,3,0))</f>
        <v>1170000671118</v>
      </c>
      <c r="D96" s="91" t="str">
        <f>IF($A96="","",VLOOKUP($A96,'Annex 2 Designated EHV charges'!$A:$O,7,0))</f>
        <v>Burton Wolds South WF</v>
      </c>
      <c r="E96" s="94">
        <f>IFERROR(IF(VLOOKUP($A96,'Annex 2 Designated EHV charges'!$A:$P,COLUMN(E96)+4,FALSE)=0,"",VLOOKUP($A96,'Annex 2 Designated EHV charges'!$A:$P,COLUMN(E96)+4,FALSE)),"")</f>
        <v>1.55</v>
      </c>
      <c r="F96" s="214">
        <f>IFERROR(IF(VLOOKUP($A96,'Annex 2 Designated EHV charges'!$A:$P,COLUMN(F96)+4,FALSE)=0,"",VLOOKUP($A96,'Annex 2 Designated EHV charges'!$A:$P,COLUMN(F96)+4,FALSE)),"")</f>
        <v>2.06</v>
      </c>
      <c r="G96" s="214">
        <f>IFERROR(IF(VLOOKUP($A96,'Annex 2 Designated EHV charges'!$A:$P,COLUMN(G96)+4,FALSE)=0,"",VLOOKUP($A96,'Annex 2 Designated EHV charges'!$A:$P,COLUMN(G96)+4,FALSE)),"")</f>
        <v>2.37</v>
      </c>
      <c r="H96" s="214">
        <f>IFERROR(IF(VLOOKUP($A96,'Annex 2 Designated EHV charges'!$A:$P,COLUMN(H96)+4,FALSE)=0,"",VLOOKUP($A96,'Annex 2 Designated EHV charges'!$A:$P,COLUMN(H96)+4,FALSE)),"")</f>
        <v>2.37</v>
      </c>
    </row>
    <row r="97" spans="1:8" x14ac:dyDescent="0.25">
      <c r="A97" s="91">
        <f t="array" ref="A97">IFERROR(INDEX('Annex 2 Designated EHV charges'!$A$11:$A$396, MATCH(0, IF(ISBLANK('Annex 2 Designated EHV charges'!$A$11:$A$396),1, COUNTIF(A$4:$A96, 'Annex 2 Designated EHV charges'!$A$11:$A$396)), 0)),"")</f>
        <v>334</v>
      </c>
      <c r="B97" s="91">
        <f>IF($A97="","",VLOOKUP($A97,'Annex 2 Designated EHV charges'!$A:$O,2,0))</f>
        <v>334</v>
      </c>
      <c r="C97" s="92">
        <f>IF($A97="","",VLOOKUP($A97,'Annex 2 Designated EHV charges'!$A:$O,3,0))</f>
        <v>1170000677271</v>
      </c>
      <c r="D97" s="91" t="str">
        <f>IF($A97="","",VLOOKUP($A97,'Annex 2 Designated EHV charges'!$A:$O,7,0))</f>
        <v>Gawcott Flds PV Commercial</v>
      </c>
      <c r="E97" s="94">
        <f>IFERROR(IF(VLOOKUP($A97,'Annex 2 Designated EHV charges'!$A:$P,COLUMN(E97)+4,FALSE)=0,"",VLOOKUP($A97,'Annex 2 Designated EHV charges'!$A:$P,COLUMN(E97)+4,FALSE)),"")</f>
        <v>0.84799999999999998</v>
      </c>
      <c r="F97" s="214">
        <f>IFERROR(IF(VLOOKUP($A97,'Annex 2 Designated EHV charges'!$A:$P,COLUMN(F97)+4,FALSE)=0,"",VLOOKUP($A97,'Annex 2 Designated EHV charges'!$A:$P,COLUMN(F97)+4,FALSE)),"")</f>
        <v>2.44</v>
      </c>
      <c r="G97" s="214">
        <f>IFERROR(IF(VLOOKUP($A97,'Annex 2 Designated EHV charges'!$A:$P,COLUMN(G97)+4,FALSE)=0,"",VLOOKUP($A97,'Annex 2 Designated EHV charges'!$A:$P,COLUMN(G97)+4,FALSE)),"")</f>
        <v>0.92</v>
      </c>
      <c r="H97" s="214">
        <f>IFERROR(IF(VLOOKUP($A97,'Annex 2 Designated EHV charges'!$A:$P,COLUMN(H97)+4,FALSE)=0,"",VLOOKUP($A97,'Annex 2 Designated EHV charges'!$A:$P,COLUMN(H97)+4,FALSE)),"")</f>
        <v>0.92</v>
      </c>
    </row>
    <row r="98" spans="1:8" x14ac:dyDescent="0.25">
      <c r="A98" s="91">
        <f t="array" ref="A98">IFERROR(INDEX('Annex 2 Designated EHV charges'!$A$11:$A$396, MATCH(0, IF(ISBLANK('Annex 2 Designated EHV charges'!$A$11:$A$396),1, COUNTIF(A$4:$A97, 'Annex 2 Designated EHV charges'!$A$11:$A$396)), 0)),"")</f>
        <v>335</v>
      </c>
      <c r="B98" s="91">
        <f>IF($A98="","",VLOOKUP($A98,'Annex 2 Designated EHV charges'!$A:$O,2,0))</f>
        <v>335</v>
      </c>
      <c r="C98" s="92">
        <f>IF($A98="","",VLOOKUP($A98,'Annex 2 Designated EHV charges'!$A:$O,3,0))</f>
        <v>1170000677290</v>
      </c>
      <c r="D98" s="91" t="str">
        <f>IF($A98="","",VLOOKUP($A98,'Annex 2 Designated EHV charges'!$A:$O,7,0))</f>
        <v>Gawcott Flds PV Community</v>
      </c>
      <c r="E98" s="94">
        <f>IFERROR(IF(VLOOKUP($A98,'Annex 2 Designated EHV charges'!$A:$P,COLUMN(E98)+4,FALSE)=0,"",VLOOKUP($A98,'Annex 2 Designated EHV charges'!$A:$P,COLUMN(E98)+4,FALSE)),"")</f>
        <v>0.47699999999999998</v>
      </c>
      <c r="F98" s="214">
        <f>IFERROR(IF(VLOOKUP($A98,'Annex 2 Designated EHV charges'!$A:$P,COLUMN(F98)+4,FALSE)=0,"",VLOOKUP($A98,'Annex 2 Designated EHV charges'!$A:$P,COLUMN(F98)+4,FALSE)),"")</f>
        <v>2.44</v>
      </c>
      <c r="G98" s="214">
        <f>IFERROR(IF(VLOOKUP($A98,'Annex 2 Designated EHV charges'!$A:$P,COLUMN(G98)+4,FALSE)=0,"",VLOOKUP($A98,'Annex 2 Designated EHV charges'!$A:$P,COLUMN(G98)+4,FALSE)),"")</f>
        <v>0.83</v>
      </c>
      <c r="H98" s="214">
        <f>IFERROR(IF(VLOOKUP($A98,'Annex 2 Designated EHV charges'!$A:$P,COLUMN(H98)+4,FALSE)=0,"",VLOOKUP($A98,'Annex 2 Designated EHV charges'!$A:$P,COLUMN(H98)+4,FALSE)),"")</f>
        <v>0.83</v>
      </c>
    </row>
    <row r="99" spans="1:8" x14ac:dyDescent="0.25">
      <c r="A99" s="91">
        <f t="array" ref="A99">IFERROR(INDEX('Annex 2 Designated EHV charges'!$A$11:$A$396, MATCH(0, IF(ISBLANK('Annex 2 Designated EHV charges'!$A$11:$A$396),1, COUNTIF(A$4:$A98, 'Annex 2 Designated EHV charges'!$A$11:$A$396)), 0)),"")</f>
        <v>337</v>
      </c>
      <c r="B99" s="91">
        <f>IF($A99="","",VLOOKUP($A99,'Annex 2 Designated EHV charges'!$A:$O,2,0))</f>
        <v>337</v>
      </c>
      <c r="C99" s="92">
        <f>IF($A99="","",VLOOKUP($A99,'Annex 2 Designated EHV charges'!$A:$O,3,0))</f>
        <v>1170000722748</v>
      </c>
      <c r="D99" s="91" t="str">
        <f>IF($A99="","",VLOOKUP($A99,'Annex 2 Designated EHV charges'!$A:$O,7,0))</f>
        <v>John Brookes Sawmill BIO</v>
      </c>
      <c r="E99" s="94" t="str">
        <f>IFERROR(IF(VLOOKUP($A99,'Annex 2 Designated EHV charges'!$A:$P,COLUMN(E99)+4,FALSE)=0,"",VLOOKUP($A99,'Annex 2 Designated EHV charges'!$A:$P,COLUMN(E99)+4,FALSE)),"")</f>
        <v/>
      </c>
      <c r="F99" s="214">
        <f>IFERROR(IF(VLOOKUP($A99,'Annex 2 Designated EHV charges'!$A:$P,COLUMN(F99)+4,FALSE)=0,"",VLOOKUP($A99,'Annex 2 Designated EHV charges'!$A:$P,COLUMN(F99)+4,FALSE)),"")</f>
        <v>1141.58</v>
      </c>
      <c r="G99" s="214">
        <f>IFERROR(IF(VLOOKUP($A99,'Annex 2 Designated EHV charges'!$A:$P,COLUMN(G99)+4,FALSE)=0,"",VLOOKUP($A99,'Annex 2 Designated EHV charges'!$A:$P,COLUMN(G99)+4,FALSE)),"")</f>
        <v>1.99</v>
      </c>
      <c r="H99" s="214">
        <f>IFERROR(IF(VLOOKUP($A99,'Annex 2 Designated EHV charges'!$A:$P,COLUMN(H99)+4,FALSE)=0,"",VLOOKUP($A99,'Annex 2 Designated EHV charges'!$A:$P,COLUMN(H99)+4,FALSE)),"")</f>
        <v>1.99</v>
      </c>
    </row>
    <row r="100" spans="1:8" x14ac:dyDescent="0.25">
      <c r="A100" s="91">
        <f t="array" ref="A100">IFERROR(INDEX('Annex 2 Designated EHV charges'!$A$11:$A$396, MATCH(0, IF(ISBLANK('Annex 2 Designated EHV charges'!$A$11:$A$396),1, COUNTIF(A$4:$A99, 'Annex 2 Designated EHV charges'!$A$11:$A$396)), 0)),"")</f>
        <v>338</v>
      </c>
      <c r="B100" s="91">
        <f>IF($A100="","",VLOOKUP($A100,'Annex 2 Designated EHV charges'!$A:$O,2,0))</f>
        <v>338</v>
      </c>
      <c r="C100" s="92">
        <f>IF($A100="","",VLOOKUP($A100,'Annex 2 Designated EHV charges'!$A:$O,3,0))</f>
        <v>1170000723991</v>
      </c>
      <c r="D100" s="91" t="str">
        <f>IF($A100="","",VLOOKUP($A100,'Annex 2 Designated EHV charges'!$A:$O,7,0))</f>
        <v>Hawton Wind Farm WF</v>
      </c>
      <c r="E100" s="94" t="str">
        <f>IFERROR(IF(VLOOKUP($A100,'Annex 2 Designated EHV charges'!$A:$P,COLUMN(E100)+4,FALSE)=0,"",VLOOKUP($A100,'Annex 2 Designated EHV charges'!$A:$P,COLUMN(E100)+4,FALSE)),"")</f>
        <v/>
      </c>
      <c r="F100" s="214">
        <f>IFERROR(IF(VLOOKUP($A100,'Annex 2 Designated EHV charges'!$A:$P,COLUMN(F100)+4,FALSE)=0,"",VLOOKUP($A100,'Annex 2 Designated EHV charges'!$A:$P,COLUMN(F100)+4,FALSE)),"")</f>
        <v>43.46</v>
      </c>
      <c r="G100" s="214">
        <f>IFERROR(IF(VLOOKUP($A100,'Annex 2 Designated EHV charges'!$A:$P,COLUMN(G100)+4,FALSE)=0,"",VLOOKUP($A100,'Annex 2 Designated EHV charges'!$A:$P,COLUMN(G100)+4,FALSE)),"")</f>
        <v>0.7</v>
      </c>
      <c r="H100" s="214">
        <f>IFERROR(IF(VLOOKUP($A100,'Annex 2 Designated EHV charges'!$A:$P,COLUMN(H100)+4,FALSE)=0,"",VLOOKUP($A100,'Annex 2 Designated EHV charges'!$A:$P,COLUMN(H100)+4,FALSE)),"")</f>
        <v>0.7</v>
      </c>
    </row>
    <row r="101" spans="1:8" x14ac:dyDescent="0.25">
      <c r="A101" s="91">
        <f t="array" ref="A101">IFERROR(INDEX('Annex 2 Designated EHV charges'!$A$11:$A$396, MATCH(0, IF(ISBLANK('Annex 2 Designated EHV charges'!$A$11:$A$396),1, COUNTIF(A$4:$A100, 'Annex 2 Designated EHV charges'!$A$11:$A$396)), 0)),"")</f>
        <v>340</v>
      </c>
      <c r="B101" s="91">
        <f>IF($A101="","",VLOOKUP($A101,'Annex 2 Designated EHV charges'!$A:$O,2,0))</f>
        <v>340</v>
      </c>
      <c r="C101" s="92">
        <f>IF($A101="","",VLOOKUP($A101,'Annex 2 Designated EHV charges'!$A:$O,3,0))</f>
        <v>1170000727221</v>
      </c>
      <c r="D101" s="91" t="str">
        <f>IF($A101="","",VLOOKUP($A101,'Annex 2 Designated EHV charges'!$A:$O,7,0))</f>
        <v>Garnham Close STOR</v>
      </c>
      <c r="E101" s="94" t="str">
        <f>IFERROR(IF(VLOOKUP($A101,'Annex 2 Designated EHV charges'!$A:$P,COLUMN(E101)+4,FALSE)=0,"",VLOOKUP($A101,'Annex 2 Designated EHV charges'!$A:$P,COLUMN(E101)+4,FALSE)),"")</f>
        <v/>
      </c>
      <c r="F101" s="214">
        <f>IFERROR(IF(VLOOKUP($A101,'Annex 2 Designated EHV charges'!$A:$P,COLUMN(F101)+4,FALSE)=0,"",VLOOKUP($A101,'Annex 2 Designated EHV charges'!$A:$P,COLUMN(F101)+4,FALSE)),"")</f>
        <v>23.92</v>
      </c>
      <c r="G101" s="214">
        <f>IFERROR(IF(VLOOKUP($A101,'Annex 2 Designated EHV charges'!$A:$P,COLUMN(G101)+4,FALSE)=0,"",VLOOKUP($A101,'Annex 2 Designated EHV charges'!$A:$P,COLUMN(G101)+4,FALSE)),"")</f>
        <v>1.25</v>
      </c>
      <c r="H101" s="214">
        <f>IFERROR(IF(VLOOKUP($A101,'Annex 2 Designated EHV charges'!$A:$P,COLUMN(H101)+4,FALSE)=0,"",VLOOKUP($A101,'Annex 2 Designated EHV charges'!$A:$P,COLUMN(H101)+4,FALSE)),"")</f>
        <v>1.25</v>
      </c>
    </row>
    <row r="102" spans="1:8" x14ac:dyDescent="0.25">
      <c r="A102" s="91">
        <f t="array" ref="A102">IFERROR(INDEX('Annex 2 Designated EHV charges'!$A$11:$A$396, MATCH(0, IF(ISBLANK('Annex 2 Designated EHV charges'!$A$11:$A$396),1, COUNTIF(A$4:$A101, 'Annex 2 Designated EHV charges'!$A$11:$A$396)), 0)),"")</f>
        <v>341</v>
      </c>
      <c r="B102" s="91">
        <f>IF($A102="","",VLOOKUP($A102,'Annex 2 Designated EHV charges'!$A:$O,2,0))</f>
        <v>341</v>
      </c>
      <c r="C102" s="92">
        <f>IF($A102="","",VLOOKUP($A102,'Annex 2 Designated EHV charges'!$A:$O,3,0))</f>
        <v>1170000733935</v>
      </c>
      <c r="D102" s="91" t="str">
        <f>IF($A102="","",VLOOKUP($A102,'Annex 2 Designated EHV charges'!$A:$O,7,0))</f>
        <v>RAF Cranwell High G</v>
      </c>
      <c r="E102" s="94" t="str">
        <f>IFERROR(IF(VLOOKUP($A102,'Annex 2 Designated EHV charges'!$A:$P,COLUMN(E102)+4,FALSE)=0,"",VLOOKUP($A102,'Annex 2 Designated EHV charges'!$A:$P,COLUMN(E102)+4,FALSE)),"")</f>
        <v/>
      </c>
      <c r="F102" s="214">
        <f>IFERROR(IF(VLOOKUP($A102,'Annex 2 Designated EHV charges'!$A:$P,COLUMN(F102)+4,FALSE)=0,"",VLOOKUP($A102,'Annex 2 Designated EHV charges'!$A:$P,COLUMN(F102)+4,FALSE)),"")</f>
        <v>1644.98</v>
      </c>
      <c r="G102" s="214">
        <f>IFERROR(IF(VLOOKUP($A102,'Annex 2 Designated EHV charges'!$A:$P,COLUMN(G102)+4,FALSE)=0,"",VLOOKUP($A102,'Annex 2 Designated EHV charges'!$A:$P,COLUMN(G102)+4,FALSE)),"")</f>
        <v>0.84</v>
      </c>
      <c r="H102" s="214">
        <f>IFERROR(IF(VLOOKUP($A102,'Annex 2 Designated EHV charges'!$A:$P,COLUMN(H102)+4,FALSE)=0,"",VLOOKUP($A102,'Annex 2 Designated EHV charges'!$A:$P,COLUMN(H102)+4,FALSE)),"")</f>
        <v>0.84</v>
      </c>
    </row>
    <row r="103" spans="1:8" x14ac:dyDescent="0.25">
      <c r="A103" s="91">
        <f t="array" ref="A103">IFERROR(INDEX('Annex 2 Designated EHV charges'!$A$11:$A$396, MATCH(0, IF(ISBLANK('Annex 2 Designated EHV charges'!$A$11:$A$396),1, COUNTIF(A$4:$A102, 'Annex 2 Designated EHV charges'!$A$11:$A$396)), 0)),"")</f>
        <v>343</v>
      </c>
      <c r="B103" s="91">
        <f>IF($A103="","",VLOOKUP($A103,'Annex 2 Designated EHV charges'!$A:$O,2,0))</f>
        <v>343</v>
      </c>
      <c r="C103" s="92">
        <f>IF($A103="","",VLOOKUP($A103,'Annex 2 Designated EHV charges'!$A:$O,3,0))</f>
        <v>1170000751465</v>
      </c>
      <c r="D103" s="91" t="str">
        <f>IF($A103="","",VLOOKUP($A103,'Annex 2 Designated EHV charges'!$A:$O,7,0))</f>
        <v>Hermitage Lane STOR</v>
      </c>
      <c r="E103" s="94" t="str">
        <f>IFERROR(IF(VLOOKUP($A103,'Annex 2 Designated EHV charges'!$A:$P,COLUMN(E103)+4,FALSE)=0,"",VLOOKUP($A103,'Annex 2 Designated EHV charges'!$A:$P,COLUMN(E103)+4,FALSE)),"")</f>
        <v/>
      </c>
      <c r="F103" s="214">
        <f>IFERROR(IF(VLOOKUP($A103,'Annex 2 Designated EHV charges'!$A:$P,COLUMN(F103)+4,FALSE)=0,"",VLOOKUP($A103,'Annex 2 Designated EHV charges'!$A:$P,COLUMN(F103)+4,FALSE)),"")</f>
        <v>4.49</v>
      </c>
      <c r="G103" s="214">
        <f>IFERROR(IF(VLOOKUP($A103,'Annex 2 Designated EHV charges'!$A:$P,COLUMN(G103)+4,FALSE)=0,"",VLOOKUP($A103,'Annex 2 Designated EHV charges'!$A:$P,COLUMN(G103)+4,FALSE)),"")</f>
        <v>2.38</v>
      </c>
      <c r="H103" s="214">
        <f>IFERROR(IF(VLOOKUP($A103,'Annex 2 Designated EHV charges'!$A:$P,COLUMN(H103)+4,FALSE)=0,"",VLOOKUP($A103,'Annex 2 Designated EHV charges'!$A:$P,COLUMN(H103)+4,FALSE)),"")</f>
        <v>2.38</v>
      </c>
    </row>
    <row r="104" spans="1:8" x14ac:dyDescent="0.25">
      <c r="A104" s="91">
        <f t="array" ref="A104">IFERROR(INDEX('Annex 2 Designated EHV charges'!$A$11:$A$396, MATCH(0, IF(ISBLANK('Annex 2 Designated EHV charges'!$A$11:$A$396),1, COUNTIF(A$4:$A103, 'Annex 2 Designated EHV charges'!$A$11:$A$396)), 0)),"")</f>
        <v>344</v>
      </c>
      <c r="B104" s="91">
        <f>IF($A104="","",VLOOKUP($A104,'Annex 2 Designated EHV charges'!$A:$O,2,0))</f>
        <v>344</v>
      </c>
      <c r="C104" s="92">
        <f>IF($A104="","",VLOOKUP($A104,'Annex 2 Designated EHV charges'!$A:$O,3,0))</f>
        <v>1170000759678</v>
      </c>
      <c r="D104" s="91" t="str">
        <f>IF($A104="","",VLOOKUP($A104,'Annex 2 Designated EHV charges'!$A:$O,7,0))</f>
        <v>Fosse Way Radford Sem PV</v>
      </c>
      <c r="E104" s="94">
        <f>IFERROR(IF(VLOOKUP($A104,'Annex 2 Designated EHV charges'!$A:$P,COLUMN(E104)+4,FALSE)=0,"",VLOOKUP($A104,'Annex 2 Designated EHV charges'!$A:$P,COLUMN(E104)+4,FALSE)),"")</f>
        <v>1.847</v>
      </c>
      <c r="F104" s="214">
        <f>IFERROR(IF(VLOOKUP($A104,'Annex 2 Designated EHV charges'!$A:$P,COLUMN(F104)+4,FALSE)=0,"",VLOOKUP($A104,'Annex 2 Designated EHV charges'!$A:$P,COLUMN(F104)+4,FALSE)),"")</f>
        <v>28.8</v>
      </c>
      <c r="G104" s="214">
        <f>IFERROR(IF(VLOOKUP($A104,'Annex 2 Designated EHV charges'!$A:$P,COLUMN(G104)+4,FALSE)=0,"",VLOOKUP($A104,'Annex 2 Designated EHV charges'!$A:$P,COLUMN(G104)+4,FALSE)),"")</f>
        <v>1.52</v>
      </c>
      <c r="H104" s="214">
        <f>IFERROR(IF(VLOOKUP($A104,'Annex 2 Designated EHV charges'!$A:$P,COLUMN(H104)+4,FALSE)=0,"",VLOOKUP($A104,'Annex 2 Designated EHV charges'!$A:$P,COLUMN(H104)+4,FALSE)),"")</f>
        <v>1.52</v>
      </c>
    </row>
    <row r="105" spans="1:8" x14ac:dyDescent="0.25">
      <c r="A105" s="91">
        <f t="array" ref="A105">IFERROR(INDEX('Annex 2 Designated EHV charges'!$A$11:$A$396, MATCH(0, IF(ISBLANK('Annex 2 Designated EHV charges'!$A$11:$A$396),1, COUNTIF(A$4:$A104, 'Annex 2 Designated EHV charges'!$A$11:$A$396)), 0)),"")</f>
        <v>345</v>
      </c>
      <c r="B105" s="91">
        <f>IF($A105="","",VLOOKUP($A105,'Annex 2 Designated EHV charges'!$A:$O,2,0))</f>
        <v>345</v>
      </c>
      <c r="C105" s="92">
        <f>IF($A105="","",VLOOKUP($A105,'Annex 2 Designated EHV charges'!$A:$O,3,0))</f>
        <v>1170000761640</v>
      </c>
      <c r="D105" s="91" t="str">
        <f>IF($A105="","",VLOOKUP($A105,'Annex 2 Designated EHV charges'!$A:$O,7,0))</f>
        <v>Meadow Fm Thorpe Lang PV</v>
      </c>
      <c r="E105" s="94">
        <f>IFERROR(IF(VLOOKUP($A105,'Annex 2 Designated EHV charges'!$A:$P,COLUMN(E105)+4,FALSE)=0,"",VLOOKUP($A105,'Annex 2 Designated EHV charges'!$A:$P,COLUMN(E105)+4,FALSE)),"")</f>
        <v>1.548</v>
      </c>
      <c r="F105" s="214">
        <f>IFERROR(IF(VLOOKUP($A105,'Annex 2 Designated EHV charges'!$A:$P,COLUMN(F105)+4,FALSE)=0,"",VLOOKUP($A105,'Annex 2 Designated EHV charges'!$A:$P,COLUMN(F105)+4,FALSE)),"")</f>
        <v>12.21</v>
      </c>
      <c r="G105" s="214">
        <f>IFERROR(IF(VLOOKUP($A105,'Annex 2 Designated EHV charges'!$A:$P,COLUMN(G105)+4,FALSE)=0,"",VLOOKUP($A105,'Annex 2 Designated EHV charges'!$A:$P,COLUMN(G105)+4,FALSE)),"")</f>
        <v>0.94</v>
      </c>
      <c r="H105" s="214">
        <f>IFERROR(IF(VLOOKUP($A105,'Annex 2 Designated EHV charges'!$A:$P,COLUMN(H105)+4,FALSE)=0,"",VLOOKUP($A105,'Annex 2 Designated EHV charges'!$A:$P,COLUMN(H105)+4,FALSE)),"")</f>
        <v>0.94</v>
      </c>
    </row>
    <row r="106" spans="1:8" x14ac:dyDescent="0.25">
      <c r="A106" s="91">
        <f t="array" ref="A106">IFERROR(INDEX('Annex 2 Designated EHV charges'!$A$11:$A$396, MATCH(0, IF(ISBLANK('Annex 2 Designated EHV charges'!$A$11:$A$396),1, COUNTIF(A$4:$A105, 'Annex 2 Designated EHV charges'!$A$11:$A$396)), 0)),"")</f>
        <v>346</v>
      </c>
      <c r="B106" s="91">
        <f>IF($A106="","",VLOOKUP($A106,'Annex 2 Designated EHV charges'!$A:$O,2,0))</f>
        <v>346</v>
      </c>
      <c r="C106" s="92">
        <f>IF($A106="","",VLOOKUP($A106,'Annex 2 Designated EHV charges'!$A:$O,3,0))</f>
        <v>1170000768557</v>
      </c>
      <c r="D106" s="91" t="str">
        <f>IF($A106="","",VLOOKUP($A106,'Annex 2 Designated EHV charges'!$A:$O,7,0))</f>
        <v>Olney Hyde Farm PV</v>
      </c>
      <c r="E106" s="94" t="str">
        <f>IFERROR(IF(VLOOKUP($A106,'Annex 2 Designated EHV charges'!$A:$P,COLUMN(E106)+4,FALSE)=0,"",VLOOKUP($A106,'Annex 2 Designated EHV charges'!$A:$P,COLUMN(E106)+4,FALSE)),"")</f>
        <v/>
      </c>
      <c r="F106" s="214">
        <f>IFERROR(IF(VLOOKUP($A106,'Annex 2 Designated EHV charges'!$A:$P,COLUMN(F106)+4,FALSE)=0,"",VLOOKUP($A106,'Annex 2 Designated EHV charges'!$A:$P,COLUMN(F106)+4,FALSE)),"")</f>
        <v>82.51</v>
      </c>
      <c r="G106" s="214">
        <f>IFERROR(IF(VLOOKUP($A106,'Annex 2 Designated EHV charges'!$A:$P,COLUMN(G106)+4,FALSE)=0,"",VLOOKUP($A106,'Annex 2 Designated EHV charges'!$A:$P,COLUMN(G106)+4,FALSE)),"")</f>
        <v>0.7</v>
      </c>
      <c r="H106" s="214">
        <f>IFERROR(IF(VLOOKUP($A106,'Annex 2 Designated EHV charges'!$A:$P,COLUMN(H106)+4,FALSE)=0,"",VLOOKUP($A106,'Annex 2 Designated EHV charges'!$A:$P,COLUMN(H106)+4,FALSE)),"")</f>
        <v>0.7</v>
      </c>
    </row>
    <row r="107" spans="1:8" x14ac:dyDescent="0.25">
      <c r="A107" s="91">
        <f t="array" ref="A107">IFERROR(INDEX('Annex 2 Designated EHV charges'!$A$11:$A$396, MATCH(0, IF(ISBLANK('Annex 2 Designated EHV charges'!$A$11:$A$396),1, COUNTIF(A$4:$A106, 'Annex 2 Designated EHV charges'!$A$11:$A$396)), 0)),"")</f>
        <v>347</v>
      </c>
      <c r="B107" s="91">
        <f>IF($A107="","",VLOOKUP($A107,'Annex 2 Designated EHV charges'!$A:$O,2,0))</f>
        <v>347</v>
      </c>
      <c r="C107" s="92">
        <f>IF($A107="","",VLOOKUP($A107,'Annex 2 Designated EHV charges'!$A:$O,3,0))</f>
        <v>1170000772456</v>
      </c>
      <c r="D107" s="91" t="str">
        <f>IF($A107="","",VLOOKUP($A107,'Annex 2 Designated EHV charges'!$A:$O,7,0))</f>
        <v>Dayfields Farm PV</v>
      </c>
      <c r="E107" s="94">
        <f>IFERROR(IF(VLOOKUP($A107,'Annex 2 Designated EHV charges'!$A:$P,COLUMN(E107)+4,FALSE)=0,"",VLOOKUP($A107,'Annex 2 Designated EHV charges'!$A:$P,COLUMN(E107)+4,FALSE)),"")</f>
        <v>5.8000000000000003E-2</v>
      </c>
      <c r="F107" s="214">
        <f>IFERROR(IF(VLOOKUP($A107,'Annex 2 Designated EHV charges'!$A:$P,COLUMN(F107)+4,FALSE)=0,"",VLOOKUP($A107,'Annex 2 Designated EHV charges'!$A:$P,COLUMN(F107)+4,FALSE)),"")</f>
        <v>10.96</v>
      </c>
      <c r="G107" s="214">
        <f>IFERROR(IF(VLOOKUP($A107,'Annex 2 Designated EHV charges'!$A:$P,COLUMN(G107)+4,FALSE)=0,"",VLOOKUP($A107,'Annex 2 Designated EHV charges'!$A:$P,COLUMN(G107)+4,FALSE)),"")</f>
        <v>1.79</v>
      </c>
      <c r="H107" s="214">
        <f>IFERROR(IF(VLOOKUP($A107,'Annex 2 Designated EHV charges'!$A:$P,COLUMN(H107)+4,FALSE)=0,"",VLOOKUP($A107,'Annex 2 Designated EHV charges'!$A:$P,COLUMN(H107)+4,FALSE)),"")</f>
        <v>1.79</v>
      </c>
    </row>
    <row r="108" spans="1:8" x14ac:dyDescent="0.25">
      <c r="A108" s="91">
        <f t="array" ref="A108">IFERROR(INDEX('Annex 2 Designated EHV charges'!$A$11:$A$396, MATCH(0, IF(ISBLANK('Annex 2 Designated EHV charges'!$A$11:$A$396),1, COUNTIF(A$4:$A107, 'Annex 2 Designated EHV charges'!$A$11:$A$396)), 0)),"")</f>
        <v>348</v>
      </c>
      <c r="B108" s="91">
        <f>IF($A108="","",VLOOKUP($A108,'Annex 2 Designated EHV charges'!$A:$O,2,0))</f>
        <v>348</v>
      </c>
      <c r="C108" s="92">
        <f>IF($A108="","",VLOOKUP($A108,'Annex 2 Designated EHV charges'!$A:$O,3,0))</f>
        <v>1170000775712</v>
      </c>
      <c r="D108" s="91" t="str">
        <f>IF($A108="","",VLOOKUP($A108,'Annex 2 Designated EHV charges'!$A:$O,7,0))</f>
        <v>Bolsovermoor Quarry PV</v>
      </c>
      <c r="E108" s="94" t="str">
        <f>IFERROR(IF(VLOOKUP($A108,'Annex 2 Designated EHV charges'!$A:$P,COLUMN(E108)+4,FALSE)=0,"",VLOOKUP($A108,'Annex 2 Designated EHV charges'!$A:$P,COLUMN(E108)+4,FALSE)),"")</f>
        <v/>
      </c>
      <c r="F108" s="214">
        <f>IFERROR(IF(VLOOKUP($A108,'Annex 2 Designated EHV charges'!$A:$P,COLUMN(F108)+4,FALSE)=0,"",VLOOKUP($A108,'Annex 2 Designated EHV charges'!$A:$P,COLUMN(F108)+4,FALSE)),"")</f>
        <v>9.3699999999999992</v>
      </c>
      <c r="G108" s="214">
        <f>IFERROR(IF(VLOOKUP($A108,'Annex 2 Designated EHV charges'!$A:$P,COLUMN(G108)+4,FALSE)=0,"",VLOOKUP($A108,'Annex 2 Designated EHV charges'!$A:$P,COLUMN(G108)+4,FALSE)),"")</f>
        <v>0.9</v>
      </c>
      <c r="H108" s="214">
        <f>IFERROR(IF(VLOOKUP($A108,'Annex 2 Designated EHV charges'!$A:$P,COLUMN(H108)+4,FALSE)=0,"",VLOOKUP($A108,'Annex 2 Designated EHV charges'!$A:$P,COLUMN(H108)+4,FALSE)),"")</f>
        <v>0.9</v>
      </c>
    </row>
    <row r="109" spans="1:8" x14ac:dyDescent="0.25">
      <c r="A109" s="91">
        <f t="array" ref="A109">IFERROR(INDEX('Annex 2 Designated EHV charges'!$A$11:$A$396, MATCH(0, IF(ISBLANK('Annex 2 Designated EHV charges'!$A$11:$A$396),1, COUNTIF(A$4:$A108, 'Annex 2 Designated EHV charges'!$A$11:$A$396)), 0)),"")</f>
        <v>349</v>
      </c>
      <c r="B109" s="91">
        <f>IF($A109="","",VLOOKUP($A109,'Annex 2 Designated EHV charges'!$A:$O,2,0))</f>
        <v>349</v>
      </c>
      <c r="C109" s="92">
        <f>IF($A109="","",VLOOKUP($A109,'Annex 2 Designated EHV charges'!$A:$O,3,0))</f>
        <v>1170000775340</v>
      </c>
      <c r="D109" s="91" t="str">
        <f>IF($A109="","",VLOOKUP($A109,'Annex 2 Designated EHV charges'!$A:$O,7,0))</f>
        <v>Bilsthorpe PV</v>
      </c>
      <c r="E109" s="94" t="str">
        <f>IFERROR(IF(VLOOKUP($A109,'Annex 2 Designated EHV charges'!$A:$P,COLUMN(E109)+4,FALSE)=0,"",VLOOKUP($A109,'Annex 2 Designated EHV charges'!$A:$P,COLUMN(E109)+4,FALSE)),"")</f>
        <v/>
      </c>
      <c r="F109" s="214">
        <f>IFERROR(IF(VLOOKUP($A109,'Annex 2 Designated EHV charges'!$A:$P,COLUMN(F109)+4,FALSE)=0,"",VLOOKUP($A109,'Annex 2 Designated EHV charges'!$A:$P,COLUMN(F109)+4,FALSE)),"")</f>
        <v>89.65</v>
      </c>
      <c r="G109" s="214">
        <f>IFERROR(IF(VLOOKUP($A109,'Annex 2 Designated EHV charges'!$A:$P,COLUMN(G109)+4,FALSE)=0,"",VLOOKUP($A109,'Annex 2 Designated EHV charges'!$A:$P,COLUMN(G109)+4,FALSE)),"")</f>
        <v>0.81</v>
      </c>
      <c r="H109" s="214">
        <f>IFERROR(IF(VLOOKUP($A109,'Annex 2 Designated EHV charges'!$A:$P,COLUMN(H109)+4,FALSE)=0,"",VLOOKUP($A109,'Annex 2 Designated EHV charges'!$A:$P,COLUMN(H109)+4,FALSE)),"")</f>
        <v>0.81</v>
      </c>
    </row>
    <row r="110" spans="1:8" x14ac:dyDescent="0.25">
      <c r="A110" s="91">
        <f t="array" ref="A110">IFERROR(INDEX('Annex 2 Designated EHV charges'!$A$11:$A$396, MATCH(0, IF(ISBLANK('Annex 2 Designated EHV charges'!$A$11:$A$396),1, COUNTIF(A$4:$A109, 'Annex 2 Designated EHV charges'!$A$11:$A$396)), 0)),"")</f>
        <v>351</v>
      </c>
      <c r="B110" s="91">
        <f>IF($A110="","",VLOOKUP($A110,'Annex 2 Designated EHV charges'!$A:$O,2,0))</f>
        <v>351</v>
      </c>
      <c r="C110" s="92">
        <f>IF($A110="","",VLOOKUP($A110,'Annex 2 Designated EHV charges'!$A:$O,3,0))</f>
        <v>1170000783305</v>
      </c>
      <c r="D110" s="91" t="str">
        <f>IF($A110="","",VLOOKUP($A110,'Annex 2 Designated EHV charges'!$A:$O,7,0))</f>
        <v>Sutton Bonnington PV</v>
      </c>
      <c r="E110" s="94" t="str">
        <f>IFERROR(IF(VLOOKUP($A110,'Annex 2 Designated EHV charges'!$A:$P,COLUMN(E110)+4,FALSE)=0,"",VLOOKUP($A110,'Annex 2 Designated EHV charges'!$A:$P,COLUMN(E110)+4,FALSE)),"")</f>
        <v/>
      </c>
      <c r="F110" s="214">
        <f>IFERROR(IF(VLOOKUP($A110,'Annex 2 Designated EHV charges'!$A:$P,COLUMN(F110)+4,FALSE)=0,"",VLOOKUP($A110,'Annex 2 Designated EHV charges'!$A:$P,COLUMN(F110)+4,FALSE)),"")</f>
        <v>7.79</v>
      </c>
      <c r="G110" s="214">
        <f>IFERROR(IF(VLOOKUP($A110,'Annex 2 Designated EHV charges'!$A:$P,COLUMN(G110)+4,FALSE)=0,"",VLOOKUP($A110,'Annex 2 Designated EHV charges'!$A:$P,COLUMN(G110)+4,FALSE)),"")</f>
        <v>2.12</v>
      </c>
      <c r="H110" s="214">
        <f>IFERROR(IF(VLOOKUP($A110,'Annex 2 Designated EHV charges'!$A:$P,COLUMN(H110)+4,FALSE)=0,"",VLOOKUP($A110,'Annex 2 Designated EHV charges'!$A:$P,COLUMN(H110)+4,FALSE)),"")</f>
        <v>2.12</v>
      </c>
    </row>
    <row r="111" spans="1:8" x14ac:dyDescent="0.25">
      <c r="A111" s="91">
        <f t="array" ref="A111">IFERROR(INDEX('Annex 2 Designated EHV charges'!$A$11:$A$396, MATCH(0, IF(ISBLANK('Annex 2 Designated EHV charges'!$A$11:$A$396),1, COUNTIF(A$4:$A110, 'Annex 2 Designated EHV charges'!$A$11:$A$396)), 0)),"")</f>
        <v>353</v>
      </c>
      <c r="B111" s="91">
        <f>IF($A111="","",VLOOKUP($A111,'Annex 2 Designated EHV charges'!$A:$O,2,0))</f>
        <v>353</v>
      </c>
      <c r="C111" s="92">
        <f>IF($A111="","",VLOOKUP($A111,'Annex 2 Designated EHV charges'!$A:$O,3,0))</f>
        <v>1170000790241</v>
      </c>
      <c r="D111" s="91" t="str">
        <f>IF($A111="","",VLOOKUP($A111,'Annex 2 Designated EHV charges'!$A:$O,7,0))</f>
        <v>Green Lane Marchington PV</v>
      </c>
      <c r="E111" s="94">
        <f>IFERROR(IF(VLOOKUP($A111,'Annex 2 Designated EHV charges'!$A:$P,COLUMN(E111)+4,FALSE)=0,"",VLOOKUP($A111,'Annex 2 Designated EHV charges'!$A:$P,COLUMN(E111)+4,FALSE)),"")</f>
        <v>5.2999999999999999E-2</v>
      </c>
      <c r="F111" s="214">
        <f>IFERROR(IF(VLOOKUP($A111,'Annex 2 Designated EHV charges'!$A:$P,COLUMN(F111)+4,FALSE)=0,"",VLOOKUP($A111,'Annex 2 Designated EHV charges'!$A:$P,COLUMN(F111)+4,FALSE)),"")</f>
        <v>10.67</v>
      </c>
      <c r="G111" s="214">
        <f>IFERROR(IF(VLOOKUP($A111,'Annex 2 Designated EHV charges'!$A:$P,COLUMN(G111)+4,FALSE)=0,"",VLOOKUP($A111,'Annex 2 Designated EHV charges'!$A:$P,COLUMN(G111)+4,FALSE)),"")</f>
        <v>2.3199999999999998</v>
      </c>
      <c r="H111" s="214">
        <f>IFERROR(IF(VLOOKUP($A111,'Annex 2 Designated EHV charges'!$A:$P,COLUMN(H111)+4,FALSE)=0,"",VLOOKUP($A111,'Annex 2 Designated EHV charges'!$A:$P,COLUMN(H111)+4,FALSE)),"")</f>
        <v>2.3199999999999998</v>
      </c>
    </row>
    <row r="112" spans="1:8" x14ac:dyDescent="0.25">
      <c r="A112" s="91">
        <f t="array" ref="A112">IFERROR(INDEX('Annex 2 Designated EHV charges'!$A$11:$A$396, MATCH(0, IF(ISBLANK('Annex 2 Designated EHV charges'!$A$11:$A$396),1, COUNTIF(A$4:$A111, 'Annex 2 Designated EHV charges'!$A$11:$A$396)), 0)),"")</f>
        <v>354</v>
      </c>
      <c r="B112" s="91">
        <f>IF($A112="","",VLOOKUP($A112,'Annex 2 Designated EHV charges'!$A:$O,2,0))</f>
        <v>354</v>
      </c>
      <c r="C112" s="92">
        <f>IF($A112="","",VLOOKUP($A112,'Annex 2 Designated EHV charges'!$A:$O,3,0))</f>
        <v>1170000807142</v>
      </c>
      <c r="D112" s="91" t="str">
        <f>IF($A112="","",VLOOKUP($A112,'Annex 2 Designated EHV charges'!$A:$O,7,0))</f>
        <v>Baddesley Park PV</v>
      </c>
      <c r="E112" s="94">
        <f>IFERROR(IF(VLOOKUP($A112,'Annex 2 Designated EHV charges'!$A:$P,COLUMN(E112)+4,FALSE)=0,"",VLOOKUP($A112,'Annex 2 Designated EHV charges'!$A:$P,COLUMN(E112)+4,FALSE)),"")</f>
        <v>1.837</v>
      </c>
      <c r="F112" s="214">
        <f>IFERROR(IF(VLOOKUP($A112,'Annex 2 Designated EHV charges'!$A:$P,COLUMN(F112)+4,FALSE)=0,"",VLOOKUP($A112,'Annex 2 Designated EHV charges'!$A:$P,COLUMN(F112)+4,FALSE)),"")</f>
        <v>30.1</v>
      </c>
      <c r="G112" s="214">
        <f>IFERROR(IF(VLOOKUP($A112,'Annex 2 Designated EHV charges'!$A:$P,COLUMN(G112)+4,FALSE)=0,"",VLOOKUP($A112,'Annex 2 Designated EHV charges'!$A:$P,COLUMN(G112)+4,FALSE)),"")</f>
        <v>0.7</v>
      </c>
      <c r="H112" s="214">
        <f>IFERROR(IF(VLOOKUP($A112,'Annex 2 Designated EHV charges'!$A:$P,COLUMN(H112)+4,FALSE)=0,"",VLOOKUP($A112,'Annex 2 Designated EHV charges'!$A:$P,COLUMN(H112)+4,FALSE)),"")</f>
        <v>0.7</v>
      </c>
    </row>
    <row r="113" spans="1:8" x14ac:dyDescent="0.25">
      <c r="A113" s="91">
        <f t="array" ref="A113">IFERROR(INDEX('Annex 2 Designated EHV charges'!$A$11:$A$396, MATCH(0, IF(ISBLANK('Annex 2 Designated EHV charges'!$A$11:$A$396),1, COUNTIF(A$4:$A112, 'Annex 2 Designated EHV charges'!$A$11:$A$396)), 0)),"")</f>
        <v>355</v>
      </c>
      <c r="B113" s="91">
        <f>IF($A113="","",VLOOKUP($A113,'Annex 2 Designated EHV charges'!$A:$O,2,0))</f>
        <v>355</v>
      </c>
      <c r="C113" s="92">
        <f>IF($A113="","",VLOOKUP($A113,'Annex 2 Designated EHV charges'!$A:$O,3,0))</f>
        <v>1170000807160</v>
      </c>
      <c r="D113" s="91" t="str">
        <f>IF($A113="","",VLOOKUP($A113,'Annex 2 Designated EHV charges'!$A:$O,7,0))</f>
        <v>Baddesley Pk Biomass</v>
      </c>
      <c r="E113" s="94">
        <f>IFERROR(IF(VLOOKUP($A113,'Annex 2 Designated EHV charges'!$A:$P,COLUMN(E113)+4,FALSE)=0,"",VLOOKUP($A113,'Annex 2 Designated EHV charges'!$A:$P,COLUMN(E113)+4,FALSE)),"")</f>
        <v>1.8939999999999999</v>
      </c>
      <c r="F113" s="214">
        <f>IFERROR(IF(VLOOKUP($A113,'Annex 2 Designated EHV charges'!$A:$P,COLUMN(F113)+4,FALSE)=0,"",VLOOKUP($A113,'Annex 2 Designated EHV charges'!$A:$P,COLUMN(F113)+4,FALSE)),"")</f>
        <v>491.97</v>
      </c>
      <c r="G113" s="214">
        <f>IFERROR(IF(VLOOKUP($A113,'Annex 2 Designated EHV charges'!$A:$P,COLUMN(G113)+4,FALSE)=0,"",VLOOKUP($A113,'Annex 2 Designated EHV charges'!$A:$P,COLUMN(G113)+4,FALSE)),"")</f>
        <v>0.72</v>
      </c>
      <c r="H113" s="214">
        <f>IFERROR(IF(VLOOKUP($A113,'Annex 2 Designated EHV charges'!$A:$P,COLUMN(H113)+4,FALSE)=0,"",VLOOKUP($A113,'Annex 2 Designated EHV charges'!$A:$P,COLUMN(H113)+4,FALSE)),"")</f>
        <v>0.72</v>
      </c>
    </row>
    <row r="114" spans="1:8" x14ac:dyDescent="0.25">
      <c r="A114" s="91">
        <f t="array" ref="A114">IFERROR(INDEX('Annex 2 Designated EHV charges'!$A$11:$A$396, MATCH(0, IF(ISBLANK('Annex 2 Designated EHV charges'!$A$11:$A$396),1, COUNTIF(A$4:$A113, 'Annex 2 Designated EHV charges'!$A$11:$A$396)), 0)),"")</f>
        <v>356</v>
      </c>
      <c r="B114" s="91">
        <f>IF($A114="","",VLOOKUP($A114,'Annex 2 Designated EHV charges'!$A:$O,2,0))</f>
        <v>356</v>
      </c>
      <c r="C114" s="92">
        <f>IF($A114="","",VLOOKUP($A114,'Annex 2 Designated EHV charges'!$A:$O,3,0))</f>
        <v>1170000858990</v>
      </c>
      <c r="D114" s="91" t="str">
        <f>IF($A114="","",VLOOKUP($A114,'Annex 2 Designated EHV charges'!$A:$O,7,0))</f>
        <v>Taylor Lane 33kV STOR</v>
      </c>
      <c r="E114" s="94" t="str">
        <f>IFERROR(IF(VLOOKUP($A114,'Annex 2 Designated EHV charges'!$A:$P,COLUMN(E114)+4,FALSE)=0,"",VLOOKUP($A114,'Annex 2 Designated EHV charges'!$A:$P,COLUMN(E114)+4,FALSE)),"")</f>
        <v/>
      </c>
      <c r="F114" s="214">
        <f>IFERROR(IF(VLOOKUP($A114,'Annex 2 Designated EHV charges'!$A:$P,COLUMN(F114)+4,FALSE)=0,"",VLOOKUP($A114,'Annex 2 Designated EHV charges'!$A:$P,COLUMN(F114)+4,FALSE)),"")</f>
        <v>7.06</v>
      </c>
      <c r="G114" s="214">
        <f>IFERROR(IF(VLOOKUP($A114,'Annex 2 Designated EHV charges'!$A:$P,COLUMN(G114)+4,FALSE)=0,"",VLOOKUP($A114,'Annex 2 Designated EHV charges'!$A:$P,COLUMN(G114)+4,FALSE)),"")</f>
        <v>1.8</v>
      </c>
      <c r="H114" s="214">
        <f>IFERROR(IF(VLOOKUP($A114,'Annex 2 Designated EHV charges'!$A:$P,COLUMN(H114)+4,FALSE)=0,"",VLOOKUP($A114,'Annex 2 Designated EHV charges'!$A:$P,COLUMN(H114)+4,FALSE)),"")</f>
        <v>1.8</v>
      </c>
    </row>
    <row r="115" spans="1:8" x14ac:dyDescent="0.25">
      <c r="A115" s="91">
        <f t="array" ref="A115">IFERROR(INDEX('Annex 2 Designated EHV charges'!$A$11:$A$396, MATCH(0, IF(ISBLANK('Annex 2 Designated EHV charges'!$A$11:$A$396),1, COUNTIF(A$4:$A114, 'Annex 2 Designated EHV charges'!$A$11:$A$396)), 0)),"")</f>
        <v>357</v>
      </c>
      <c r="B115" s="91">
        <f>IF($A115="","",VLOOKUP($A115,'Annex 2 Designated EHV charges'!$A:$O,2,0))</f>
        <v>357</v>
      </c>
      <c r="C115" s="92">
        <f>IF($A115="","",VLOOKUP($A115,'Annex 2 Designated EHV charges'!$A:$O,3,0))</f>
        <v>1170000871315</v>
      </c>
      <c r="D115" s="91" t="str">
        <f>IF($A115="","",VLOOKUP($A115,'Annex 2 Designated EHV charges'!$A:$O,7,0))</f>
        <v>Hill Farm ESS</v>
      </c>
      <c r="E115" s="94">
        <f>IFERROR(IF(VLOOKUP($A115,'Annex 2 Designated EHV charges'!$A:$P,COLUMN(E115)+4,FALSE)=0,"",VLOOKUP($A115,'Annex 2 Designated EHV charges'!$A:$P,COLUMN(E115)+4,FALSE)),"")</f>
        <v>0.29399999999999998</v>
      </c>
      <c r="F115" s="214">
        <f>IFERROR(IF(VLOOKUP($A115,'Annex 2 Designated EHV charges'!$A:$P,COLUMN(F115)+4,FALSE)=0,"",VLOOKUP($A115,'Annex 2 Designated EHV charges'!$A:$P,COLUMN(F115)+4,FALSE)),"")</f>
        <v>1668.31</v>
      </c>
      <c r="G115" s="214">
        <f>IFERROR(IF(VLOOKUP($A115,'Annex 2 Designated EHV charges'!$A:$P,COLUMN(G115)+4,FALSE)=0,"",VLOOKUP($A115,'Annex 2 Designated EHV charges'!$A:$P,COLUMN(G115)+4,FALSE)),"")</f>
        <v>1.77</v>
      </c>
      <c r="H115" s="214">
        <f>IFERROR(IF(VLOOKUP($A115,'Annex 2 Designated EHV charges'!$A:$P,COLUMN(H115)+4,FALSE)=0,"",VLOOKUP($A115,'Annex 2 Designated EHV charges'!$A:$P,COLUMN(H115)+4,FALSE)),"")</f>
        <v>1.77</v>
      </c>
    </row>
    <row r="116" spans="1:8" x14ac:dyDescent="0.25">
      <c r="A116" s="91">
        <f t="array" ref="A116">IFERROR(INDEX('Annex 2 Designated EHV charges'!$A$11:$A$396, MATCH(0, IF(ISBLANK('Annex 2 Designated EHV charges'!$A$11:$A$396),1, COUNTIF(A$4:$A115, 'Annex 2 Designated EHV charges'!$A$11:$A$396)), 0)),"")</f>
        <v>358</v>
      </c>
      <c r="B116" s="91">
        <f>IF($A116="","",VLOOKUP($A116,'Annex 2 Designated EHV charges'!$A:$O,2,0))</f>
        <v>358</v>
      </c>
      <c r="C116" s="92">
        <f>IF($A116="","",VLOOKUP($A116,'Annex 2 Designated EHV charges'!$A:$O,3,0))</f>
        <v>1170000871120</v>
      </c>
      <c r="D116" s="91" t="str">
        <f>IF($A116="","",VLOOKUP($A116,'Annex 2 Designated EHV charges'!$A:$O,7,0))</f>
        <v>Leverton ESS</v>
      </c>
      <c r="E116" s="94" t="str">
        <f>IFERROR(IF(VLOOKUP($A116,'Annex 2 Designated EHV charges'!$A:$P,COLUMN(E116)+4,FALSE)=0,"",VLOOKUP($A116,'Annex 2 Designated EHV charges'!$A:$P,COLUMN(E116)+4,FALSE)),"")</f>
        <v/>
      </c>
      <c r="F116" s="214">
        <f>IFERROR(IF(VLOOKUP($A116,'Annex 2 Designated EHV charges'!$A:$P,COLUMN(F116)+4,FALSE)=0,"",VLOOKUP($A116,'Annex 2 Designated EHV charges'!$A:$P,COLUMN(F116)+4,FALSE)),"")</f>
        <v>181.79</v>
      </c>
      <c r="G116" s="214">
        <f>IFERROR(IF(VLOOKUP($A116,'Annex 2 Designated EHV charges'!$A:$P,COLUMN(G116)+4,FALSE)=0,"",VLOOKUP($A116,'Annex 2 Designated EHV charges'!$A:$P,COLUMN(G116)+4,FALSE)),"")</f>
        <v>0.73</v>
      </c>
      <c r="H116" s="214">
        <f>IFERROR(IF(VLOOKUP($A116,'Annex 2 Designated EHV charges'!$A:$P,COLUMN(H116)+4,FALSE)=0,"",VLOOKUP($A116,'Annex 2 Designated EHV charges'!$A:$P,COLUMN(H116)+4,FALSE)),"")</f>
        <v>0.73</v>
      </c>
    </row>
    <row r="117" spans="1:8" x14ac:dyDescent="0.25">
      <c r="A117" s="91">
        <f t="array" ref="A117">IFERROR(INDEX('Annex 2 Designated EHV charges'!$A$11:$A$396, MATCH(0, IF(ISBLANK('Annex 2 Designated EHV charges'!$A$11:$A$396),1, COUNTIF(A$4:$A116, 'Annex 2 Designated EHV charges'!$A$11:$A$396)), 0)),"")</f>
        <v>359</v>
      </c>
      <c r="B117" s="91">
        <f>IF($A117="","",VLOOKUP($A117,'Annex 2 Designated EHV charges'!$A:$O,2,0))</f>
        <v>359</v>
      </c>
      <c r="C117" s="92">
        <f>IF($A117="","",VLOOKUP($A117,'Annex 2 Designated EHV charges'!$A:$O,3,0))</f>
        <v>1170000884086</v>
      </c>
      <c r="D117" s="91" t="str">
        <f>IF($A117="","",VLOOKUP($A117,'Annex 2 Designated EHV charges'!$A:$O,7,0))</f>
        <v>Nottingham Rd STOR</v>
      </c>
      <c r="E117" s="94" t="str">
        <f>IFERROR(IF(VLOOKUP($A117,'Annex 2 Designated EHV charges'!$A:$P,COLUMN(E117)+4,FALSE)=0,"",VLOOKUP($A117,'Annex 2 Designated EHV charges'!$A:$P,COLUMN(E117)+4,FALSE)),"")</f>
        <v/>
      </c>
      <c r="F117" s="214">
        <f>IFERROR(IF(VLOOKUP($A117,'Annex 2 Designated EHV charges'!$A:$P,COLUMN(F117)+4,FALSE)=0,"",VLOOKUP($A117,'Annex 2 Designated EHV charges'!$A:$P,COLUMN(F117)+4,FALSE)),"")</f>
        <v>28.1</v>
      </c>
      <c r="G117" s="214">
        <f>IFERROR(IF(VLOOKUP($A117,'Annex 2 Designated EHV charges'!$A:$P,COLUMN(G117)+4,FALSE)=0,"",VLOOKUP($A117,'Annex 2 Designated EHV charges'!$A:$P,COLUMN(G117)+4,FALSE)),"")</f>
        <v>1.1299999999999999</v>
      </c>
      <c r="H117" s="214">
        <f>IFERROR(IF(VLOOKUP($A117,'Annex 2 Designated EHV charges'!$A:$P,COLUMN(H117)+4,FALSE)=0,"",VLOOKUP($A117,'Annex 2 Designated EHV charges'!$A:$P,COLUMN(H117)+4,FALSE)),"")</f>
        <v>1.1299999999999999</v>
      </c>
    </row>
    <row r="118" spans="1:8" x14ac:dyDescent="0.25">
      <c r="A118" s="91">
        <f t="array" ref="A118">IFERROR(INDEX('Annex 2 Designated EHV charges'!$A$11:$A$396, MATCH(0, IF(ISBLANK('Annex 2 Designated EHV charges'!$A$11:$A$396),1, COUNTIF(A$4:$A117, 'Annex 2 Designated EHV charges'!$A$11:$A$396)), 0)),"")</f>
        <v>361</v>
      </c>
      <c r="B118" s="91">
        <f>IF($A118="","",VLOOKUP($A118,'Annex 2 Designated EHV charges'!$A:$O,2,0))</f>
        <v>361</v>
      </c>
      <c r="C118" s="92">
        <f>IF($A118="","",VLOOKUP($A118,'Annex 2 Designated EHV charges'!$A:$O,3,0))</f>
        <v>1170000895724</v>
      </c>
      <c r="D118" s="91" t="str">
        <f>IF($A118="","",VLOOKUP($A118,'Annex 2 Designated EHV charges'!$A:$O,7,0))</f>
        <v>Breach Farm ESS</v>
      </c>
      <c r="E118" s="94" t="str">
        <f>IFERROR(IF(VLOOKUP($A118,'Annex 2 Designated EHV charges'!$A:$P,COLUMN(E118)+4,FALSE)=0,"",VLOOKUP($A118,'Annex 2 Designated EHV charges'!$A:$P,COLUMN(E118)+4,FALSE)),"")</f>
        <v/>
      </c>
      <c r="F118" s="214">
        <f>IFERROR(IF(VLOOKUP($A118,'Annex 2 Designated EHV charges'!$A:$P,COLUMN(F118)+4,FALSE)=0,"",VLOOKUP($A118,'Annex 2 Designated EHV charges'!$A:$P,COLUMN(F118)+4,FALSE)),"")</f>
        <v>2738.4</v>
      </c>
      <c r="G118" s="214">
        <f>IFERROR(IF(VLOOKUP($A118,'Annex 2 Designated EHV charges'!$A:$P,COLUMN(G118)+4,FALSE)=0,"",VLOOKUP($A118,'Annex 2 Designated EHV charges'!$A:$P,COLUMN(G118)+4,FALSE)),"")</f>
        <v>2.58</v>
      </c>
      <c r="H118" s="214">
        <f>IFERROR(IF(VLOOKUP($A118,'Annex 2 Designated EHV charges'!$A:$P,COLUMN(H118)+4,FALSE)=0,"",VLOOKUP($A118,'Annex 2 Designated EHV charges'!$A:$P,COLUMN(H118)+4,FALSE)),"")</f>
        <v>2.58</v>
      </c>
    </row>
    <row r="119" spans="1:8" x14ac:dyDescent="0.25">
      <c r="A119" s="91">
        <f t="array" ref="A119">IFERROR(INDEX('Annex 2 Designated EHV charges'!$A$11:$A$396, MATCH(0, IF(ISBLANK('Annex 2 Designated EHV charges'!$A$11:$A$396),1, COUNTIF(A$4:$A118, 'Annex 2 Designated EHV charges'!$A$11:$A$396)), 0)),"")</f>
        <v>362</v>
      </c>
      <c r="B119" s="91">
        <f>IF($A119="","",VLOOKUP($A119,'Annex 2 Designated EHV charges'!$A:$O,2,0))</f>
        <v>362</v>
      </c>
      <c r="C119" s="92">
        <f>IF($A119="","",VLOOKUP($A119,'Annex 2 Designated EHV charges'!$A:$O,3,0))</f>
        <v>1170000902629</v>
      </c>
      <c r="D119" s="91" t="str">
        <f>IF($A119="","",VLOOKUP($A119,'Annex 2 Designated EHV charges'!$A:$O,7,0))</f>
        <v>Boston Biomass Gen AD</v>
      </c>
      <c r="E119" s="94">
        <f>IFERROR(IF(VLOOKUP($A119,'Annex 2 Designated EHV charges'!$A:$P,COLUMN(E119)+4,FALSE)=0,"",VLOOKUP($A119,'Annex 2 Designated EHV charges'!$A:$P,COLUMN(E119)+4,FALSE)),"")</f>
        <v>6.5119999999999996</v>
      </c>
      <c r="F119" s="214">
        <f>IFERROR(IF(VLOOKUP($A119,'Annex 2 Designated EHV charges'!$A:$P,COLUMN(F119)+4,FALSE)=0,"",VLOOKUP($A119,'Annex 2 Designated EHV charges'!$A:$P,COLUMN(F119)+4,FALSE)),"")</f>
        <v>51.94</v>
      </c>
      <c r="G119" s="214">
        <f>IFERROR(IF(VLOOKUP($A119,'Annex 2 Designated EHV charges'!$A:$P,COLUMN(G119)+4,FALSE)=0,"",VLOOKUP($A119,'Annex 2 Designated EHV charges'!$A:$P,COLUMN(G119)+4,FALSE)),"")</f>
        <v>0.78</v>
      </c>
      <c r="H119" s="214">
        <f>IFERROR(IF(VLOOKUP($A119,'Annex 2 Designated EHV charges'!$A:$P,COLUMN(H119)+4,FALSE)=0,"",VLOOKUP($A119,'Annex 2 Designated EHV charges'!$A:$P,COLUMN(H119)+4,FALSE)),"")</f>
        <v>0.78</v>
      </c>
    </row>
    <row r="120" spans="1:8" x14ac:dyDescent="0.25">
      <c r="A120" s="91">
        <f t="array" ref="A120">IFERROR(INDEX('Annex 2 Designated EHV charges'!$A$11:$A$396, MATCH(0, IF(ISBLANK('Annex 2 Designated EHV charges'!$A$11:$A$396),1, COUNTIF(A$4:$A119, 'Annex 2 Designated EHV charges'!$A$11:$A$396)), 0)),"")</f>
        <v>363</v>
      </c>
      <c r="B120" s="91">
        <f>IF($A120="","",VLOOKUP($A120,'Annex 2 Designated EHV charges'!$A:$O,2,0))</f>
        <v>363</v>
      </c>
      <c r="C120" s="92">
        <f>IF($A120="","",VLOOKUP($A120,'Annex 2 Designated EHV charges'!$A:$O,3,0))</f>
        <v>1170000928965</v>
      </c>
      <c r="D120" s="91" t="str">
        <f>IF($A120="","",VLOOKUP($A120,'Annex 2 Designated EHV charges'!$A:$O,7,0))</f>
        <v>Twin Oaks Diesel STOR</v>
      </c>
      <c r="E120" s="94">
        <f>IFERROR(IF(VLOOKUP($A120,'Annex 2 Designated EHV charges'!$A:$P,COLUMN(E120)+4,FALSE)=0,"",VLOOKUP($A120,'Annex 2 Designated EHV charges'!$A:$P,COLUMN(E120)+4,FALSE)),"")</f>
        <v>6.8000000000000005E-2</v>
      </c>
      <c r="F120" s="214">
        <f>IFERROR(IF(VLOOKUP($A120,'Annex 2 Designated EHV charges'!$A:$P,COLUMN(F120)+4,FALSE)=0,"",VLOOKUP($A120,'Annex 2 Designated EHV charges'!$A:$P,COLUMN(F120)+4,FALSE)),"")</f>
        <v>2.83</v>
      </c>
      <c r="G120" s="214">
        <f>IFERROR(IF(VLOOKUP($A120,'Annex 2 Designated EHV charges'!$A:$P,COLUMN(G120)+4,FALSE)=0,"",VLOOKUP($A120,'Annex 2 Designated EHV charges'!$A:$P,COLUMN(G120)+4,FALSE)),"")</f>
        <v>2.0499999999999998</v>
      </c>
      <c r="H120" s="214">
        <f>IFERROR(IF(VLOOKUP($A120,'Annex 2 Designated EHV charges'!$A:$P,COLUMN(H120)+4,FALSE)=0,"",VLOOKUP($A120,'Annex 2 Designated EHV charges'!$A:$P,COLUMN(H120)+4,FALSE)),"")</f>
        <v>2.0499999999999998</v>
      </c>
    </row>
    <row r="121" spans="1:8" x14ac:dyDescent="0.25">
      <c r="A121" s="91">
        <f t="array" ref="A121">IFERROR(INDEX('Annex 2 Designated EHV charges'!$A$11:$A$396, MATCH(0, IF(ISBLANK('Annex 2 Designated EHV charges'!$A$11:$A$396),1, COUNTIF(A$4:$A120, 'Annex 2 Designated EHV charges'!$A$11:$A$396)), 0)),"")</f>
        <v>364</v>
      </c>
      <c r="B121" s="91">
        <f>IF($A121="","",VLOOKUP($A121,'Annex 2 Designated EHV charges'!$A:$O,2,0))</f>
        <v>364</v>
      </c>
      <c r="C121" s="92">
        <f>IF($A121="","",VLOOKUP($A121,'Annex 2 Designated EHV charges'!$A:$O,3,0))</f>
        <v>1170000939911</v>
      </c>
      <c r="D121" s="91" t="str">
        <f>IF($A121="","",VLOOKUP($A121,'Annex 2 Designated EHV charges'!$A:$O,7,0))</f>
        <v>Colwick Private Rd STOR</v>
      </c>
      <c r="E121" s="94">
        <f>IFERROR(IF(VLOOKUP($A121,'Annex 2 Designated EHV charges'!$A:$P,COLUMN(E121)+4,FALSE)=0,"",VLOOKUP($A121,'Annex 2 Designated EHV charges'!$A:$P,COLUMN(E121)+4,FALSE)),"")</f>
        <v>0.86799999999999999</v>
      </c>
      <c r="F121" s="214">
        <f>IFERROR(IF(VLOOKUP($A121,'Annex 2 Designated EHV charges'!$A:$P,COLUMN(F121)+4,FALSE)=0,"",VLOOKUP($A121,'Annex 2 Designated EHV charges'!$A:$P,COLUMN(F121)+4,FALSE)),"")</f>
        <v>4.82</v>
      </c>
      <c r="G121" s="214">
        <f>IFERROR(IF(VLOOKUP($A121,'Annex 2 Designated EHV charges'!$A:$P,COLUMN(G121)+4,FALSE)=0,"",VLOOKUP($A121,'Annex 2 Designated EHV charges'!$A:$P,COLUMN(G121)+4,FALSE)),"")</f>
        <v>2.08</v>
      </c>
      <c r="H121" s="214">
        <f>IFERROR(IF(VLOOKUP($A121,'Annex 2 Designated EHV charges'!$A:$P,COLUMN(H121)+4,FALSE)=0,"",VLOOKUP($A121,'Annex 2 Designated EHV charges'!$A:$P,COLUMN(H121)+4,FALSE)),"")</f>
        <v>2.08</v>
      </c>
    </row>
    <row r="122" spans="1:8" x14ac:dyDescent="0.25">
      <c r="A122" s="91">
        <f t="array" ref="A122">IFERROR(INDEX('Annex 2 Designated EHV charges'!$A$11:$A$396, MATCH(0, IF(ISBLANK('Annex 2 Designated EHV charges'!$A$11:$A$396),1, COUNTIF(A$4:$A121, 'Annex 2 Designated EHV charges'!$A$11:$A$396)), 0)),"")</f>
        <v>365</v>
      </c>
      <c r="B122" s="91">
        <f>IF($A122="","",VLOOKUP($A122,'Annex 2 Designated EHV charges'!$A:$O,2,0))</f>
        <v>365</v>
      </c>
      <c r="C122" s="92">
        <f>IF($A122="","",VLOOKUP($A122,'Annex 2 Designated EHV charges'!$A:$O,3,0))</f>
        <v>1170000953544</v>
      </c>
      <c r="D122" s="91" t="str">
        <f>IF($A122="","",VLOOKUP($A122,'Annex 2 Designated EHV charges'!$A:$O,7,0))</f>
        <v xml:space="preserve">Mill Fm Caythorpe ESS </v>
      </c>
      <c r="E122" s="94" t="str">
        <f>IFERROR(IF(VLOOKUP($A122,'Annex 2 Designated EHV charges'!$A:$P,COLUMN(E122)+4,FALSE)=0,"",VLOOKUP($A122,'Annex 2 Designated EHV charges'!$A:$P,COLUMN(E122)+4,FALSE)),"")</f>
        <v/>
      </c>
      <c r="F122" s="214">
        <f>IFERROR(IF(VLOOKUP($A122,'Annex 2 Designated EHV charges'!$A:$P,COLUMN(F122)+4,FALSE)=0,"",VLOOKUP($A122,'Annex 2 Designated EHV charges'!$A:$P,COLUMN(F122)+4,FALSE)),"")</f>
        <v>270.33</v>
      </c>
      <c r="G122" s="214">
        <f>IFERROR(IF(VLOOKUP($A122,'Annex 2 Designated EHV charges'!$A:$P,COLUMN(G122)+4,FALSE)=0,"",VLOOKUP($A122,'Annex 2 Designated EHV charges'!$A:$P,COLUMN(G122)+4,FALSE)),"")</f>
        <v>0.68</v>
      </c>
      <c r="H122" s="214">
        <f>IFERROR(IF(VLOOKUP($A122,'Annex 2 Designated EHV charges'!$A:$P,COLUMN(H122)+4,FALSE)=0,"",VLOOKUP($A122,'Annex 2 Designated EHV charges'!$A:$P,COLUMN(H122)+4,FALSE)),"")</f>
        <v>0.68</v>
      </c>
    </row>
    <row r="123" spans="1:8" x14ac:dyDescent="0.25">
      <c r="A123" s="91">
        <f t="array" ref="A123">IFERROR(INDEX('Annex 2 Designated EHV charges'!$A$11:$A$396, MATCH(0, IF(ISBLANK('Annex 2 Designated EHV charges'!$A$11:$A$396),1, COUNTIF(A$4:$A122, 'Annex 2 Designated EHV charges'!$A$11:$A$396)), 0)),"")</f>
        <v>784</v>
      </c>
      <c r="B123" s="91">
        <f>IF($A123="","",VLOOKUP($A123,'Annex 2 Designated EHV charges'!$A:$O,2,0))</f>
        <v>784</v>
      </c>
      <c r="C123" s="92">
        <f>IF($A123="","",VLOOKUP($A123,'Annex 2 Designated EHV charges'!$A:$O,3,0))</f>
        <v>1170000447716</v>
      </c>
      <c r="D123" s="91" t="str">
        <f>IF($A123="","",VLOOKUP($A123,'Annex 2 Designated EHV charges'!$A:$O,7,0))</f>
        <v>Prestop Park Farm PV</v>
      </c>
      <c r="E123" s="94" t="str">
        <f>IFERROR(IF(VLOOKUP($A123,'Annex 2 Designated EHV charges'!$A:$P,COLUMN(E123)+4,FALSE)=0,"",VLOOKUP($A123,'Annex 2 Designated EHV charges'!$A:$P,COLUMN(E123)+4,FALSE)),"")</f>
        <v/>
      </c>
      <c r="F123" s="214">
        <f>IFERROR(IF(VLOOKUP($A123,'Annex 2 Designated EHV charges'!$A:$P,COLUMN(F123)+4,FALSE)=0,"",VLOOKUP($A123,'Annex 2 Designated EHV charges'!$A:$P,COLUMN(F123)+4,FALSE)),"")</f>
        <v>1.28</v>
      </c>
      <c r="G123" s="214">
        <f>IFERROR(IF(VLOOKUP($A123,'Annex 2 Designated EHV charges'!$A:$P,COLUMN(G123)+4,FALSE)=0,"",VLOOKUP($A123,'Annex 2 Designated EHV charges'!$A:$P,COLUMN(G123)+4,FALSE)),"")</f>
        <v>2.65</v>
      </c>
      <c r="H123" s="214">
        <f>IFERROR(IF(VLOOKUP($A123,'Annex 2 Designated EHV charges'!$A:$P,COLUMN(H123)+4,FALSE)=0,"",VLOOKUP($A123,'Annex 2 Designated EHV charges'!$A:$P,COLUMN(H123)+4,FALSE)),"")</f>
        <v>2.65</v>
      </c>
    </row>
    <row r="124" spans="1:8" x14ac:dyDescent="0.25">
      <c r="A124" s="91">
        <f t="array" ref="A124">IFERROR(INDEX('Annex 2 Designated EHV charges'!$A$11:$A$396, MATCH(0, IF(ISBLANK('Annex 2 Designated EHV charges'!$A$11:$A$396),1, COUNTIF(A$4:$A123, 'Annex 2 Designated EHV charges'!$A$11:$A$396)), 0)),"")</f>
        <v>785</v>
      </c>
      <c r="B124" s="91">
        <f>IF($A124="","",VLOOKUP($A124,'Annex 2 Designated EHV charges'!$A:$O,2,0))</f>
        <v>785</v>
      </c>
      <c r="C124" s="92">
        <f>IF($A124="","",VLOOKUP($A124,'Annex 2 Designated EHV charges'!$A:$O,3,0))</f>
        <v>1170000447479</v>
      </c>
      <c r="D124" s="91" t="str">
        <f>IF($A124="","",VLOOKUP($A124,'Annex 2 Designated EHV charges'!$A:$O,7,0))</f>
        <v>Smith Hall Farm Solar</v>
      </c>
      <c r="E124" s="94" t="str">
        <f>IFERROR(IF(VLOOKUP($A124,'Annex 2 Designated EHV charges'!$A:$P,COLUMN(E124)+4,FALSE)=0,"",VLOOKUP($A124,'Annex 2 Designated EHV charges'!$A:$P,COLUMN(E124)+4,FALSE)),"")</f>
        <v/>
      </c>
      <c r="F124" s="214">
        <f>IFERROR(IF(VLOOKUP($A124,'Annex 2 Designated EHV charges'!$A:$P,COLUMN(F124)+4,FALSE)=0,"",VLOOKUP($A124,'Annex 2 Designated EHV charges'!$A:$P,COLUMN(F124)+4,FALSE)),"")</f>
        <v>17.010000000000002</v>
      </c>
      <c r="G124" s="214">
        <f>IFERROR(IF(VLOOKUP($A124,'Annex 2 Designated EHV charges'!$A:$P,COLUMN(G124)+4,FALSE)=0,"",VLOOKUP($A124,'Annex 2 Designated EHV charges'!$A:$P,COLUMN(G124)+4,FALSE)),"")</f>
        <v>1.1299999999999999</v>
      </c>
      <c r="H124" s="214">
        <f>IFERROR(IF(VLOOKUP($A124,'Annex 2 Designated EHV charges'!$A:$P,COLUMN(H124)+4,FALSE)=0,"",VLOOKUP($A124,'Annex 2 Designated EHV charges'!$A:$P,COLUMN(H124)+4,FALSE)),"")</f>
        <v>1.1299999999999999</v>
      </c>
    </row>
    <row r="125" spans="1:8" x14ac:dyDescent="0.25">
      <c r="A125" s="91">
        <f t="array" ref="A125">IFERROR(INDEX('Annex 2 Designated EHV charges'!$A$11:$A$396, MATCH(0, IF(ISBLANK('Annex 2 Designated EHV charges'!$A$11:$A$396),1, COUNTIF(A$4:$A124, 'Annex 2 Designated EHV charges'!$A$11:$A$396)), 0)),"")</f>
        <v>786</v>
      </c>
      <c r="B125" s="91">
        <f>IF($A125="","",VLOOKUP($A125,'Annex 2 Designated EHV charges'!$A:$O,2,0))</f>
        <v>786</v>
      </c>
      <c r="C125" s="92">
        <f>IF($A125="","",VLOOKUP($A125,'Annex 2 Designated EHV charges'!$A:$O,3,0))</f>
        <v>1170000447497</v>
      </c>
      <c r="D125" s="91" t="str">
        <f>IF($A125="","",VLOOKUP($A125,'Annex 2 Designated EHV charges'!$A:$O,7,0))</f>
        <v>Park Farm Solar Ashby</v>
      </c>
      <c r="E125" s="94">
        <f>IFERROR(IF(VLOOKUP($A125,'Annex 2 Designated EHV charges'!$A:$P,COLUMN(E125)+4,FALSE)=0,"",VLOOKUP($A125,'Annex 2 Designated EHV charges'!$A:$P,COLUMN(E125)+4,FALSE)),"")</f>
        <v>0.49199999999999999</v>
      </c>
      <c r="F125" s="214">
        <f>IFERROR(IF(VLOOKUP($A125,'Annex 2 Designated EHV charges'!$A:$P,COLUMN(F125)+4,FALSE)=0,"",VLOOKUP($A125,'Annex 2 Designated EHV charges'!$A:$P,COLUMN(F125)+4,FALSE)),"")</f>
        <v>80.540000000000006</v>
      </c>
      <c r="G125" s="214">
        <f>IFERROR(IF(VLOOKUP($A125,'Annex 2 Designated EHV charges'!$A:$P,COLUMN(G125)+4,FALSE)=0,"",VLOOKUP($A125,'Annex 2 Designated EHV charges'!$A:$P,COLUMN(G125)+4,FALSE)),"")</f>
        <v>1.93</v>
      </c>
      <c r="H125" s="214">
        <f>IFERROR(IF(VLOOKUP($A125,'Annex 2 Designated EHV charges'!$A:$P,COLUMN(H125)+4,FALSE)=0,"",VLOOKUP($A125,'Annex 2 Designated EHV charges'!$A:$P,COLUMN(H125)+4,FALSE)),"")</f>
        <v>1.93</v>
      </c>
    </row>
    <row r="126" spans="1:8" x14ac:dyDescent="0.25">
      <c r="A126" s="91">
        <f t="array" ref="A126">IFERROR(INDEX('Annex 2 Designated EHV charges'!$A$11:$A$396, MATCH(0, IF(ISBLANK('Annex 2 Designated EHV charges'!$A$11:$A$396),1, COUNTIF(A$4:$A125, 'Annex 2 Designated EHV charges'!$A$11:$A$396)), 0)),"")</f>
        <v>787</v>
      </c>
      <c r="B126" s="91">
        <f>IF($A126="","",VLOOKUP($A126,'Annex 2 Designated EHV charges'!$A:$O,2,0))</f>
        <v>787</v>
      </c>
      <c r="C126" s="92">
        <f>IF($A126="","",VLOOKUP($A126,'Annex 2 Designated EHV charges'!$A:$O,3,0))</f>
        <v>1170000451420</v>
      </c>
      <c r="D126" s="91" t="str">
        <f>IF($A126="","",VLOOKUP($A126,'Annex 2 Designated EHV charges'!$A:$O,7,0))</f>
        <v>Aston House Solar Farm</v>
      </c>
      <c r="E126" s="94" t="str">
        <f>IFERROR(IF(VLOOKUP($A126,'Annex 2 Designated EHV charges'!$A:$P,COLUMN(E126)+4,FALSE)=0,"",VLOOKUP($A126,'Annex 2 Designated EHV charges'!$A:$P,COLUMN(E126)+4,FALSE)),"")</f>
        <v/>
      </c>
      <c r="F126" s="214">
        <f>IFERROR(IF(VLOOKUP($A126,'Annex 2 Designated EHV charges'!$A:$P,COLUMN(F126)+4,FALSE)=0,"",VLOOKUP($A126,'Annex 2 Designated EHV charges'!$A:$P,COLUMN(F126)+4,FALSE)),"")</f>
        <v>15.68</v>
      </c>
      <c r="G126" s="214">
        <f>IFERROR(IF(VLOOKUP($A126,'Annex 2 Designated EHV charges'!$A:$P,COLUMN(G126)+4,FALSE)=0,"",VLOOKUP($A126,'Annex 2 Designated EHV charges'!$A:$P,COLUMN(G126)+4,FALSE)),"")</f>
        <v>1.64</v>
      </c>
      <c r="H126" s="214">
        <f>IFERROR(IF(VLOOKUP($A126,'Annex 2 Designated EHV charges'!$A:$P,COLUMN(H126)+4,FALSE)=0,"",VLOOKUP($A126,'Annex 2 Designated EHV charges'!$A:$P,COLUMN(H126)+4,FALSE)),"")</f>
        <v>1.64</v>
      </c>
    </row>
    <row r="127" spans="1:8" x14ac:dyDescent="0.25">
      <c r="A127" s="91">
        <f t="array" ref="A127">IFERROR(INDEX('Annex 2 Designated EHV charges'!$A$11:$A$396, MATCH(0, IF(ISBLANK('Annex 2 Designated EHV charges'!$A$11:$A$396),1, COUNTIF(A$4:$A126, 'Annex 2 Designated EHV charges'!$A$11:$A$396)), 0)),"")</f>
        <v>789</v>
      </c>
      <c r="B127" s="91">
        <f>IF($A127="","",VLOOKUP($A127,'Annex 2 Designated EHV charges'!$A:$O,2,0))</f>
        <v>789</v>
      </c>
      <c r="C127" s="92">
        <f>IF($A127="","",VLOOKUP($A127,'Annex 2 Designated EHV charges'!$A:$O,3,0))</f>
        <v>1170000457617</v>
      </c>
      <c r="D127" s="91" t="str">
        <f>IF($A127="","",VLOOKUP($A127,'Annex 2 Designated EHV charges'!$A:$O,7,0))</f>
        <v>Elms Farm Solar Farm</v>
      </c>
      <c r="E127" s="94">
        <f>IFERROR(IF(VLOOKUP($A127,'Annex 2 Designated EHV charges'!$A:$P,COLUMN(E127)+4,FALSE)=0,"",VLOOKUP($A127,'Annex 2 Designated EHV charges'!$A:$P,COLUMN(E127)+4,FALSE)),"")</f>
        <v>1.7110000000000001</v>
      </c>
      <c r="F127" s="214">
        <f>IFERROR(IF(VLOOKUP($A127,'Annex 2 Designated EHV charges'!$A:$P,COLUMN(F127)+4,FALSE)=0,"",VLOOKUP($A127,'Annex 2 Designated EHV charges'!$A:$P,COLUMN(F127)+4,FALSE)),"")</f>
        <v>2.2599999999999998</v>
      </c>
      <c r="G127" s="214">
        <f>IFERROR(IF(VLOOKUP($A127,'Annex 2 Designated EHV charges'!$A:$P,COLUMN(G127)+4,FALSE)=0,"",VLOOKUP($A127,'Annex 2 Designated EHV charges'!$A:$P,COLUMN(G127)+4,FALSE)),"")</f>
        <v>2.0299999999999998</v>
      </c>
      <c r="H127" s="214">
        <f>IFERROR(IF(VLOOKUP($A127,'Annex 2 Designated EHV charges'!$A:$P,COLUMN(H127)+4,FALSE)=0,"",VLOOKUP($A127,'Annex 2 Designated EHV charges'!$A:$P,COLUMN(H127)+4,FALSE)),"")</f>
        <v>2.0299999999999998</v>
      </c>
    </row>
    <row r="128" spans="1:8" x14ac:dyDescent="0.25">
      <c r="A128" s="91">
        <f t="array" ref="A128">IFERROR(INDEX('Annex 2 Designated EHV charges'!$A$11:$A$396, MATCH(0, IF(ISBLANK('Annex 2 Designated EHV charges'!$A$11:$A$396),1, COUNTIF(A$4:$A127, 'Annex 2 Designated EHV charges'!$A$11:$A$396)), 0)),"")</f>
        <v>790</v>
      </c>
      <c r="B128" s="91">
        <f>IF($A128="","",VLOOKUP($A128,'Annex 2 Designated EHV charges'!$A:$O,2,0))</f>
        <v>790</v>
      </c>
      <c r="C128" s="92">
        <f>IF($A128="","",VLOOKUP($A128,'Annex 2 Designated EHV charges'!$A:$O,3,0))</f>
        <v>1170000458550</v>
      </c>
      <c r="D128" s="91" t="str">
        <f>IF($A128="","",VLOOKUP($A128,'Annex 2 Designated EHV charges'!$A:$O,7,0))</f>
        <v>Morton Solar Farm</v>
      </c>
      <c r="E128" s="94" t="str">
        <f>IFERROR(IF(VLOOKUP($A128,'Annex 2 Designated EHV charges'!$A:$P,COLUMN(E128)+4,FALSE)=0,"",VLOOKUP($A128,'Annex 2 Designated EHV charges'!$A:$P,COLUMN(E128)+4,FALSE)),"")</f>
        <v/>
      </c>
      <c r="F128" s="214">
        <f>IFERROR(IF(VLOOKUP($A128,'Annex 2 Designated EHV charges'!$A:$P,COLUMN(F128)+4,FALSE)=0,"",VLOOKUP($A128,'Annex 2 Designated EHV charges'!$A:$P,COLUMN(F128)+4,FALSE)),"")</f>
        <v>2.6</v>
      </c>
      <c r="G128" s="214">
        <f>IFERROR(IF(VLOOKUP($A128,'Annex 2 Designated EHV charges'!$A:$P,COLUMN(G128)+4,FALSE)=0,"",VLOOKUP($A128,'Annex 2 Designated EHV charges'!$A:$P,COLUMN(G128)+4,FALSE)),"")</f>
        <v>1.72</v>
      </c>
      <c r="H128" s="214">
        <f>IFERROR(IF(VLOOKUP($A128,'Annex 2 Designated EHV charges'!$A:$P,COLUMN(H128)+4,FALSE)=0,"",VLOOKUP($A128,'Annex 2 Designated EHV charges'!$A:$P,COLUMN(H128)+4,FALSE)),"")</f>
        <v>1.72</v>
      </c>
    </row>
    <row r="129" spans="1:8" x14ac:dyDescent="0.25">
      <c r="A129" s="91">
        <f t="array" ref="A129">IFERROR(INDEX('Annex 2 Designated EHV charges'!$A$11:$A$396, MATCH(0, IF(ISBLANK('Annex 2 Designated EHV charges'!$A$11:$A$396),1, COUNTIF(A$4:$A128, 'Annex 2 Designated EHV charges'!$A$11:$A$396)), 0)),"")</f>
        <v>791</v>
      </c>
      <c r="B129" s="91">
        <f>IF($A129="","",VLOOKUP($A129,'Annex 2 Designated EHV charges'!$A:$O,2,0))</f>
        <v>791</v>
      </c>
      <c r="C129" s="92">
        <f>IF($A129="","",VLOOKUP($A129,'Annex 2 Designated EHV charges'!$A:$O,3,0))</f>
        <v>1170000463150</v>
      </c>
      <c r="D129" s="91" t="str">
        <f>IF($A129="","",VLOOKUP($A129,'Annex 2 Designated EHV charges'!$A:$O,7,0))</f>
        <v>Glebe Farm Podington PV</v>
      </c>
      <c r="E129" s="94">
        <f>IFERROR(IF(VLOOKUP($A129,'Annex 2 Designated EHV charges'!$A:$P,COLUMN(E129)+4,FALSE)=0,"",VLOOKUP($A129,'Annex 2 Designated EHV charges'!$A:$P,COLUMN(E129)+4,FALSE)),"")</f>
        <v>1.2250000000000001</v>
      </c>
      <c r="F129" s="214">
        <f>IFERROR(IF(VLOOKUP($A129,'Annex 2 Designated EHV charges'!$A:$P,COLUMN(F129)+4,FALSE)=0,"",VLOOKUP($A129,'Annex 2 Designated EHV charges'!$A:$P,COLUMN(F129)+4,FALSE)),"")</f>
        <v>108.96</v>
      </c>
      <c r="G129" s="214">
        <f>IFERROR(IF(VLOOKUP($A129,'Annex 2 Designated EHV charges'!$A:$P,COLUMN(G129)+4,FALSE)=0,"",VLOOKUP($A129,'Annex 2 Designated EHV charges'!$A:$P,COLUMN(G129)+4,FALSE)),"")</f>
        <v>2.98</v>
      </c>
      <c r="H129" s="214">
        <f>IFERROR(IF(VLOOKUP($A129,'Annex 2 Designated EHV charges'!$A:$P,COLUMN(H129)+4,FALSE)=0,"",VLOOKUP($A129,'Annex 2 Designated EHV charges'!$A:$P,COLUMN(H129)+4,FALSE)),"")</f>
        <v>2.98</v>
      </c>
    </row>
    <row r="130" spans="1:8" x14ac:dyDescent="0.25">
      <c r="A130" s="91">
        <f t="array" ref="A130">IFERROR(INDEX('Annex 2 Designated EHV charges'!$A$11:$A$396, MATCH(0, IF(ISBLANK('Annex 2 Designated EHV charges'!$A$11:$A$396),1, COUNTIF(A$4:$A129, 'Annex 2 Designated EHV charges'!$A$11:$A$396)), 0)),"")</f>
        <v>792</v>
      </c>
      <c r="B130" s="91">
        <f>IF($A130="","",VLOOKUP($A130,'Annex 2 Designated EHV charges'!$A:$O,2,0))</f>
        <v>792</v>
      </c>
      <c r="C130" s="92">
        <f>IF($A130="","",VLOOKUP($A130,'Annex 2 Designated EHV charges'!$A:$O,3,0))</f>
        <v>1170000468015</v>
      </c>
      <c r="D130" s="91" t="str">
        <f>IF($A130="","",VLOOKUP($A130,'Annex 2 Designated EHV charges'!$A:$O,7,0))</f>
        <v>Rolleston Park Solar</v>
      </c>
      <c r="E130" s="94" t="str">
        <f>IFERROR(IF(VLOOKUP($A130,'Annex 2 Designated EHV charges'!$A:$P,COLUMN(E130)+4,FALSE)=0,"",VLOOKUP($A130,'Annex 2 Designated EHV charges'!$A:$P,COLUMN(E130)+4,FALSE)),"")</f>
        <v/>
      </c>
      <c r="F130" s="214">
        <f>IFERROR(IF(VLOOKUP($A130,'Annex 2 Designated EHV charges'!$A:$P,COLUMN(F130)+4,FALSE)=0,"",VLOOKUP($A130,'Annex 2 Designated EHV charges'!$A:$P,COLUMN(F130)+4,FALSE)),"")</f>
        <v>68.53</v>
      </c>
      <c r="G130" s="214">
        <f>IFERROR(IF(VLOOKUP($A130,'Annex 2 Designated EHV charges'!$A:$P,COLUMN(G130)+4,FALSE)=0,"",VLOOKUP($A130,'Annex 2 Designated EHV charges'!$A:$P,COLUMN(G130)+4,FALSE)),"")</f>
        <v>1.25</v>
      </c>
      <c r="H130" s="214">
        <f>IFERROR(IF(VLOOKUP($A130,'Annex 2 Designated EHV charges'!$A:$P,COLUMN(H130)+4,FALSE)=0,"",VLOOKUP($A130,'Annex 2 Designated EHV charges'!$A:$P,COLUMN(H130)+4,FALSE)),"")</f>
        <v>1.25</v>
      </c>
    </row>
    <row r="131" spans="1:8" x14ac:dyDescent="0.25">
      <c r="A131" s="91">
        <f t="array" ref="A131">IFERROR(INDEX('Annex 2 Designated EHV charges'!$A$11:$A$396, MATCH(0, IF(ISBLANK('Annex 2 Designated EHV charges'!$A$11:$A$396),1, COUNTIF(A$4:$A130, 'Annex 2 Designated EHV charges'!$A$11:$A$396)), 0)),"")</f>
        <v>793</v>
      </c>
      <c r="B131" s="91">
        <f>IF($A131="","",VLOOKUP($A131,'Annex 2 Designated EHV charges'!$A:$O,2,0))</f>
        <v>793</v>
      </c>
      <c r="C131" s="92">
        <f>IF($A131="","",VLOOKUP($A131,'Annex 2 Designated EHV charges'!$A:$O,3,0))</f>
        <v>1170000467572</v>
      </c>
      <c r="D131" s="91" t="str">
        <f>IF($A131="","",VLOOKUP($A131,'Annex 2 Designated EHV charges'!$A:$O,7,0))</f>
        <v>Nowhere Farm PV</v>
      </c>
      <c r="E131" s="94">
        <f>IFERROR(IF(VLOOKUP($A131,'Annex 2 Designated EHV charges'!$A:$P,COLUMN(E131)+4,FALSE)=0,"",VLOOKUP($A131,'Annex 2 Designated EHV charges'!$A:$P,COLUMN(E131)+4,FALSE)),"")</f>
        <v>6.52</v>
      </c>
      <c r="F131" s="214">
        <f>IFERROR(IF(VLOOKUP($A131,'Annex 2 Designated EHV charges'!$A:$P,COLUMN(F131)+4,FALSE)=0,"",VLOOKUP($A131,'Annex 2 Designated EHV charges'!$A:$P,COLUMN(F131)+4,FALSE)),"")</f>
        <v>7.93</v>
      </c>
      <c r="G131" s="214">
        <f>IFERROR(IF(VLOOKUP($A131,'Annex 2 Designated EHV charges'!$A:$P,COLUMN(G131)+4,FALSE)=0,"",VLOOKUP($A131,'Annex 2 Designated EHV charges'!$A:$P,COLUMN(G131)+4,FALSE)),"")</f>
        <v>1.55</v>
      </c>
      <c r="H131" s="214">
        <f>IFERROR(IF(VLOOKUP($A131,'Annex 2 Designated EHV charges'!$A:$P,COLUMN(H131)+4,FALSE)=0,"",VLOOKUP($A131,'Annex 2 Designated EHV charges'!$A:$P,COLUMN(H131)+4,FALSE)),"")</f>
        <v>1.55</v>
      </c>
    </row>
    <row r="132" spans="1:8" x14ac:dyDescent="0.25">
      <c r="A132" s="91">
        <f t="array" ref="A132">IFERROR(INDEX('Annex 2 Designated EHV charges'!$A$11:$A$396, MATCH(0, IF(ISBLANK('Annex 2 Designated EHV charges'!$A$11:$A$396),1, COUNTIF(A$4:$A131, 'Annex 2 Designated EHV charges'!$A$11:$A$396)), 0)),"")</f>
        <v>795</v>
      </c>
      <c r="B132" s="91">
        <f>IF($A132="","",VLOOKUP($A132,'Annex 2 Designated EHV charges'!$A:$O,2,0))</f>
        <v>795</v>
      </c>
      <c r="C132" s="92">
        <f>IF($A132="","",VLOOKUP($A132,'Annex 2 Designated EHV charges'!$A:$O,3,0))</f>
        <v>1170000467509</v>
      </c>
      <c r="D132" s="91" t="str">
        <f>IF($A132="","",VLOOKUP($A132,'Annex 2 Designated EHV charges'!$A:$O,7,0))</f>
        <v>Chelveston Renewable PV</v>
      </c>
      <c r="E132" s="94">
        <f>IFERROR(IF(VLOOKUP($A132,'Annex 2 Designated EHV charges'!$A:$P,COLUMN(E132)+4,FALSE)=0,"",VLOOKUP($A132,'Annex 2 Designated EHV charges'!$A:$P,COLUMN(E132)+4,FALSE)),"")</f>
        <v>1.5660000000000001</v>
      </c>
      <c r="F132" s="214">
        <f>IFERROR(IF(VLOOKUP($A132,'Annex 2 Designated EHV charges'!$A:$P,COLUMN(F132)+4,FALSE)=0,"",VLOOKUP($A132,'Annex 2 Designated EHV charges'!$A:$P,COLUMN(F132)+4,FALSE)),"")</f>
        <v>1110.57</v>
      </c>
      <c r="G132" s="214">
        <f>IFERROR(IF(VLOOKUP($A132,'Annex 2 Designated EHV charges'!$A:$P,COLUMN(G132)+4,FALSE)=0,"",VLOOKUP($A132,'Annex 2 Designated EHV charges'!$A:$P,COLUMN(G132)+4,FALSE)),"")</f>
        <v>3.55</v>
      </c>
      <c r="H132" s="214">
        <f>IFERROR(IF(VLOOKUP($A132,'Annex 2 Designated EHV charges'!$A:$P,COLUMN(H132)+4,FALSE)=0,"",VLOOKUP($A132,'Annex 2 Designated EHV charges'!$A:$P,COLUMN(H132)+4,FALSE)),"")</f>
        <v>3.55</v>
      </c>
    </row>
    <row r="133" spans="1:8" x14ac:dyDescent="0.25">
      <c r="A133" s="91">
        <f t="array" ref="A133">IFERROR(INDEX('Annex 2 Designated EHV charges'!$A$11:$A$396, MATCH(0, IF(ISBLANK('Annex 2 Designated EHV charges'!$A$11:$A$396),1, COUNTIF(A$4:$A132, 'Annex 2 Designated EHV charges'!$A$11:$A$396)), 0)),"")</f>
        <v>796</v>
      </c>
      <c r="B133" s="91">
        <f>IF($A133="","",VLOOKUP($A133,'Annex 2 Designated EHV charges'!$A:$O,2,0))</f>
        <v>796</v>
      </c>
      <c r="C133" s="92">
        <f>IF($A133="","",VLOOKUP($A133,'Annex 2 Designated EHV charges'!$A:$O,3,0))</f>
        <v>1170000474082</v>
      </c>
      <c r="D133" s="91" t="str">
        <f>IF($A133="","",VLOOKUP($A133,'Annex 2 Designated EHV charges'!$A:$O,7,0))</f>
        <v>Horsemoor Drove Solar</v>
      </c>
      <c r="E133" s="94">
        <f>IFERROR(IF(VLOOKUP($A133,'Annex 2 Designated EHV charges'!$A:$P,COLUMN(E133)+4,FALSE)=0,"",VLOOKUP($A133,'Annex 2 Designated EHV charges'!$A:$P,COLUMN(E133)+4,FALSE)),"")</f>
        <v>6.3419999999999996</v>
      </c>
      <c r="F133" s="214">
        <f>IFERROR(IF(VLOOKUP($A133,'Annex 2 Designated EHV charges'!$A:$P,COLUMN(F133)+4,FALSE)=0,"",VLOOKUP($A133,'Annex 2 Designated EHV charges'!$A:$P,COLUMN(F133)+4,FALSE)),"")</f>
        <v>22.07</v>
      </c>
      <c r="G133" s="214">
        <f>IFERROR(IF(VLOOKUP($A133,'Annex 2 Designated EHV charges'!$A:$P,COLUMN(G133)+4,FALSE)=0,"",VLOOKUP($A133,'Annex 2 Designated EHV charges'!$A:$P,COLUMN(G133)+4,FALSE)),"")</f>
        <v>3</v>
      </c>
      <c r="H133" s="214">
        <f>IFERROR(IF(VLOOKUP($A133,'Annex 2 Designated EHV charges'!$A:$P,COLUMN(H133)+4,FALSE)=0,"",VLOOKUP($A133,'Annex 2 Designated EHV charges'!$A:$P,COLUMN(H133)+4,FALSE)),"")</f>
        <v>3</v>
      </c>
    </row>
    <row r="134" spans="1:8" x14ac:dyDescent="0.25">
      <c r="A134" s="91">
        <f t="array" ref="A134">IFERROR(INDEX('Annex 2 Designated EHV charges'!$A$11:$A$396, MATCH(0, IF(ISBLANK('Annex 2 Designated EHV charges'!$A$11:$A$396),1, COUNTIF(A$4:$A133, 'Annex 2 Designated EHV charges'!$A$11:$A$396)), 0)),"")</f>
        <v>797</v>
      </c>
      <c r="B134" s="91">
        <f>IF($A134="","",VLOOKUP($A134,'Annex 2 Designated EHV charges'!$A:$O,2,0))</f>
        <v>797</v>
      </c>
      <c r="C134" s="92">
        <f>IF($A134="","",VLOOKUP($A134,'Annex 2 Designated EHV charges'!$A:$O,3,0))</f>
        <v>1170000474436</v>
      </c>
      <c r="D134" s="91" t="str">
        <f>IF($A134="","",VLOOKUP($A134,'Annex 2 Designated EHV charges'!$A:$O,7,0))</f>
        <v>Decoy Farm Crowland PV</v>
      </c>
      <c r="E134" s="94">
        <f>IFERROR(IF(VLOOKUP($A134,'Annex 2 Designated EHV charges'!$A:$P,COLUMN(E134)+4,FALSE)=0,"",VLOOKUP($A134,'Annex 2 Designated EHV charges'!$A:$P,COLUMN(E134)+4,FALSE)),"")</f>
        <v>4.3289999999999997</v>
      </c>
      <c r="F134" s="214">
        <f>IFERROR(IF(VLOOKUP($A134,'Annex 2 Designated EHV charges'!$A:$P,COLUMN(F134)+4,FALSE)=0,"",VLOOKUP($A134,'Annex 2 Designated EHV charges'!$A:$P,COLUMN(F134)+4,FALSE)),"")</f>
        <v>8.4600000000000009</v>
      </c>
      <c r="G134" s="214">
        <f>IFERROR(IF(VLOOKUP($A134,'Annex 2 Designated EHV charges'!$A:$P,COLUMN(G134)+4,FALSE)=0,"",VLOOKUP($A134,'Annex 2 Designated EHV charges'!$A:$P,COLUMN(G134)+4,FALSE)),"")</f>
        <v>2.5299999999999998</v>
      </c>
      <c r="H134" s="214">
        <f>IFERROR(IF(VLOOKUP($A134,'Annex 2 Designated EHV charges'!$A:$P,COLUMN(H134)+4,FALSE)=0,"",VLOOKUP($A134,'Annex 2 Designated EHV charges'!$A:$P,COLUMN(H134)+4,FALSE)),"")</f>
        <v>2.5299999999999998</v>
      </c>
    </row>
    <row r="135" spans="1:8" x14ac:dyDescent="0.25">
      <c r="A135" s="91">
        <f t="array" ref="A135">IFERROR(INDEX('Annex 2 Designated EHV charges'!$A$11:$A$396, MATCH(0, IF(ISBLANK('Annex 2 Designated EHV charges'!$A$11:$A$396),1, COUNTIF(A$4:$A134, 'Annex 2 Designated EHV charges'!$A$11:$A$396)), 0)),"")</f>
        <v>799</v>
      </c>
      <c r="B135" s="91">
        <f>IF($A135="","",VLOOKUP($A135,'Annex 2 Designated EHV charges'!$A:$O,2,0))</f>
        <v>799</v>
      </c>
      <c r="C135" s="92">
        <f>IF($A135="","",VLOOKUP($A135,'Annex 2 Designated EHV charges'!$A:$O,3,0))</f>
        <v>1170000474393</v>
      </c>
      <c r="D135" s="91" t="str">
        <f>IF($A135="","",VLOOKUP($A135,'Annex 2 Designated EHV charges'!$A:$O,7,0))</f>
        <v>Decoy Farm Crowland AD</v>
      </c>
      <c r="E135" s="94" t="str">
        <f>IFERROR(IF(VLOOKUP($A135,'Annex 2 Designated EHV charges'!$A:$P,COLUMN(E135)+4,FALSE)=0,"",VLOOKUP($A135,'Annex 2 Designated EHV charges'!$A:$P,COLUMN(E135)+4,FALSE)),"")</f>
        <v/>
      </c>
      <c r="F135" s="214">
        <f>IFERROR(IF(VLOOKUP($A135,'Annex 2 Designated EHV charges'!$A:$P,COLUMN(F135)+4,FALSE)=0,"",VLOOKUP($A135,'Annex 2 Designated EHV charges'!$A:$P,COLUMN(F135)+4,FALSE)),"")</f>
        <v>22.72</v>
      </c>
      <c r="G135" s="214">
        <f>IFERROR(IF(VLOOKUP($A135,'Annex 2 Designated EHV charges'!$A:$P,COLUMN(G135)+4,FALSE)=0,"",VLOOKUP($A135,'Annex 2 Designated EHV charges'!$A:$P,COLUMN(G135)+4,FALSE)),"")</f>
        <v>2.46</v>
      </c>
      <c r="H135" s="214">
        <f>IFERROR(IF(VLOOKUP($A135,'Annex 2 Designated EHV charges'!$A:$P,COLUMN(H135)+4,FALSE)=0,"",VLOOKUP($A135,'Annex 2 Designated EHV charges'!$A:$P,COLUMN(H135)+4,FALSE)),"")</f>
        <v>2.46</v>
      </c>
    </row>
    <row r="136" spans="1:8" ht="25" x14ac:dyDescent="0.25">
      <c r="A136" s="91">
        <f t="array" ref="A136">IFERROR(INDEX('Annex 2 Designated EHV charges'!$A$11:$A$396, MATCH(0, IF(ISBLANK('Annex 2 Designated EHV charges'!$A$11:$A$396),1, COUNTIF(A$4:$A135, 'Annex 2 Designated EHV charges'!$A$11:$A$396)), 0)),"")</f>
        <v>824</v>
      </c>
      <c r="B136" s="91">
        <f>IF($A136="","",VLOOKUP($A136,'Annex 2 Designated EHV charges'!$A:$O,2,0))</f>
        <v>824</v>
      </c>
      <c r="C136" s="92" t="str">
        <f>IF($A136="","",VLOOKUP($A136,'Annex 2 Designated EHV charges'!$A:$O,3,0))</f>
        <v>1100039676983_x000D_
1100039676992</v>
      </c>
      <c r="D136" s="91" t="str">
        <f>IF($A136="","",VLOOKUP($A136,'Annex 2 Designated EHV charges'!$A:$O,7,0))</f>
        <v>Network Rail Bytham</v>
      </c>
      <c r="E136" s="94">
        <f>IFERROR(IF(VLOOKUP($A136,'Annex 2 Designated EHV charges'!$A:$P,COLUMN(E136)+4,FALSE)=0,"",VLOOKUP($A136,'Annex 2 Designated EHV charges'!$A:$P,COLUMN(E136)+4,FALSE)),"")</f>
        <v>6.5039999999999996</v>
      </c>
      <c r="F136" s="214">
        <f>IFERROR(IF(VLOOKUP($A136,'Annex 2 Designated EHV charges'!$A:$P,COLUMN(F136)+4,FALSE)=0,"",VLOOKUP($A136,'Annex 2 Designated EHV charges'!$A:$P,COLUMN(F136)+4,FALSE)),"")</f>
        <v>33727.46</v>
      </c>
      <c r="G136" s="214">
        <f>IFERROR(IF(VLOOKUP($A136,'Annex 2 Designated EHV charges'!$A:$P,COLUMN(G136)+4,FALSE)=0,"",VLOOKUP($A136,'Annex 2 Designated EHV charges'!$A:$P,COLUMN(G136)+4,FALSE)),"")</f>
        <v>1.51</v>
      </c>
      <c r="H136" s="214">
        <f>IFERROR(IF(VLOOKUP($A136,'Annex 2 Designated EHV charges'!$A:$P,COLUMN(H136)+4,FALSE)=0,"",VLOOKUP($A136,'Annex 2 Designated EHV charges'!$A:$P,COLUMN(H136)+4,FALSE)),"")</f>
        <v>1.51</v>
      </c>
    </row>
    <row r="137" spans="1:8" ht="25" x14ac:dyDescent="0.25">
      <c r="A137" s="91">
        <f t="array" ref="A137">IFERROR(INDEX('Annex 2 Designated EHV charges'!$A$11:$A$396, MATCH(0, IF(ISBLANK('Annex 2 Designated EHV charges'!$A$11:$A$396),1, COUNTIF(A$4:$A136, 'Annex 2 Designated EHV charges'!$A$11:$A$396)), 0)),"")</f>
        <v>825</v>
      </c>
      <c r="B137" s="91">
        <f>IF($A137="","",VLOOKUP($A137,'Annex 2 Designated EHV charges'!$A:$O,2,0))</f>
        <v>825</v>
      </c>
      <c r="C137" s="92" t="str">
        <f>IF($A137="","",VLOOKUP($A137,'Annex 2 Designated EHV charges'!$A:$O,3,0))</f>
        <v>1100039676690_x000D_
1100039676706</v>
      </c>
      <c r="D137" s="91" t="str">
        <f>IF($A137="","",VLOOKUP($A137,'Annex 2 Designated EHV charges'!$A:$O,7,0))</f>
        <v>Network Rail Grantham</v>
      </c>
      <c r="E137" s="94" t="str">
        <f>IFERROR(IF(VLOOKUP($A137,'Annex 2 Designated EHV charges'!$A:$P,COLUMN(E137)+4,FALSE)=0,"",VLOOKUP($A137,'Annex 2 Designated EHV charges'!$A:$P,COLUMN(E137)+4,FALSE)),"")</f>
        <v/>
      </c>
      <c r="F137" s="214">
        <f>IFERROR(IF(VLOOKUP($A137,'Annex 2 Designated EHV charges'!$A:$P,COLUMN(F137)+4,FALSE)=0,"",VLOOKUP($A137,'Annex 2 Designated EHV charges'!$A:$P,COLUMN(F137)+4,FALSE)),"")</f>
        <v>42260.959999999999</v>
      </c>
      <c r="G137" s="214">
        <f>IFERROR(IF(VLOOKUP($A137,'Annex 2 Designated EHV charges'!$A:$P,COLUMN(G137)+4,FALSE)=0,"",VLOOKUP($A137,'Annex 2 Designated EHV charges'!$A:$P,COLUMN(G137)+4,FALSE)),"")</f>
        <v>1.37</v>
      </c>
      <c r="H137" s="214">
        <f>IFERROR(IF(VLOOKUP($A137,'Annex 2 Designated EHV charges'!$A:$P,COLUMN(H137)+4,FALSE)=0,"",VLOOKUP($A137,'Annex 2 Designated EHV charges'!$A:$P,COLUMN(H137)+4,FALSE)),"")</f>
        <v>1.37</v>
      </c>
    </row>
    <row r="138" spans="1:8" x14ac:dyDescent="0.25">
      <c r="A138" s="91">
        <f t="array" ref="A138">IFERROR(INDEX('Annex 2 Designated EHV charges'!$A$11:$A$396, MATCH(0, IF(ISBLANK('Annex 2 Designated EHV charges'!$A$11:$A$396),1, COUNTIF(A$4:$A137, 'Annex 2 Designated EHV charges'!$A$11:$A$396)), 0)),"")</f>
        <v>826</v>
      </c>
      <c r="B138" s="91">
        <f>IF($A138="","",VLOOKUP($A138,'Annex 2 Designated EHV charges'!$A:$O,2,0))</f>
        <v>826</v>
      </c>
      <c r="C138" s="92">
        <f>IF($A138="","",VLOOKUP($A138,'Annex 2 Designated EHV charges'!$A:$O,3,0))</f>
        <v>1100050106527</v>
      </c>
      <c r="D138" s="91" t="str">
        <f>IF($A138="","",VLOOKUP($A138,'Annex 2 Designated EHV charges'!$A:$O,7,0))</f>
        <v>Network Rail Staythorpe</v>
      </c>
      <c r="E138" s="94" t="str">
        <f>IFERROR(IF(VLOOKUP($A138,'Annex 2 Designated EHV charges'!$A:$P,COLUMN(E138)+4,FALSE)=0,"",VLOOKUP($A138,'Annex 2 Designated EHV charges'!$A:$P,COLUMN(E138)+4,FALSE)),"")</f>
        <v/>
      </c>
      <c r="F138" s="214">
        <f>IFERROR(IF(VLOOKUP($A138,'Annex 2 Designated EHV charges'!$A:$P,COLUMN(F138)+4,FALSE)=0,"",VLOOKUP($A138,'Annex 2 Designated EHV charges'!$A:$P,COLUMN(F138)+4,FALSE)),"")</f>
        <v>7714.55</v>
      </c>
      <c r="G138" s="214">
        <f>IFERROR(IF(VLOOKUP($A138,'Annex 2 Designated EHV charges'!$A:$P,COLUMN(G138)+4,FALSE)=0,"",VLOOKUP($A138,'Annex 2 Designated EHV charges'!$A:$P,COLUMN(G138)+4,FALSE)),"")</f>
        <v>0.84</v>
      </c>
      <c r="H138" s="214">
        <f>IFERROR(IF(VLOOKUP($A138,'Annex 2 Designated EHV charges'!$A:$P,COLUMN(H138)+4,FALSE)=0,"",VLOOKUP($A138,'Annex 2 Designated EHV charges'!$A:$P,COLUMN(H138)+4,FALSE)),"")</f>
        <v>0.84</v>
      </c>
    </row>
    <row r="139" spans="1:8" ht="25" x14ac:dyDescent="0.25">
      <c r="A139" s="91">
        <f t="array" ref="A139">IFERROR(INDEX('Annex 2 Designated EHV charges'!$A$11:$A$396, MATCH(0, IF(ISBLANK('Annex 2 Designated EHV charges'!$A$11:$A$396),1, COUNTIF(A$4:$A138, 'Annex 2 Designated EHV charges'!$A$11:$A$396)), 0)),"")</f>
        <v>827</v>
      </c>
      <c r="B139" s="91">
        <f>IF($A139="","",VLOOKUP($A139,'Annex 2 Designated EHV charges'!$A:$O,2,0))</f>
        <v>827</v>
      </c>
      <c r="C139" s="92" t="str">
        <f>IF($A139="","",VLOOKUP($A139,'Annex 2 Designated EHV charges'!$A:$O,3,0))</f>
        <v>1100039676965_x000D_
1100039676974</v>
      </c>
      <c r="D139" s="91" t="str">
        <f>IF($A139="","",VLOOKUP($A139,'Annex 2 Designated EHV charges'!$A:$O,7,0))</f>
        <v>Network Rail Retford</v>
      </c>
      <c r="E139" s="94" t="str">
        <f>IFERROR(IF(VLOOKUP($A139,'Annex 2 Designated EHV charges'!$A:$P,COLUMN(E139)+4,FALSE)=0,"",VLOOKUP($A139,'Annex 2 Designated EHV charges'!$A:$P,COLUMN(E139)+4,FALSE)),"")</f>
        <v/>
      </c>
      <c r="F139" s="214">
        <f>IFERROR(IF(VLOOKUP($A139,'Annex 2 Designated EHV charges'!$A:$P,COLUMN(F139)+4,FALSE)=0,"",VLOOKUP($A139,'Annex 2 Designated EHV charges'!$A:$P,COLUMN(F139)+4,FALSE)),"")</f>
        <v>22767.1</v>
      </c>
      <c r="G139" s="214">
        <f>IFERROR(IF(VLOOKUP($A139,'Annex 2 Designated EHV charges'!$A:$P,COLUMN(G139)+4,FALSE)=0,"",VLOOKUP($A139,'Annex 2 Designated EHV charges'!$A:$P,COLUMN(G139)+4,FALSE)),"")</f>
        <v>2.1800000000000002</v>
      </c>
      <c r="H139" s="214">
        <f>IFERROR(IF(VLOOKUP($A139,'Annex 2 Designated EHV charges'!$A:$P,COLUMN(H139)+4,FALSE)=0,"",VLOOKUP($A139,'Annex 2 Designated EHV charges'!$A:$P,COLUMN(H139)+4,FALSE)),"")</f>
        <v>2.1800000000000002</v>
      </c>
    </row>
    <row r="140" spans="1:8" x14ac:dyDescent="0.25">
      <c r="A140" s="91">
        <f t="array" ref="A140">IFERROR(INDEX('Annex 2 Designated EHV charges'!$A$11:$A$396, MATCH(0, IF(ISBLANK('Annex 2 Designated EHV charges'!$A$11:$A$396),1, COUNTIF(A$4:$A139, 'Annex 2 Designated EHV charges'!$A$11:$A$396)), 0)),"")</f>
        <v>831</v>
      </c>
      <c r="B140" s="91">
        <f>IF($A140="","",VLOOKUP($A140,'Annex 2 Designated EHV charges'!$A:$O,2,0))</f>
        <v>831</v>
      </c>
      <c r="C140" s="92">
        <f>IF($A140="","",VLOOKUP($A140,'Annex 2 Designated EHV charges'!$A:$O,3,0))</f>
        <v>1100039602086</v>
      </c>
      <c r="D140" s="91" t="str">
        <f>IF($A140="","",VLOOKUP($A140,'Annex 2 Designated EHV charges'!$A:$O,7,0))</f>
        <v>Jaguar Cars</v>
      </c>
      <c r="E140" s="94">
        <f>IFERROR(IF(VLOOKUP($A140,'Annex 2 Designated EHV charges'!$A:$P,COLUMN(E140)+4,FALSE)=0,"",VLOOKUP($A140,'Annex 2 Designated EHV charges'!$A:$P,COLUMN(E140)+4,FALSE)),"")</f>
        <v>1.9059999999999999</v>
      </c>
      <c r="F140" s="214">
        <f>IFERROR(IF(VLOOKUP($A140,'Annex 2 Designated EHV charges'!$A:$P,COLUMN(F140)+4,FALSE)=0,"",VLOOKUP($A140,'Annex 2 Designated EHV charges'!$A:$P,COLUMN(F140)+4,FALSE)),"")</f>
        <v>7561</v>
      </c>
      <c r="G140" s="214">
        <f>IFERROR(IF(VLOOKUP($A140,'Annex 2 Designated EHV charges'!$A:$P,COLUMN(G140)+4,FALSE)=0,"",VLOOKUP($A140,'Annex 2 Designated EHV charges'!$A:$P,COLUMN(G140)+4,FALSE)),"")</f>
        <v>2.89</v>
      </c>
      <c r="H140" s="214">
        <f>IFERROR(IF(VLOOKUP($A140,'Annex 2 Designated EHV charges'!$A:$P,COLUMN(H140)+4,FALSE)=0,"",VLOOKUP($A140,'Annex 2 Designated EHV charges'!$A:$P,COLUMN(H140)+4,FALSE)),"")</f>
        <v>2.89</v>
      </c>
    </row>
    <row r="141" spans="1:8" x14ac:dyDescent="0.25">
      <c r="A141" s="91">
        <f t="array" ref="A141">IFERROR(INDEX('Annex 2 Designated EHV charges'!$A$11:$A$396, MATCH(0, IF(ISBLANK('Annex 2 Designated EHV charges'!$A$11:$A$396),1, COUNTIF(A$4:$A140, 'Annex 2 Designated EHV charges'!$A$11:$A$396)), 0)),"")</f>
        <v>832</v>
      </c>
      <c r="B141" s="91">
        <f>IF($A141="","",VLOOKUP($A141,'Annex 2 Designated EHV charges'!$A:$O,2,0))</f>
        <v>832</v>
      </c>
      <c r="C141" s="92">
        <f>IF($A141="","",VLOOKUP($A141,'Annex 2 Designated EHV charges'!$A:$O,3,0))</f>
        <v>1100039600655</v>
      </c>
      <c r="D141" s="91" t="str">
        <f>IF($A141="","",VLOOKUP($A141,'Annex 2 Designated EHV charges'!$A:$O,7,0))</f>
        <v>Alstom Frankton</v>
      </c>
      <c r="E141" s="94">
        <f>IFERROR(IF(VLOOKUP($A141,'Annex 2 Designated EHV charges'!$A:$P,COLUMN(E141)+4,FALSE)=0,"",VLOOKUP($A141,'Annex 2 Designated EHV charges'!$A:$P,COLUMN(E141)+4,FALSE)),"")</f>
        <v>1.173</v>
      </c>
      <c r="F141" s="214">
        <f>IFERROR(IF(VLOOKUP($A141,'Annex 2 Designated EHV charges'!$A:$P,COLUMN(F141)+4,FALSE)=0,"",VLOOKUP($A141,'Annex 2 Designated EHV charges'!$A:$P,COLUMN(F141)+4,FALSE)),"")</f>
        <v>11297.8</v>
      </c>
      <c r="G141" s="214">
        <f>IFERROR(IF(VLOOKUP($A141,'Annex 2 Designated EHV charges'!$A:$P,COLUMN(G141)+4,FALSE)=0,"",VLOOKUP($A141,'Annex 2 Designated EHV charges'!$A:$P,COLUMN(G141)+4,FALSE)),"")</f>
        <v>1.06</v>
      </c>
      <c r="H141" s="214">
        <f>IFERROR(IF(VLOOKUP($A141,'Annex 2 Designated EHV charges'!$A:$P,COLUMN(H141)+4,FALSE)=0,"",VLOOKUP($A141,'Annex 2 Designated EHV charges'!$A:$P,COLUMN(H141)+4,FALSE)),"")</f>
        <v>1.06</v>
      </c>
    </row>
    <row r="142" spans="1:8" ht="25" x14ac:dyDescent="0.25">
      <c r="A142" s="91">
        <f t="array" ref="A142">IFERROR(INDEX('Annex 2 Designated EHV charges'!$A$11:$A$396, MATCH(0, IF(ISBLANK('Annex 2 Designated EHV charges'!$A$11:$A$396),1, COUNTIF(A$4:$A141, 'Annex 2 Designated EHV charges'!$A$11:$A$396)), 0)),"")</f>
        <v>833</v>
      </c>
      <c r="B142" s="91">
        <f>IF($A142="","",VLOOKUP($A142,'Annex 2 Designated EHV charges'!$A:$O,2,0))</f>
        <v>833</v>
      </c>
      <c r="C142" s="92" t="str">
        <f>IF($A142="","",VLOOKUP($A142,'Annex 2 Designated EHV charges'!$A:$O,3,0))</f>
        <v>1170000817007_x000D_
1170000817025</v>
      </c>
      <c r="D142" s="91" t="str">
        <f>IF($A142="","",VLOOKUP($A142,'Annex 2 Designated EHV charges'!$A:$O,7,0))</f>
        <v>University of Warwick</v>
      </c>
      <c r="E142" s="94" t="str">
        <f>IFERROR(IF(VLOOKUP($A142,'Annex 2 Designated EHV charges'!$A:$P,COLUMN(E142)+4,FALSE)=0,"",VLOOKUP($A142,'Annex 2 Designated EHV charges'!$A:$P,COLUMN(E142)+4,FALSE)),"")</f>
        <v/>
      </c>
      <c r="F142" s="214">
        <f>IFERROR(IF(VLOOKUP($A142,'Annex 2 Designated EHV charges'!$A:$P,COLUMN(F142)+4,FALSE)=0,"",VLOOKUP($A142,'Annex 2 Designated EHV charges'!$A:$P,COLUMN(F142)+4,FALSE)),"")</f>
        <v>7475.47</v>
      </c>
      <c r="G142" s="214">
        <f>IFERROR(IF(VLOOKUP($A142,'Annex 2 Designated EHV charges'!$A:$P,COLUMN(G142)+4,FALSE)=0,"",VLOOKUP($A142,'Annex 2 Designated EHV charges'!$A:$P,COLUMN(G142)+4,FALSE)),"")</f>
        <v>2.3199999999999998</v>
      </c>
      <c r="H142" s="214">
        <f>IFERROR(IF(VLOOKUP($A142,'Annex 2 Designated EHV charges'!$A:$P,COLUMN(H142)+4,FALSE)=0,"",VLOOKUP($A142,'Annex 2 Designated EHV charges'!$A:$P,COLUMN(H142)+4,FALSE)),"")</f>
        <v>2.3199999999999998</v>
      </c>
    </row>
    <row r="143" spans="1:8" x14ac:dyDescent="0.25">
      <c r="A143" s="91">
        <f t="array" ref="A143">IFERROR(INDEX('Annex 2 Designated EHV charges'!$A$11:$A$396, MATCH(0, IF(ISBLANK('Annex 2 Designated EHV charges'!$A$11:$A$396),1, COUNTIF(A$4:$A142, 'Annex 2 Designated EHV charges'!$A$11:$A$396)), 0)),"")</f>
        <v>834</v>
      </c>
      <c r="B143" s="91">
        <f>IF($A143="","",VLOOKUP($A143,'Annex 2 Designated EHV charges'!$A:$O,2,0))</f>
        <v>834</v>
      </c>
      <c r="C143" s="92">
        <f>IF($A143="","",VLOOKUP($A143,'Annex 2 Designated EHV charges'!$A:$O,3,0))</f>
        <v>1100039603131</v>
      </c>
      <c r="D143" s="91" t="str">
        <f>IF($A143="","",VLOOKUP($A143,'Annex 2 Designated EHV charges'!$A:$O,7,0))</f>
        <v>Dunlop Factory</v>
      </c>
      <c r="E143" s="94">
        <f>IFERROR(IF(VLOOKUP($A143,'Annex 2 Designated EHV charges'!$A:$P,COLUMN(E143)+4,FALSE)=0,"",VLOOKUP($A143,'Annex 2 Designated EHV charges'!$A:$P,COLUMN(E143)+4,FALSE)),"")</f>
        <v>2.0830000000000002</v>
      </c>
      <c r="F143" s="214">
        <f>IFERROR(IF(VLOOKUP($A143,'Annex 2 Designated EHV charges'!$A:$P,COLUMN(F143)+4,FALSE)=0,"",VLOOKUP($A143,'Annex 2 Designated EHV charges'!$A:$P,COLUMN(F143)+4,FALSE)),"")</f>
        <v>7545.19</v>
      </c>
      <c r="G143" s="214">
        <f>IFERROR(IF(VLOOKUP($A143,'Annex 2 Designated EHV charges'!$A:$P,COLUMN(G143)+4,FALSE)=0,"",VLOOKUP($A143,'Annex 2 Designated EHV charges'!$A:$P,COLUMN(G143)+4,FALSE)),"")</f>
        <v>1.95</v>
      </c>
      <c r="H143" s="214">
        <f>IFERROR(IF(VLOOKUP($A143,'Annex 2 Designated EHV charges'!$A:$P,COLUMN(H143)+4,FALSE)=0,"",VLOOKUP($A143,'Annex 2 Designated EHV charges'!$A:$P,COLUMN(H143)+4,FALSE)),"")</f>
        <v>1.95</v>
      </c>
    </row>
    <row r="144" spans="1:8" ht="25" x14ac:dyDescent="0.25">
      <c r="A144" s="91">
        <f t="array" ref="A144">IFERROR(INDEX('Annex 2 Designated EHV charges'!$A$11:$A$396, MATCH(0, IF(ISBLANK('Annex 2 Designated EHV charges'!$A$11:$A$396),1, COUNTIF(A$4:$A143, 'Annex 2 Designated EHV charges'!$A$11:$A$396)), 0)),"")</f>
        <v>835</v>
      </c>
      <c r="B144" s="91">
        <f>IF($A144="","",VLOOKUP($A144,'Annex 2 Designated EHV charges'!$A:$O,2,0))</f>
        <v>835</v>
      </c>
      <c r="C144" s="92" t="str">
        <f>IF($A144="","",VLOOKUP($A144,'Annex 2 Designated EHV charges'!$A:$O,3,0))</f>
        <v>1160001030330_x000D_
1160001139525</v>
      </c>
      <c r="D144" s="91" t="str">
        <f>IF($A144="","",VLOOKUP($A144,'Annex 2 Designated EHV charges'!$A:$O,7,0))</f>
        <v>Bombardier</v>
      </c>
      <c r="E144" s="94">
        <f>IFERROR(IF(VLOOKUP($A144,'Annex 2 Designated EHV charges'!$A:$P,COLUMN(E144)+4,FALSE)=0,"",VLOOKUP($A144,'Annex 2 Designated EHV charges'!$A:$P,COLUMN(E144)+4,FALSE)),"")</f>
        <v>3.718</v>
      </c>
      <c r="F144" s="214">
        <f>IFERROR(IF(VLOOKUP($A144,'Annex 2 Designated EHV charges'!$A:$P,COLUMN(F144)+4,FALSE)=0,"",VLOOKUP($A144,'Annex 2 Designated EHV charges'!$A:$P,COLUMN(F144)+4,FALSE)),"")</f>
        <v>4094.35</v>
      </c>
      <c r="G144" s="214">
        <f>IFERROR(IF(VLOOKUP($A144,'Annex 2 Designated EHV charges'!$A:$P,COLUMN(G144)+4,FALSE)=0,"",VLOOKUP($A144,'Annex 2 Designated EHV charges'!$A:$P,COLUMN(G144)+4,FALSE)),"")</f>
        <v>2.11</v>
      </c>
      <c r="H144" s="214">
        <f>IFERROR(IF(VLOOKUP($A144,'Annex 2 Designated EHV charges'!$A:$P,COLUMN(H144)+4,FALSE)=0,"",VLOOKUP($A144,'Annex 2 Designated EHV charges'!$A:$P,COLUMN(H144)+4,FALSE)),"")</f>
        <v>2.11</v>
      </c>
    </row>
    <row r="145" spans="1:8" x14ac:dyDescent="0.25">
      <c r="A145" s="91">
        <f t="array" ref="A145">IFERROR(INDEX('Annex 2 Designated EHV charges'!$A$11:$A$396, MATCH(0, IF(ISBLANK('Annex 2 Designated EHV charges'!$A$11:$A$396),1, COUNTIF(A$4:$A144, 'Annex 2 Designated EHV charges'!$A$11:$A$396)), 0)),"")</f>
        <v>836</v>
      </c>
      <c r="B145" s="91">
        <f>IF($A145="","",VLOOKUP($A145,'Annex 2 Designated EHV charges'!$A:$O,2,0))</f>
        <v>836</v>
      </c>
      <c r="C145" s="92">
        <f>IF($A145="","",VLOOKUP($A145,'Annex 2 Designated EHV charges'!$A:$O,3,0))</f>
        <v>1100039600015</v>
      </c>
      <c r="D145" s="91" t="str">
        <f>IF($A145="","",VLOOKUP($A145,'Annex 2 Designated EHV charges'!$A:$O,7,0))</f>
        <v>Corby Steel Works</v>
      </c>
      <c r="E145" s="94">
        <f>IFERROR(IF(VLOOKUP($A145,'Annex 2 Designated EHV charges'!$A:$P,COLUMN(E145)+4,FALSE)=0,"",VLOOKUP($A145,'Annex 2 Designated EHV charges'!$A:$P,COLUMN(E145)+4,FALSE)),"")</f>
        <v>1.8260000000000001</v>
      </c>
      <c r="F145" s="214">
        <f>IFERROR(IF(VLOOKUP($A145,'Annex 2 Designated EHV charges'!$A:$P,COLUMN(F145)+4,FALSE)=0,"",VLOOKUP($A145,'Annex 2 Designated EHV charges'!$A:$P,COLUMN(F145)+4,FALSE)),"")</f>
        <v>39625.440000000002</v>
      </c>
      <c r="G145" s="214">
        <f>IFERROR(IF(VLOOKUP($A145,'Annex 2 Designated EHV charges'!$A:$P,COLUMN(G145)+4,FALSE)=0,"",VLOOKUP($A145,'Annex 2 Designated EHV charges'!$A:$P,COLUMN(G145)+4,FALSE)),"")</f>
        <v>1.36</v>
      </c>
      <c r="H145" s="214">
        <f>IFERROR(IF(VLOOKUP($A145,'Annex 2 Designated EHV charges'!$A:$P,COLUMN(H145)+4,FALSE)=0,"",VLOOKUP($A145,'Annex 2 Designated EHV charges'!$A:$P,COLUMN(H145)+4,FALSE)),"")</f>
        <v>1.36</v>
      </c>
    </row>
    <row r="146" spans="1:8" x14ac:dyDescent="0.25">
      <c r="A146" s="91">
        <f t="array" ref="A146">IFERROR(INDEX('Annex 2 Designated EHV charges'!$A$11:$A$396, MATCH(0, IF(ISBLANK('Annex 2 Designated EHV charges'!$A$11:$A$396),1, COUNTIF(A$4:$A145, 'Annex 2 Designated EHV charges'!$A$11:$A$396)), 0)),"")</f>
        <v>839</v>
      </c>
      <c r="B146" s="91">
        <f>IF($A146="","",VLOOKUP($A146,'Annex 2 Designated EHV charges'!$A:$O,2,0))</f>
        <v>839</v>
      </c>
      <c r="C146" s="92">
        <f>IF($A146="","",VLOOKUP($A146,'Annex 2 Designated EHV charges'!$A:$O,3,0))</f>
        <v>1100039667570</v>
      </c>
      <c r="D146" s="91" t="str">
        <f>IF($A146="","",VLOOKUP($A146,'Annex 2 Designated EHV charges'!$A:$O,7,0))</f>
        <v>GEC Alsthom</v>
      </c>
      <c r="E146" s="94">
        <f>IFERROR(IF(VLOOKUP($A146,'Annex 2 Designated EHV charges'!$A:$P,COLUMN(E146)+4,FALSE)=0,"",VLOOKUP($A146,'Annex 2 Designated EHV charges'!$A:$P,COLUMN(E146)+4,FALSE)),"")</f>
        <v>0.62</v>
      </c>
      <c r="F146" s="214">
        <f>IFERROR(IF(VLOOKUP($A146,'Annex 2 Designated EHV charges'!$A:$P,COLUMN(F146)+4,FALSE)=0,"",VLOOKUP($A146,'Annex 2 Designated EHV charges'!$A:$P,COLUMN(F146)+4,FALSE)),"")</f>
        <v>9795.5</v>
      </c>
      <c r="G146" s="214">
        <f>IFERROR(IF(VLOOKUP($A146,'Annex 2 Designated EHV charges'!$A:$P,COLUMN(G146)+4,FALSE)=0,"",VLOOKUP($A146,'Annex 2 Designated EHV charges'!$A:$P,COLUMN(G146)+4,FALSE)),"")</f>
        <v>3.38</v>
      </c>
      <c r="H146" s="214">
        <f>IFERROR(IF(VLOOKUP($A146,'Annex 2 Designated EHV charges'!$A:$P,COLUMN(H146)+4,FALSE)=0,"",VLOOKUP($A146,'Annex 2 Designated EHV charges'!$A:$P,COLUMN(H146)+4,FALSE)),"")</f>
        <v>3.38</v>
      </c>
    </row>
    <row r="147" spans="1:8" ht="25" x14ac:dyDescent="0.25">
      <c r="A147" s="91">
        <f t="array" ref="A147">IFERROR(INDEX('Annex 2 Designated EHV charges'!$A$11:$A$396, MATCH(0, IF(ISBLANK('Annex 2 Designated EHV charges'!$A$11:$A$396),1, COUNTIF(A$4:$A146, 'Annex 2 Designated EHV charges'!$A$11:$A$396)), 0)),"")</f>
        <v>840</v>
      </c>
      <c r="B147" s="91">
        <f>IF($A147="","",VLOOKUP($A147,'Annex 2 Designated EHV charges'!$A:$O,2,0))</f>
        <v>840</v>
      </c>
      <c r="C147" s="92" t="str">
        <f>IF($A147="","",VLOOKUP($A147,'Annex 2 Designated EHV charges'!$A:$O,3,0))</f>
        <v>1100050311185_x000D_
1100050311194</v>
      </c>
      <c r="D147" s="91" t="str">
        <f>IF($A147="","",VLOOKUP($A147,'Annex 2 Designated EHV charges'!$A:$O,7,0))</f>
        <v>St Gobain</v>
      </c>
      <c r="E147" s="94">
        <f>IFERROR(IF(VLOOKUP($A147,'Annex 2 Designated EHV charges'!$A:$P,COLUMN(E147)+4,FALSE)=0,"",VLOOKUP($A147,'Annex 2 Designated EHV charges'!$A:$P,COLUMN(E147)+4,FALSE)),"")</f>
        <v>3.488</v>
      </c>
      <c r="F147" s="214">
        <f>IFERROR(IF(VLOOKUP($A147,'Annex 2 Designated EHV charges'!$A:$P,COLUMN(F147)+4,FALSE)=0,"",VLOOKUP($A147,'Annex 2 Designated EHV charges'!$A:$P,COLUMN(F147)+4,FALSE)),"")</f>
        <v>1463.98</v>
      </c>
      <c r="G147" s="214">
        <f>IFERROR(IF(VLOOKUP($A147,'Annex 2 Designated EHV charges'!$A:$P,COLUMN(G147)+4,FALSE)=0,"",VLOOKUP($A147,'Annex 2 Designated EHV charges'!$A:$P,COLUMN(G147)+4,FALSE)),"")</f>
        <v>3.05</v>
      </c>
      <c r="H147" s="214">
        <f>IFERROR(IF(VLOOKUP($A147,'Annex 2 Designated EHV charges'!$A:$P,COLUMN(H147)+4,FALSE)=0,"",VLOOKUP($A147,'Annex 2 Designated EHV charges'!$A:$P,COLUMN(H147)+4,FALSE)),"")</f>
        <v>3.05</v>
      </c>
    </row>
    <row r="148" spans="1:8" x14ac:dyDescent="0.25">
      <c r="A148" s="91">
        <f t="array" ref="A148">IFERROR(INDEX('Annex 2 Designated EHV charges'!$A$11:$A$396, MATCH(0, IF(ISBLANK('Annex 2 Designated EHV charges'!$A$11:$A$396),1, COUNTIF(A$4:$A147, 'Annex 2 Designated EHV charges'!$A$11:$A$396)), 0)),"")</f>
        <v>841</v>
      </c>
      <c r="B148" s="91">
        <f>IF($A148="","",VLOOKUP($A148,'Annex 2 Designated EHV charges'!$A:$O,2,0))</f>
        <v>841</v>
      </c>
      <c r="C148" s="92">
        <f>IF($A148="","",VLOOKUP($A148,'Annex 2 Designated EHV charges'!$A:$O,3,0))</f>
        <v>1100039603559</v>
      </c>
      <c r="D148" s="91" t="str">
        <f>IF($A148="","",VLOOKUP($A148,'Annex 2 Designated EHV charges'!$A:$O,7,0))</f>
        <v>Toyota</v>
      </c>
      <c r="E148" s="94">
        <f>IFERROR(IF(VLOOKUP($A148,'Annex 2 Designated EHV charges'!$A:$P,COLUMN(E148)+4,FALSE)=0,"",VLOOKUP($A148,'Annex 2 Designated EHV charges'!$A:$P,COLUMN(E148)+4,FALSE)),"")</f>
        <v>7.0000000000000007E-2</v>
      </c>
      <c r="F148" s="214">
        <f>IFERROR(IF(VLOOKUP($A148,'Annex 2 Designated EHV charges'!$A:$P,COLUMN(F148)+4,FALSE)=0,"",VLOOKUP($A148,'Annex 2 Designated EHV charges'!$A:$P,COLUMN(F148)+4,FALSE)),"")</f>
        <v>110663.9</v>
      </c>
      <c r="G148" s="214">
        <f>IFERROR(IF(VLOOKUP($A148,'Annex 2 Designated EHV charges'!$A:$P,COLUMN(G148)+4,FALSE)=0,"",VLOOKUP($A148,'Annex 2 Designated EHV charges'!$A:$P,COLUMN(G148)+4,FALSE)),"")</f>
        <v>3.1</v>
      </c>
      <c r="H148" s="214">
        <f>IFERROR(IF(VLOOKUP($A148,'Annex 2 Designated EHV charges'!$A:$P,COLUMN(H148)+4,FALSE)=0,"",VLOOKUP($A148,'Annex 2 Designated EHV charges'!$A:$P,COLUMN(H148)+4,FALSE)),"")</f>
        <v>3.1</v>
      </c>
    </row>
    <row r="149" spans="1:8" x14ac:dyDescent="0.25">
      <c r="A149" s="91">
        <f t="array" ref="A149">IFERROR(INDEX('Annex 2 Designated EHV charges'!$A$11:$A$396, MATCH(0, IF(ISBLANK('Annex 2 Designated EHV charges'!$A$11:$A$396),1, COUNTIF(A$4:$A148, 'Annex 2 Designated EHV charges'!$A$11:$A$396)), 0)),"")</f>
        <v>845</v>
      </c>
      <c r="B149" s="91">
        <f>IF($A149="","",VLOOKUP($A149,'Annex 2 Designated EHV charges'!$A:$O,2,0))</f>
        <v>845</v>
      </c>
      <c r="C149" s="92">
        <f>IF($A149="","",VLOOKUP($A149,'Annex 2 Designated EHV charges'!$A:$O,3,0))</f>
        <v>1160001236210</v>
      </c>
      <c r="D149" s="91" t="str">
        <f>IF($A149="","",VLOOKUP($A149,'Annex 2 Designated EHV charges'!$A:$O,7,0))</f>
        <v>Petsoe Wind Farm</v>
      </c>
      <c r="E149" s="94">
        <f>IFERROR(IF(VLOOKUP($A149,'Annex 2 Designated EHV charges'!$A:$P,COLUMN(E149)+4,FALSE)=0,"",VLOOKUP($A149,'Annex 2 Designated EHV charges'!$A:$P,COLUMN(E149)+4,FALSE)),"")</f>
        <v>3.5000000000000003E-2</v>
      </c>
      <c r="F149" s="214">
        <f>IFERROR(IF(VLOOKUP($A149,'Annex 2 Designated EHV charges'!$A:$P,COLUMN(F149)+4,FALSE)=0,"",VLOOKUP($A149,'Annex 2 Designated EHV charges'!$A:$P,COLUMN(F149)+4,FALSE)),"")</f>
        <v>155.44999999999999</v>
      </c>
      <c r="G149" s="214">
        <f>IFERROR(IF(VLOOKUP($A149,'Annex 2 Designated EHV charges'!$A:$P,COLUMN(G149)+4,FALSE)=0,"",VLOOKUP($A149,'Annex 2 Designated EHV charges'!$A:$P,COLUMN(G149)+4,FALSE)),"")</f>
        <v>1.86</v>
      </c>
      <c r="H149" s="214">
        <f>IFERROR(IF(VLOOKUP($A149,'Annex 2 Designated EHV charges'!$A:$P,COLUMN(H149)+4,FALSE)=0,"",VLOOKUP($A149,'Annex 2 Designated EHV charges'!$A:$P,COLUMN(H149)+4,FALSE)),"")</f>
        <v>1.86</v>
      </c>
    </row>
    <row r="150" spans="1:8" x14ac:dyDescent="0.25">
      <c r="A150" s="91">
        <f t="array" ref="A150">IFERROR(INDEX('Annex 2 Designated EHV charges'!$A$11:$A$396, MATCH(0, IF(ISBLANK('Annex 2 Designated EHV charges'!$A$11:$A$396),1, COUNTIF(A$4:$A149, 'Annex 2 Designated EHV charges'!$A$11:$A$396)), 0)),"")</f>
        <v>846</v>
      </c>
      <c r="B150" s="91">
        <f>IF($A150="","",VLOOKUP($A150,'Annex 2 Designated EHV charges'!$A:$O,2,0))</f>
        <v>846</v>
      </c>
      <c r="C150" s="92">
        <f>IF($A150="","",VLOOKUP($A150,'Annex 2 Designated EHV charges'!$A:$O,3,0))</f>
        <v>1100039600042</v>
      </c>
      <c r="D150" s="91" t="str">
        <f>IF($A150="","",VLOOKUP($A150,'Annex 2 Designated EHV charges'!$A:$O,7,0))</f>
        <v>Castle Cement</v>
      </c>
      <c r="E150" s="94">
        <f>IFERROR(IF(VLOOKUP($A150,'Annex 2 Designated EHV charges'!$A:$P,COLUMN(E150)+4,FALSE)=0,"",VLOOKUP($A150,'Annex 2 Designated EHV charges'!$A:$P,COLUMN(E150)+4,FALSE)),"")</f>
        <v>7.242</v>
      </c>
      <c r="F150" s="214">
        <f>IFERROR(IF(VLOOKUP($A150,'Annex 2 Designated EHV charges'!$A:$P,COLUMN(F150)+4,FALSE)=0,"",VLOOKUP($A150,'Annex 2 Designated EHV charges'!$A:$P,COLUMN(F150)+4,FALSE)),"")</f>
        <v>45108.54</v>
      </c>
      <c r="G150" s="214">
        <f>IFERROR(IF(VLOOKUP($A150,'Annex 2 Designated EHV charges'!$A:$P,COLUMN(G150)+4,FALSE)=0,"",VLOOKUP($A150,'Annex 2 Designated EHV charges'!$A:$P,COLUMN(G150)+4,FALSE)),"")</f>
        <v>1.78</v>
      </c>
      <c r="H150" s="214">
        <f>IFERROR(IF(VLOOKUP($A150,'Annex 2 Designated EHV charges'!$A:$P,COLUMN(H150)+4,FALSE)=0,"",VLOOKUP($A150,'Annex 2 Designated EHV charges'!$A:$P,COLUMN(H150)+4,FALSE)),"")</f>
        <v>1.78</v>
      </c>
    </row>
    <row r="151" spans="1:8" ht="25" x14ac:dyDescent="0.25">
      <c r="A151" s="91">
        <f t="array" ref="A151">IFERROR(INDEX('Annex 2 Designated EHV charges'!$A$11:$A$396, MATCH(0, IF(ISBLANK('Annex 2 Designated EHV charges'!$A$11:$A$396),1, COUNTIF(A$4:$A150, 'Annex 2 Designated EHV charges'!$A$11:$A$396)), 0)),"")</f>
        <v>847</v>
      </c>
      <c r="B151" s="91">
        <f>IF($A151="","",VLOOKUP($A151,'Annex 2 Designated EHV charges'!$A:$O,2,0))</f>
        <v>847</v>
      </c>
      <c r="C151" s="92" t="str">
        <f>IF($A151="","",VLOOKUP($A151,'Annex 2 Designated EHV charges'!$A:$O,3,0))</f>
        <v>1100050013290_x000D_
1100050314594</v>
      </c>
      <c r="D151" s="91" t="str">
        <f>IF($A151="","",VLOOKUP($A151,'Annex 2 Designated EHV charges'!$A:$O,7,0))</f>
        <v>Rugby Cement</v>
      </c>
      <c r="E151" s="94">
        <f>IFERROR(IF(VLOOKUP($A151,'Annex 2 Designated EHV charges'!$A:$P,COLUMN(E151)+4,FALSE)=0,"",VLOOKUP($A151,'Annex 2 Designated EHV charges'!$A:$P,COLUMN(E151)+4,FALSE)),"")</f>
        <v>0.27300000000000002</v>
      </c>
      <c r="F151" s="214">
        <f>IFERROR(IF(VLOOKUP($A151,'Annex 2 Designated EHV charges'!$A:$P,COLUMN(F151)+4,FALSE)=0,"",VLOOKUP($A151,'Annex 2 Designated EHV charges'!$A:$P,COLUMN(F151)+4,FALSE)),"")</f>
        <v>41808.019999999997</v>
      </c>
      <c r="G151" s="214">
        <f>IFERROR(IF(VLOOKUP($A151,'Annex 2 Designated EHV charges'!$A:$P,COLUMN(G151)+4,FALSE)=0,"",VLOOKUP($A151,'Annex 2 Designated EHV charges'!$A:$P,COLUMN(G151)+4,FALSE)),"")</f>
        <v>2.72</v>
      </c>
      <c r="H151" s="214">
        <f>IFERROR(IF(VLOOKUP($A151,'Annex 2 Designated EHV charges'!$A:$P,COLUMN(H151)+4,FALSE)=0,"",VLOOKUP($A151,'Annex 2 Designated EHV charges'!$A:$P,COLUMN(H151)+4,FALSE)),"")</f>
        <v>2.72</v>
      </c>
    </row>
    <row r="152" spans="1:8" x14ac:dyDescent="0.25">
      <c r="A152" s="91">
        <f t="array" ref="A152">IFERROR(INDEX('Annex 2 Designated EHV charges'!$A$11:$A$396, MATCH(0, IF(ISBLANK('Annex 2 Designated EHV charges'!$A$11:$A$396),1, COUNTIF(A$4:$A151, 'Annex 2 Designated EHV charges'!$A$11:$A$396)), 0)),"")</f>
        <v>848</v>
      </c>
      <c r="B152" s="91">
        <f>IF($A152="","",VLOOKUP($A152,'Annex 2 Designated EHV charges'!$A:$O,2,0))</f>
        <v>848</v>
      </c>
      <c r="C152" s="92">
        <f>IF($A152="","",VLOOKUP($A152,'Annex 2 Designated EHV charges'!$A:$O,3,0))</f>
        <v>1100039667446</v>
      </c>
      <c r="D152" s="91" t="str">
        <f>IF($A152="","",VLOOKUP($A152,'Annex 2 Designated EHV charges'!$A:$O,7,0))</f>
        <v>Coventry &amp; Solihull Waste</v>
      </c>
      <c r="E152" s="94">
        <f>IFERROR(IF(VLOOKUP($A152,'Annex 2 Designated EHV charges'!$A:$P,COLUMN(E152)+4,FALSE)=0,"",VLOOKUP($A152,'Annex 2 Designated EHV charges'!$A:$P,COLUMN(E152)+4,FALSE)),"")</f>
        <v>0.26800000000000002</v>
      </c>
      <c r="F152" s="214">
        <f>IFERROR(IF(VLOOKUP($A152,'Annex 2 Designated EHV charges'!$A:$P,COLUMN(F152)+4,FALSE)=0,"",VLOOKUP($A152,'Annex 2 Designated EHV charges'!$A:$P,COLUMN(F152)+4,FALSE)),"")</f>
        <v>412.89</v>
      </c>
      <c r="G152" s="214">
        <f>IFERROR(IF(VLOOKUP($A152,'Annex 2 Designated EHV charges'!$A:$P,COLUMN(G152)+4,FALSE)=0,"",VLOOKUP($A152,'Annex 2 Designated EHV charges'!$A:$P,COLUMN(G152)+4,FALSE)),"")</f>
        <v>2.04</v>
      </c>
      <c r="H152" s="214">
        <f>IFERROR(IF(VLOOKUP($A152,'Annex 2 Designated EHV charges'!$A:$P,COLUMN(H152)+4,FALSE)=0,"",VLOOKUP($A152,'Annex 2 Designated EHV charges'!$A:$P,COLUMN(H152)+4,FALSE)),"")</f>
        <v>2.04</v>
      </c>
    </row>
    <row r="153" spans="1:8" x14ac:dyDescent="0.25">
      <c r="A153" s="91">
        <f t="array" ref="A153">IFERROR(INDEX('Annex 2 Designated EHV charges'!$A$11:$A$396, MATCH(0, IF(ISBLANK('Annex 2 Designated EHV charges'!$A$11:$A$396),1, COUNTIF(A$4:$A152, 'Annex 2 Designated EHV charges'!$A$11:$A$396)), 0)),"")</f>
        <v>849</v>
      </c>
      <c r="B153" s="91">
        <f>IF($A153="","",VLOOKUP($A153,'Annex 2 Designated EHV charges'!$A:$O,2,0))</f>
        <v>849</v>
      </c>
      <c r="C153" s="92">
        <f>IF($A153="","",VLOOKUP($A153,'Annex 2 Designated EHV charges'!$A:$O,3,0))</f>
        <v>1170000014575</v>
      </c>
      <c r="D153" s="91" t="str">
        <f>IF($A153="","",VLOOKUP($A153,'Annex 2 Designated EHV charges'!$A:$O,7,0))</f>
        <v>Bentinck Generation</v>
      </c>
      <c r="E153" s="94" t="str">
        <f>IFERROR(IF(VLOOKUP($A153,'Annex 2 Designated EHV charges'!$A:$P,COLUMN(E153)+4,FALSE)=0,"",VLOOKUP($A153,'Annex 2 Designated EHV charges'!$A:$P,COLUMN(E153)+4,FALSE)),"")</f>
        <v/>
      </c>
      <c r="F153" s="214">
        <f>IFERROR(IF(VLOOKUP($A153,'Annex 2 Designated EHV charges'!$A:$P,COLUMN(F153)+4,FALSE)=0,"",VLOOKUP($A153,'Annex 2 Designated EHV charges'!$A:$P,COLUMN(F153)+4,FALSE)),"")</f>
        <v>31.89</v>
      </c>
      <c r="G153" s="214">
        <f>IFERROR(IF(VLOOKUP($A153,'Annex 2 Designated EHV charges'!$A:$P,COLUMN(G153)+4,FALSE)=0,"",VLOOKUP($A153,'Annex 2 Designated EHV charges'!$A:$P,COLUMN(G153)+4,FALSE)),"")</f>
        <v>2.12</v>
      </c>
      <c r="H153" s="214">
        <f>IFERROR(IF(VLOOKUP($A153,'Annex 2 Designated EHV charges'!$A:$P,COLUMN(H153)+4,FALSE)=0,"",VLOOKUP($A153,'Annex 2 Designated EHV charges'!$A:$P,COLUMN(H153)+4,FALSE)),"")</f>
        <v>2.12</v>
      </c>
    </row>
    <row r="154" spans="1:8" x14ac:dyDescent="0.25">
      <c r="A154" s="91">
        <f t="array" ref="A154">IFERROR(INDEX('Annex 2 Designated EHV charges'!$A$11:$A$396, MATCH(0, IF(ISBLANK('Annex 2 Designated EHV charges'!$A$11:$A$396),1, COUNTIF(A$4:$A153, 'Annex 2 Designated EHV charges'!$A$11:$A$396)), 0)),"")</f>
        <v>852</v>
      </c>
      <c r="B154" s="91">
        <f>IF($A154="","",VLOOKUP($A154,'Annex 2 Designated EHV charges'!$A:$O,2,0))</f>
        <v>852</v>
      </c>
      <c r="C154" s="92">
        <f>IF($A154="","",VLOOKUP($A154,'Annex 2 Designated EHV charges'!$A:$O,3,0))</f>
        <v>1100050780529</v>
      </c>
      <c r="D154" s="91" t="str">
        <f>IF($A154="","",VLOOKUP($A154,'Annex 2 Designated EHV charges'!$A:$O,7,0))</f>
        <v>Asfordby 132kV</v>
      </c>
      <c r="E154" s="94" t="str">
        <f>IFERROR(IF(VLOOKUP($A154,'Annex 2 Designated EHV charges'!$A:$P,COLUMN(E154)+4,FALSE)=0,"",VLOOKUP($A154,'Annex 2 Designated EHV charges'!$A:$P,COLUMN(E154)+4,FALSE)),"")</f>
        <v/>
      </c>
      <c r="F154" s="214">
        <f>IFERROR(IF(VLOOKUP($A154,'Annex 2 Designated EHV charges'!$A:$P,COLUMN(F154)+4,FALSE)=0,"",VLOOKUP($A154,'Annex 2 Designated EHV charges'!$A:$P,COLUMN(F154)+4,FALSE)),"")</f>
        <v>20524.599999999999</v>
      </c>
      <c r="G154" s="214">
        <f>IFERROR(IF(VLOOKUP($A154,'Annex 2 Designated EHV charges'!$A:$P,COLUMN(G154)+4,FALSE)=0,"",VLOOKUP($A154,'Annex 2 Designated EHV charges'!$A:$P,COLUMN(G154)+4,FALSE)),"")</f>
        <v>0.78</v>
      </c>
      <c r="H154" s="214">
        <f>IFERROR(IF(VLOOKUP($A154,'Annex 2 Designated EHV charges'!$A:$P,COLUMN(H154)+4,FALSE)=0,"",VLOOKUP($A154,'Annex 2 Designated EHV charges'!$A:$P,COLUMN(H154)+4,FALSE)),"")</f>
        <v>0.78</v>
      </c>
    </row>
    <row r="155" spans="1:8" x14ac:dyDescent="0.25">
      <c r="A155" s="91">
        <f t="array" ref="A155">IFERROR(INDEX('Annex 2 Designated EHV charges'!$A$11:$A$396, MATCH(0, IF(ISBLANK('Annex 2 Designated EHV charges'!$A$11:$A$396),1, COUNTIF(A$4:$A154, 'Annex 2 Designated EHV charges'!$A$11:$A$396)), 0)),"")</f>
        <v>853</v>
      </c>
      <c r="B155" s="91">
        <f>IF($A155="","",VLOOKUP($A155,'Annex 2 Designated EHV charges'!$A:$O,2,0))</f>
        <v>853</v>
      </c>
      <c r="C155" s="92">
        <f>IF($A155="","",VLOOKUP($A155,'Annex 2 Designated EHV charges'!$A:$O,3,0))</f>
        <v>1100770095532</v>
      </c>
      <c r="D155" s="91" t="str">
        <f>IF($A155="","",VLOOKUP($A155,'Annex 2 Designated EHV charges'!$A:$O,7,0))</f>
        <v>Calvert Landfill EFW</v>
      </c>
      <c r="E155" s="94">
        <f>IFERROR(IF(VLOOKUP($A155,'Annex 2 Designated EHV charges'!$A:$P,COLUMN(E155)+4,FALSE)=0,"",VLOOKUP($A155,'Annex 2 Designated EHV charges'!$A:$P,COLUMN(E155)+4,FALSE)),"")</f>
        <v>1.004</v>
      </c>
      <c r="F155" s="214">
        <f>IFERROR(IF(VLOOKUP($A155,'Annex 2 Designated EHV charges'!$A:$P,COLUMN(F155)+4,FALSE)=0,"",VLOOKUP($A155,'Annex 2 Designated EHV charges'!$A:$P,COLUMN(F155)+4,FALSE)),"")</f>
        <v>42.26</v>
      </c>
      <c r="G155" s="214">
        <f>IFERROR(IF(VLOOKUP($A155,'Annex 2 Designated EHV charges'!$A:$P,COLUMN(G155)+4,FALSE)=0,"",VLOOKUP($A155,'Annex 2 Designated EHV charges'!$A:$P,COLUMN(G155)+4,FALSE)),"")</f>
        <v>2.12</v>
      </c>
      <c r="H155" s="214">
        <f>IFERROR(IF(VLOOKUP($A155,'Annex 2 Designated EHV charges'!$A:$P,COLUMN(H155)+4,FALSE)=0,"",VLOOKUP($A155,'Annex 2 Designated EHV charges'!$A:$P,COLUMN(H155)+4,FALSE)),"")</f>
        <v>2.12</v>
      </c>
    </row>
    <row r="156" spans="1:8" x14ac:dyDescent="0.25">
      <c r="A156" s="91">
        <f t="array" ref="A156">IFERROR(INDEX('Annex 2 Designated EHV charges'!$A$11:$A$396, MATCH(0, IF(ISBLANK('Annex 2 Designated EHV charges'!$A$11:$A$396),1, COUNTIF(A$4:$A155, 'Annex 2 Designated EHV charges'!$A$11:$A$396)), 0)),"")</f>
        <v>854</v>
      </c>
      <c r="B156" s="91">
        <f>IF($A156="","",VLOOKUP($A156,'Annex 2 Designated EHV charges'!$A:$O,2,0))</f>
        <v>854</v>
      </c>
      <c r="C156" s="92">
        <f>IF($A156="","",VLOOKUP($A156,'Annex 2 Designated EHV charges'!$A:$O,3,0))</f>
        <v>1100770104666</v>
      </c>
      <c r="D156" s="91" t="str">
        <f>IF($A156="","",VLOOKUP($A156,'Annex 2 Designated EHV charges'!$A:$O,7,0))</f>
        <v>Weldon Landfill</v>
      </c>
      <c r="E156" s="94" t="str">
        <f>IFERROR(IF(VLOOKUP($A156,'Annex 2 Designated EHV charges'!$A:$P,COLUMN(E156)+4,FALSE)=0,"",VLOOKUP($A156,'Annex 2 Designated EHV charges'!$A:$P,COLUMN(E156)+4,FALSE)),"")</f>
        <v/>
      </c>
      <c r="F156" s="214">
        <f>IFERROR(IF(VLOOKUP($A156,'Annex 2 Designated EHV charges'!$A:$P,COLUMN(F156)+4,FALSE)=0,"",VLOOKUP($A156,'Annex 2 Designated EHV charges'!$A:$P,COLUMN(F156)+4,FALSE)),"")</f>
        <v>63.51</v>
      </c>
      <c r="G156" s="214">
        <f>IFERROR(IF(VLOOKUP($A156,'Annex 2 Designated EHV charges'!$A:$P,COLUMN(G156)+4,FALSE)=0,"",VLOOKUP($A156,'Annex 2 Designated EHV charges'!$A:$P,COLUMN(G156)+4,FALSE)),"")</f>
        <v>0.99</v>
      </c>
      <c r="H156" s="214">
        <f>IFERROR(IF(VLOOKUP($A156,'Annex 2 Designated EHV charges'!$A:$P,COLUMN(H156)+4,FALSE)=0,"",VLOOKUP($A156,'Annex 2 Designated EHV charges'!$A:$P,COLUMN(H156)+4,FALSE)),"")</f>
        <v>0.99</v>
      </c>
    </row>
    <row r="157" spans="1:8" x14ac:dyDescent="0.25">
      <c r="A157" s="91">
        <f t="array" ref="A157">IFERROR(INDEX('Annex 2 Designated EHV charges'!$A$11:$A$396, MATCH(0, IF(ISBLANK('Annex 2 Designated EHV charges'!$A$11:$A$396),1, COUNTIF(A$4:$A156, 'Annex 2 Designated EHV charges'!$A$11:$A$396)), 0)),"")</f>
        <v>855</v>
      </c>
      <c r="B157" s="91">
        <f>IF($A157="","",VLOOKUP($A157,'Annex 2 Designated EHV charges'!$A:$O,2,0))</f>
        <v>855</v>
      </c>
      <c r="C157" s="92">
        <f>IF($A157="","",VLOOKUP($A157,'Annex 2 Designated EHV charges'!$A:$O,3,0))</f>
        <v>1100770099918</v>
      </c>
      <c r="D157" s="91" t="str">
        <f>IF($A157="","",VLOOKUP($A157,'Annex 2 Designated EHV charges'!$A:$O,7,0))</f>
        <v>Goosy Lodge Power</v>
      </c>
      <c r="E157" s="94">
        <f>IFERROR(IF(VLOOKUP($A157,'Annex 2 Designated EHV charges'!$A:$P,COLUMN(E157)+4,FALSE)=0,"",VLOOKUP($A157,'Annex 2 Designated EHV charges'!$A:$P,COLUMN(E157)+4,FALSE)),"")</f>
        <v>1.2210000000000001</v>
      </c>
      <c r="F157" s="214">
        <f>IFERROR(IF(VLOOKUP($A157,'Annex 2 Designated EHV charges'!$A:$P,COLUMN(F157)+4,FALSE)=0,"",VLOOKUP($A157,'Annex 2 Designated EHV charges'!$A:$P,COLUMN(F157)+4,FALSE)),"")</f>
        <v>1155.8499999999999</v>
      </c>
      <c r="G157" s="214">
        <f>IFERROR(IF(VLOOKUP($A157,'Annex 2 Designated EHV charges'!$A:$P,COLUMN(G157)+4,FALSE)=0,"",VLOOKUP($A157,'Annex 2 Designated EHV charges'!$A:$P,COLUMN(G157)+4,FALSE)),"")</f>
        <v>2.77</v>
      </c>
      <c r="H157" s="214">
        <f>IFERROR(IF(VLOOKUP($A157,'Annex 2 Designated EHV charges'!$A:$P,COLUMN(H157)+4,FALSE)=0,"",VLOOKUP($A157,'Annex 2 Designated EHV charges'!$A:$P,COLUMN(H157)+4,FALSE)),"")</f>
        <v>2.77</v>
      </c>
    </row>
    <row r="158" spans="1:8" ht="25" x14ac:dyDescent="0.25">
      <c r="A158" s="91">
        <f t="array" ref="A158">IFERROR(INDEX('Annex 2 Designated EHV charges'!$A$11:$A$396, MATCH(0, IF(ISBLANK('Annex 2 Designated EHV charges'!$A$11:$A$396),1, COUNTIF(A$4:$A157, 'Annex 2 Designated EHV charges'!$A$11:$A$396)), 0)),"")</f>
        <v>856</v>
      </c>
      <c r="B158" s="91">
        <f>IF($A158="","",VLOOKUP($A158,'Annex 2 Designated EHV charges'!$A:$O,2,0))</f>
        <v>856</v>
      </c>
      <c r="C158" s="92" t="str">
        <f>IF($A158="","",VLOOKUP($A158,'Annex 2 Designated EHV charges'!$A:$O,3,0))</f>
        <v>1160000116234_x000D_
1160000135185</v>
      </c>
      <c r="D158" s="91" t="str">
        <f>IF($A158="","",VLOOKUP($A158,'Annex 2 Designated EHV charges'!$A:$O,7,0))</f>
        <v>BAR Honda</v>
      </c>
      <c r="E158" s="94">
        <f>IFERROR(IF(VLOOKUP($A158,'Annex 2 Designated EHV charges'!$A:$P,COLUMN(E158)+4,FALSE)=0,"",VLOOKUP($A158,'Annex 2 Designated EHV charges'!$A:$P,COLUMN(E158)+4,FALSE)),"")</f>
        <v>1.0249999999999999</v>
      </c>
      <c r="F158" s="214">
        <f>IFERROR(IF(VLOOKUP($A158,'Annex 2 Designated EHV charges'!$A:$P,COLUMN(F158)+4,FALSE)=0,"",VLOOKUP($A158,'Annex 2 Designated EHV charges'!$A:$P,COLUMN(F158)+4,FALSE)),"")</f>
        <v>7748.22</v>
      </c>
      <c r="G158" s="214">
        <f>IFERROR(IF(VLOOKUP($A158,'Annex 2 Designated EHV charges'!$A:$P,COLUMN(G158)+4,FALSE)=0,"",VLOOKUP($A158,'Annex 2 Designated EHV charges'!$A:$P,COLUMN(G158)+4,FALSE)),"")</f>
        <v>1.43</v>
      </c>
      <c r="H158" s="214">
        <f>IFERROR(IF(VLOOKUP($A158,'Annex 2 Designated EHV charges'!$A:$P,COLUMN(H158)+4,FALSE)=0,"",VLOOKUP($A158,'Annex 2 Designated EHV charges'!$A:$P,COLUMN(H158)+4,FALSE)),"")</f>
        <v>1.43</v>
      </c>
    </row>
    <row r="159" spans="1:8" x14ac:dyDescent="0.25">
      <c r="A159" s="91">
        <f t="array" ref="A159">IFERROR(INDEX('Annex 2 Designated EHV charges'!$A$11:$A$396, MATCH(0, IF(ISBLANK('Annex 2 Designated EHV charges'!$A$11:$A$396),1, COUNTIF(A$4:$A158, 'Annex 2 Designated EHV charges'!$A$11:$A$396)), 0)),"")</f>
        <v>857</v>
      </c>
      <c r="B159" s="91">
        <f>IF($A159="","",VLOOKUP($A159,'Annex 2 Designated EHV charges'!$A:$O,2,0))</f>
        <v>857</v>
      </c>
      <c r="C159" s="92">
        <f>IF($A159="","",VLOOKUP($A159,'Annex 2 Designated EHV charges'!$A:$O,3,0))</f>
        <v>1160000226327</v>
      </c>
      <c r="D159" s="91" t="str">
        <f>IF($A159="","",VLOOKUP($A159,'Annex 2 Designated EHV charges'!$A:$O,7,0))</f>
        <v>Burton Wolds Wind Farm</v>
      </c>
      <c r="E159" s="94">
        <f>IFERROR(IF(VLOOKUP($A159,'Annex 2 Designated EHV charges'!$A:$P,COLUMN(E159)+4,FALSE)=0,"",VLOOKUP($A159,'Annex 2 Designated EHV charges'!$A:$P,COLUMN(E159)+4,FALSE)),"")</f>
        <v>1.5660000000000001</v>
      </c>
      <c r="F159" s="214">
        <f>IFERROR(IF(VLOOKUP($A159,'Annex 2 Designated EHV charges'!$A:$P,COLUMN(F159)+4,FALSE)=0,"",VLOOKUP($A159,'Annex 2 Designated EHV charges'!$A:$P,COLUMN(F159)+4,FALSE)),"")</f>
        <v>1110.72</v>
      </c>
      <c r="G159" s="214">
        <f>IFERROR(IF(VLOOKUP($A159,'Annex 2 Designated EHV charges'!$A:$P,COLUMN(G159)+4,FALSE)=0,"",VLOOKUP($A159,'Annex 2 Designated EHV charges'!$A:$P,COLUMN(G159)+4,FALSE)),"")</f>
        <v>2.21</v>
      </c>
      <c r="H159" s="214">
        <f>IFERROR(IF(VLOOKUP($A159,'Annex 2 Designated EHV charges'!$A:$P,COLUMN(H159)+4,FALSE)=0,"",VLOOKUP($A159,'Annex 2 Designated EHV charges'!$A:$P,COLUMN(H159)+4,FALSE)),"")</f>
        <v>2.21</v>
      </c>
    </row>
    <row r="160" spans="1:8" x14ac:dyDescent="0.25">
      <c r="A160" s="91">
        <f t="array" ref="A160">IFERROR(INDEX('Annex 2 Designated EHV charges'!$A$11:$A$396, MATCH(0, IF(ISBLANK('Annex 2 Designated EHV charges'!$A$11:$A$396),1, COUNTIF(A$4:$A159, 'Annex 2 Designated EHV charges'!$A$11:$A$396)), 0)),"")</f>
        <v>858</v>
      </c>
      <c r="B160" s="91">
        <f>IF($A160="","",VLOOKUP($A160,'Annex 2 Designated EHV charges'!$A:$O,2,0))</f>
        <v>858</v>
      </c>
      <c r="C160" s="92">
        <f>IF($A160="","",VLOOKUP($A160,'Annex 2 Designated EHV charges'!$A:$O,3,0))</f>
        <v>1100039606090</v>
      </c>
      <c r="D160" s="91" t="str">
        <f>IF($A160="","",VLOOKUP($A160,'Annex 2 Designated EHV charges'!$A:$O,7,0))</f>
        <v>Network Rail Bretton</v>
      </c>
      <c r="E160" s="94">
        <f>IFERROR(IF(VLOOKUP($A160,'Annex 2 Designated EHV charges'!$A:$P,COLUMN(E160)+4,FALSE)=0,"",VLOOKUP($A160,'Annex 2 Designated EHV charges'!$A:$P,COLUMN(E160)+4,FALSE)),"")</f>
        <v>6.5039999999999996</v>
      </c>
      <c r="F160" s="214">
        <f>IFERROR(IF(VLOOKUP($A160,'Annex 2 Designated EHV charges'!$A:$P,COLUMN(F160)+4,FALSE)=0,"",VLOOKUP($A160,'Annex 2 Designated EHV charges'!$A:$P,COLUMN(F160)+4,FALSE)),"")</f>
        <v>7748.22</v>
      </c>
      <c r="G160" s="214">
        <f>IFERROR(IF(VLOOKUP($A160,'Annex 2 Designated EHV charges'!$A:$P,COLUMN(G160)+4,FALSE)=0,"",VLOOKUP($A160,'Annex 2 Designated EHV charges'!$A:$P,COLUMN(G160)+4,FALSE)),"")</f>
        <v>1.51</v>
      </c>
      <c r="H160" s="214">
        <f>IFERROR(IF(VLOOKUP($A160,'Annex 2 Designated EHV charges'!$A:$P,COLUMN(H160)+4,FALSE)=0,"",VLOOKUP($A160,'Annex 2 Designated EHV charges'!$A:$P,COLUMN(H160)+4,FALSE)),"")</f>
        <v>1.51</v>
      </c>
    </row>
    <row r="161" spans="1:8" x14ac:dyDescent="0.25">
      <c r="A161" s="91">
        <f t="array" ref="A161">IFERROR(INDEX('Annex 2 Designated EHV charges'!$A$11:$A$396, MATCH(0, IF(ISBLANK('Annex 2 Designated EHV charges'!$A$11:$A$396),1, COUNTIF(A$4:$A160, 'Annex 2 Designated EHV charges'!$A$11:$A$396)), 0)),"")</f>
        <v>859</v>
      </c>
      <c r="B161" s="91">
        <f>IF($A161="","",VLOOKUP($A161,'Annex 2 Designated EHV charges'!$A:$O,2,0))</f>
        <v>859</v>
      </c>
      <c r="C161" s="92">
        <f>IF($A161="","",VLOOKUP($A161,'Annex 2 Designated EHV charges'!$A:$O,3,0))</f>
        <v>1100770683368</v>
      </c>
      <c r="D161" s="91" t="str">
        <f>IF($A161="","",VLOOKUP($A161,'Annex 2 Designated EHV charges'!$A:$O,7,0))</f>
        <v>Bambers Farm Wind Farm</v>
      </c>
      <c r="E161" s="94" t="str">
        <f>IFERROR(IF(VLOOKUP($A161,'Annex 2 Designated EHV charges'!$A:$P,COLUMN(E161)+4,FALSE)=0,"",VLOOKUP($A161,'Annex 2 Designated EHV charges'!$A:$P,COLUMN(E161)+4,FALSE)),"")</f>
        <v/>
      </c>
      <c r="F161" s="214">
        <f>IFERROR(IF(VLOOKUP($A161,'Annex 2 Designated EHV charges'!$A:$P,COLUMN(F161)+4,FALSE)=0,"",VLOOKUP($A161,'Annex 2 Designated EHV charges'!$A:$P,COLUMN(F161)+4,FALSE)),"")</f>
        <v>3.23</v>
      </c>
      <c r="G161" s="214">
        <f>IFERROR(IF(VLOOKUP($A161,'Annex 2 Designated EHV charges'!$A:$P,COLUMN(G161)+4,FALSE)=0,"",VLOOKUP($A161,'Annex 2 Designated EHV charges'!$A:$P,COLUMN(G161)+4,FALSE)),"")</f>
        <v>0.71</v>
      </c>
      <c r="H161" s="214">
        <f>IFERROR(IF(VLOOKUP($A161,'Annex 2 Designated EHV charges'!$A:$P,COLUMN(H161)+4,FALSE)=0,"",VLOOKUP($A161,'Annex 2 Designated EHV charges'!$A:$P,COLUMN(H161)+4,FALSE)),"")</f>
        <v>0.71</v>
      </c>
    </row>
    <row r="162" spans="1:8" x14ac:dyDescent="0.25">
      <c r="A162" s="91">
        <f t="array" ref="A162">IFERROR(INDEX('Annex 2 Designated EHV charges'!$A$11:$A$396, MATCH(0, IF(ISBLANK('Annex 2 Designated EHV charges'!$A$11:$A$396),1, COUNTIF(A$4:$A161, 'Annex 2 Designated EHV charges'!$A$11:$A$396)), 0)),"")</f>
        <v>860</v>
      </c>
      <c r="B162" s="91">
        <f>IF($A162="","",VLOOKUP($A162,'Annex 2 Designated EHV charges'!$A:$O,2,0))</f>
        <v>860</v>
      </c>
      <c r="C162" s="92">
        <f>IF($A162="","",VLOOKUP($A162,'Annex 2 Designated EHV charges'!$A:$O,3,0))</f>
        <v>1160000213601</v>
      </c>
      <c r="D162" s="91" t="str">
        <f>IF($A162="","",VLOOKUP($A162,'Annex 2 Designated EHV charges'!$A:$O,7,0))</f>
        <v>Vine House Wind Farm</v>
      </c>
      <c r="E162" s="94">
        <f>IFERROR(IF(VLOOKUP($A162,'Annex 2 Designated EHV charges'!$A:$P,COLUMN(E162)+4,FALSE)=0,"",VLOOKUP($A162,'Annex 2 Designated EHV charges'!$A:$P,COLUMN(E162)+4,FALSE)),"")</f>
        <v>7.6760000000000002</v>
      </c>
      <c r="F162" s="214">
        <f>IFERROR(IF(VLOOKUP($A162,'Annex 2 Designated EHV charges'!$A:$P,COLUMN(F162)+4,FALSE)=0,"",VLOOKUP($A162,'Annex 2 Designated EHV charges'!$A:$P,COLUMN(F162)+4,FALSE)),"")</f>
        <v>103.98</v>
      </c>
      <c r="G162" s="214">
        <f>IFERROR(IF(VLOOKUP($A162,'Annex 2 Designated EHV charges'!$A:$P,COLUMN(G162)+4,FALSE)=0,"",VLOOKUP($A162,'Annex 2 Designated EHV charges'!$A:$P,COLUMN(G162)+4,FALSE)),"")</f>
        <v>2.5299999999999998</v>
      </c>
      <c r="H162" s="214">
        <f>IFERROR(IF(VLOOKUP($A162,'Annex 2 Designated EHV charges'!$A:$P,COLUMN(H162)+4,FALSE)=0,"",VLOOKUP($A162,'Annex 2 Designated EHV charges'!$A:$P,COLUMN(H162)+4,FALSE)),"")</f>
        <v>2.5299999999999998</v>
      </c>
    </row>
    <row r="163" spans="1:8" x14ac:dyDescent="0.25">
      <c r="A163" s="91">
        <f t="array" ref="A163">IFERROR(INDEX('Annex 2 Designated EHV charges'!$A$11:$A$396, MATCH(0, IF(ISBLANK('Annex 2 Designated EHV charges'!$A$11:$A$396),1, COUNTIF(A$4:$A162, 'Annex 2 Designated EHV charges'!$A$11:$A$396)), 0)),"")</f>
        <v>861</v>
      </c>
      <c r="B163" s="91">
        <f>IF($A163="","",VLOOKUP($A163,'Annex 2 Designated EHV charges'!$A:$O,2,0))</f>
        <v>861</v>
      </c>
      <c r="C163" s="92">
        <f>IF($A163="","",VLOOKUP($A163,'Annex 2 Designated EHV charges'!$A:$O,3,0))</f>
        <v>1160000154150</v>
      </c>
      <c r="D163" s="91" t="str">
        <f>IF($A163="","",VLOOKUP($A163,'Annex 2 Designated EHV charges'!$A:$O,7,0))</f>
        <v>Red House Wind Farm</v>
      </c>
      <c r="E163" s="94">
        <f>IFERROR(IF(VLOOKUP($A163,'Annex 2 Designated EHV charges'!$A:$P,COLUMN(E163)+4,FALSE)=0,"",VLOOKUP($A163,'Annex 2 Designated EHV charges'!$A:$P,COLUMN(E163)+4,FALSE)),"")</f>
        <v>6.3259999999999996</v>
      </c>
      <c r="F163" s="214">
        <f>IFERROR(IF(VLOOKUP($A163,'Annex 2 Designated EHV charges'!$A:$P,COLUMN(F163)+4,FALSE)=0,"",VLOOKUP($A163,'Annex 2 Designated EHV charges'!$A:$P,COLUMN(F163)+4,FALSE)),"")</f>
        <v>24.11</v>
      </c>
      <c r="G163" s="214">
        <f>IFERROR(IF(VLOOKUP($A163,'Annex 2 Designated EHV charges'!$A:$P,COLUMN(G163)+4,FALSE)=0,"",VLOOKUP($A163,'Annex 2 Designated EHV charges'!$A:$P,COLUMN(G163)+4,FALSE)),"")</f>
        <v>2.52</v>
      </c>
      <c r="H163" s="214">
        <f>IFERROR(IF(VLOOKUP($A163,'Annex 2 Designated EHV charges'!$A:$P,COLUMN(H163)+4,FALSE)=0,"",VLOOKUP($A163,'Annex 2 Designated EHV charges'!$A:$P,COLUMN(H163)+4,FALSE)),"")</f>
        <v>2.52</v>
      </c>
    </row>
    <row r="164" spans="1:8" x14ac:dyDescent="0.25">
      <c r="A164" s="91">
        <f t="array" ref="A164">IFERROR(INDEX('Annex 2 Designated EHV charges'!$A$11:$A$396, MATCH(0, IF(ISBLANK('Annex 2 Designated EHV charges'!$A$11:$A$396),1, COUNTIF(A$4:$A163, 'Annex 2 Designated EHV charges'!$A$11:$A$396)), 0)),"")</f>
        <v>862</v>
      </c>
      <c r="B164" s="91">
        <f>IF($A164="","",VLOOKUP($A164,'Annex 2 Designated EHV charges'!$A:$O,2,0))</f>
        <v>862</v>
      </c>
      <c r="C164" s="92">
        <f>IF($A164="","",VLOOKUP($A164,'Annex 2 Designated EHV charges'!$A:$O,3,0))</f>
        <v>1160000186551</v>
      </c>
      <c r="D164" s="91" t="str">
        <f>IF($A164="","",VLOOKUP($A164,'Annex 2 Designated EHV charges'!$A:$O,7,0))</f>
        <v>Daneshill Landfill</v>
      </c>
      <c r="E164" s="94" t="str">
        <f>IFERROR(IF(VLOOKUP($A164,'Annex 2 Designated EHV charges'!$A:$P,COLUMN(E164)+4,FALSE)=0,"",VLOOKUP($A164,'Annex 2 Designated EHV charges'!$A:$P,COLUMN(E164)+4,FALSE)),"")</f>
        <v/>
      </c>
      <c r="F164" s="214">
        <f>IFERROR(IF(VLOOKUP($A164,'Annex 2 Designated EHV charges'!$A:$P,COLUMN(F164)+4,FALSE)=0,"",VLOOKUP($A164,'Annex 2 Designated EHV charges'!$A:$P,COLUMN(F164)+4,FALSE)),"")</f>
        <v>51.65</v>
      </c>
      <c r="G164" s="214">
        <f>IFERROR(IF(VLOOKUP($A164,'Annex 2 Designated EHV charges'!$A:$P,COLUMN(G164)+4,FALSE)=0,"",VLOOKUP($A164,'Annex 2 Designated EHV charges'!$A:$P,COLUMN(G164)+4,FALSE)),"")</f>
        <v>1.08</v>
      </c>
      <c r="H164" s="214">
        <f>IFERROR(IF(VLOOKUP($A164,'Annex 2 Designated EHV charges'!$A:$P,COLUMN(H164)+4,FALSE)=0,"",VLOOKUP($A164,'Annex 2 Designated EHV charges'!$A:$P,COLUMN(H164)+4,FALSE)),"")</f>
        <v>1.08</v>
      </c>
    </row>
    <row r="165" spans="1:8" x14ac:dyDescent="0.25">
      <c r="A165" s="91">
        <f t="array" ref="A165">IFERROR(INDEX('Annex 2 Designated EHV charges'!$A$11:$A$396, MATCH(0, IF(ISBLANK('Annex 2 Designated EHV charges'!$A$11:$A$396),1, COUNTIF(A$4:$A164, 'Annex 2 Designated EHV charges'!$A$11:$A$396)), 0)),"")</f>
        <v>863</v>
      </c>
      <c r="B165" s="91">
        <f>IF($A165="","",VLOOKUP($A165,'Annex 2 Designated EHV charges'!$A:$O,2,0))</f>
        <v>863</v>
      </c>
      <c r="C165" s="92">
        <f>IF($A165="","",VLOOKUP($A165,'Annex 2 Designated EHV charges'!$A:$O,3,0))</f>
        <v>1130000053950</v>
      </c>
      <c r="D165" s="91" t="str">
        <f>IF($A165="","",VLOOKUP($A165,'Annex 2 Designated EHV charges'!$A:$O,7,0))</f>
        <v>Corby Power demand</v>
      </c>
      <c r="E165" s="94">
        <f>IFERROR(IF(VLOOKUP($A165,'Annex 2 Designated EHV charges'!$A:$P,COLUMN(E165)+4,FALSE)=0,"",VLOOKUP($A165,'Annex 2 Designated EHV charges'!$A:$P,COLUMN(E165)+4,FALSE)),"")</f>
        <v>1.7669999999999999</v>
      </c>
      <c r="F165" s="214">
        <f>IFERROR(IF(VLOOKUP($A165,'Annex 2 Designated EHV charges'!$A:$P,COLUMN(F165)+4,FALSE)=0,"",VLOOKUP($A165,'Annex 2 Designated EHV charges'!$A:$P,COLUMN(F165)+4,FALSE)),"")</f>
        <v>885.81</v>
      </c>
      <c r="G165" s="214">
        <f>IFERROR(IF(VLOOKUP($A165,'Annex 2 Designated EHV charges'!$A:$P,COLUMN(G165)+4,FALSE)=0,"",VLOOKUP($A165,'Annex 2 Designated EHV charges'!$A:$P,COLUMN(G165)+4,FALSE)),"")</f>
        <v>1.33</v>
      </c>
      <c r="H165" s="214">
        <f>IFERROR(IF(VLOOKUP($A165,'Annex 2 Designated EHV charges'!$A:$P,COLUMN(H165)+4,FALSE)=0,"",VLOOKUP($A165,'Annex 2 Designated EHV charges'!$A:$P,COLUMN(H165)+4,FALSE)),"")</f>
        <v>1.33</v>
      </c>
    </row>
    <row r="166" spans="1:8" x14ac:dyDescent="0.25">
      <c r="A166" s="91">
        <f t="array" ref="A166">IFERROR(INDEX('Annex 2 Designated EHV charges'!$A$11:$A$396, MATCH(0, IF(ISBLANK('Annex 2 Designated EHV charges'!$A$11:$A$396),1, COUNTIF(A$4:$A165, 'Annex 2 Designated EHV charges'!$A$11:$A$396)), 0)),"")</f>
        <v>864</v>
      </c>
      <c r="B166" s="91">
        <f>IF($A166="","",VLOOKUP($A166,'Annex 2 Designated EHV charges'!$A:$O,2,0))</f>
        <v>864</v>
      </c>
      <c r="C166" s="92">
        <f>IF($A166="","",VLOOKUP($A166,'Annex 2 Designated EHV charges'!$A:$O,3,0))</f>
        <v>1160000745093</v>
      </c>
      <c r="D166" s="91" t="str">
        <f>IF($A166="","",VLOOKUP($A166,'Annex 2 Designated EHV charges'!$A:$O,7,0))</f>
        <v>Newton Longville Landfill</v>
      </c>
      <c r="E166" s="94">
        <f>IFERROR(IF(VLOOKUP($A166,'Annex 2 Designated EHV charges'!$A:$P,COLUMN(E166)+4,FALSE)=0,"",VLOOKUP($A166,'Annex 2 Designated EHV charges'!$A:$P,COLUMN(E166)+4,FALSE)),"")</f>
        <v>1.004</v>
      </c>
      <c r="F166" s="214">
        <f>IFERROR(IF(VLOOKUP($A166,'Annex 2 Designated EHV charges'!$A:$P,COLUMN(F166)+4,FALSE)=0,"",VLOOKUP($A166,'Annex 2 Designated EHV charges'!$A:$P,COLUMN(F166)+4,FALSE)),"")</f>
        <v>24.64</v>
      </c>
      <c r="G166" s="214">
        <f>IFERROR(IF(VLOOKUP($A166,'Annex 2 Designated EHV charges'!$A:$P,COLUMN(G166)+4,FALSE)=0,"",VLOOKUP($A166,'Annex 2 Designated EHV charges'!$A:$P,COLUMN(G166)+4,FALSE)),"")</f>
        <v>1.26</v>
      </c>
      <c r="H166" s="214">
        <f>IFERROR(IF(VLOOKUP($A166,'Annex 2 Designated EHV charges'!$A:$P,COLUMN(H166)+4,FALSE)=0,"",VLOOKUP($A166,'Annex 2 Designated EHV charges'!$A:$P,COLUMN(H166)+4,FALSE)),"")</f>
        <v>1.26</v>
      </c>
    </row>
    <row r="167" spans="1:8" x14ac:dyDescent="0.25">
      <c r="A167" s="91">
        <f t="array" ref="A167">IFERROR(INDEX('Annex 2 Designated EHV charges'!$A$11:$A$396, MATCH(0, IF(ISBLANK('Annex 2 Designated EHV charges'!$A$11:$A$396),1, COUNTIF(A$4:$A166, 'Annex 2 Designated EHV charges'!$A$11:$A$396)), 0)),"")</f>
        <v>865</v>
      </c>
      <c r="B167" s="91">
        <f>IF($A167="","",VLOOKUP($A167,'Annex 2 Designated EHV charges'!$A:$O,2,0))</f>
        <v>865</v>
      </c>
      <c r="C167" s="92">
        <f>IF($A167="","",VLOOKUP($A167,'Annex 2 Designated EHV charges'!$A:$O,3,0))</f>
        <v>1160000909822</v>
      </c>
      <c r="D167" s="91" t="str">
        <f>IF($A167="","",VLOOKUP($A167,'Annex 2 Designated EHV charges'!$A:$O,7,0))</f>
        <v>Hollies Wind Farm</v>
      </c>
      <c r="E167" s="94" t="str">
        <f>IFERROR(IF(VLOOKUP($A167,'Annex 2 Designated EHV charges'!$A:$P,COLUMN(E167)+4,FALSE)=0,"",VLOOKUP($A167,'Annex 2 Designated EHV charges'!$A:$P,COLUMN(E167)+4,FALSE)),"")</f>
        <v/>
      </c>
      <c r="F167" s="214">
        <f>IFERROR(IF(VLOOKUP($A167,'Annex 2 Designated EHV charges'!$A:$P,COLUMN(F167)+4,FALSE)=0,"",VLOOKUP($A167,'Annex 2 Designated EHV charges'!$A:$P,COLUMN(F167)+4,FALSE)),"")</f>
        <v>2.96</v>
      </c>
      <c r="G167" s="214">
        <f>IFERROR(IF(VLOOKUP($A167,'Annex 2 Designated EHV charges'!$A:$P,COLUMN(G167)+4,FALSE)=0,"",VLOOKUP($A167,'Annex 2 Designated EHV charges'!$A:$P,COLUMN(G167)+4,FALSE)),"")</f>
        <v>0.82</v>
      </c>
      <c r="H167" s="214">
        <f>IFERROR(IF(VLOOKUP($A167,'Annex 2 Designated EHV charges'!$A:$P,COLUMN(H167)+4,FALSE)=0,"",VLOOKUP($A167,'Annex 2 Designated EHV charges'!$A:$P,COLUMN(H167)+4,FALSE)),"")</f>
        <v>0.82</v>
      </c>
    </row>
    <row r="168" spans="1:8" x14ac:dyDescent="0.25">
      <c r="A168" s="91">
        <f t="array" ref="A168">IFERROR(INDEX('Annex 2 Designated EHV charges'!$A$11:$A$396, MATCH(0, IF(ISBLANK('Annex 2 Designated EHV charges'!$A$11:$A$396),1, COUNTIF(A$4:$A167, 'Annex 2 Designated EHV charges'!$A$11:$A$396)), 0)),"")</f>
        <v>866</v>
      </c>
      <c r="B168" s="91">
        <f>IF($A168="","",VLOOKUP($A168,'Annex 2 Designated EHV charges'!$A:$O,2,0))</f>
        <v>866</v>
      </c>
      <c r="C168" s="92">
        <f>IF($A168="","",VLOOKUP($A168,'Annex 2 Designated EHV charges'!$A:$O,3,0))</f>
        <v>1130000044004</v>
      </c>
      <c r="D168" s="91" t="str">
        <f>IF($A168="","",VLOOKUP($A168,'Annex 2 Designated EHV charges'!$A:$O,7,0))</f>
        <v>Lynn Wind Farm</v>
      </c>
      <c r="E168" s="94" t="str">
        <f>IFERROR(IF(VLOOKUP($A168,'Annex 2 Designated EHV charges'!$A:$P,COLUMN(E168)+4,FALSE)=0,"",VLOOKUP($A168,'Annex 2 Designated EHV charges'!$A:$P,COLUMN(E168)+4,FALSE)),"")</f>
        <v/>
      </c>
      <c r="F168" s="214">
        <f>IFERROR(IF(VLOOKUP($A168,'Annex 2 Designated EHV charges'!$A:$P,COLUMN(F168)+4,FALSE)=0,"",VLOOKUP($A168,'Annex 2 Designated EHV charges'!$A:$P,COLUMN(F168)+4,FALSE)),"")</f>
        <v>233.73</v>
      </c>
      <c r="G168" s="214">
        <f>IFERROR(IF(VLOOKUP($A168,'Annex 2 Designated EHV charges'!$A:$P,COLUMN(G168)+4,FALSE)=0,"",VLOOKUP($A168,'Annex 2 Designated EHV charges'!$A:$P,COLUMN(G168)+4,FALSE)),"")</f>
        <v>0.73</v>
      </c>
      <c r="H168" s="214">
        <f>IFERROR(IF(VLOOKUP($A168,'Annex 2 Designated EHV charges'!$A:$P,COLUMN(H168)+4,FALSE)=0,"",VLOOKUP($A168,'Annex 2 Designated EHV charges'!$A:$P,COLUMN(H168)+4,FALSE)),"")</f>
        <v>0.73</v>
      </c>
    </row>
    <row r="169" spans="1:8" x14ac:dyDescent="0.25">
      <c r="A169" s="91">
        <f t="array" ref="A169">IFERROR(INDEX('Annex 2 Designated EHV charges'!$A$11:$A$396, MATCH(0, IF(ISBLANK('Annex 2 Designated EHV charges'!$A$11:$A$396),1, COUNTIF(A$4:$A168, 'Annex 2 Designated EHV charges'!$A$11:$A$396)), 0)),"")</f>
        <v>867</v>
      </c>
      <c r="B169" s="91">
        <f>IF($A169="","",VLOOKUP($A169,'Annex 2 Designated EHV charges'!$A:$O,2,0))</f>
        <v>867</v>
      </c>
      <c r="C169" s="92">
        <f>IF($A169="","",VLOOKUP($A169,'Annex 2 Designated EHV charges'!$A:$O,3,0))</f>
        <v>1130000044022</v>
      </c>
      <c r="D169" s="91" t="str">
        <f>IF($A169="","",VLOOKUP($A169,'Annex 2 Designated EHV charges'!$A:$O,7,0))</f>
        <v>Inner Dowsing Wind Farm</v>
      </c>
      <c r="E169" s="94" t="str">
        <f>IFERROR(IF(VLOOKUP($A169,'Annex 2 Designated EHV charges'!$A:$P,COLUMN(E169)+4,FALSE)=0,"",VLOOKUP($A169,'Annex 2 Designated EHV charges'!$A:$P,COLUMN(E169)+4,FALSE)),"")</f>
        <v/>
      </c>
      <c r="F169" s="214">
        <f>IFERROR(IF(VLOOKUP($A169,'Annex 2 Designated EHV charges'!$A:$P,COLUMN(F169)+4,FALSE)=0,"",VLOOKUP($A169,'Annex 2 Designated EHV charges'!$A:$P,COLUMN(F169)+4,FALSE)),"")</f>
        <v>233.73</v>
      </c>
      <c r="G169" s="214">
        <f>IFERROR(IF(VLOOKUP($A169,'Annex 2 Designated EHV charges'!$A:$P,COLUMN(G169)+4,FALSE)=0,"",VLOOKUP($A169,'Annex 2 Designated EHV charges'!$A:$P,COLUMN(G169)+4,FALSE)),"")</f>
        <v>0.73</v>
      </c>
      <c r="H169" s="214">
        <f>IFERROR(IF(VLOOKUP($A169,'Annex 2 Designated EHV charges'!$A:$P,COLUMN(H169)+4,FALSE)=0,"",VLOOKUP($A169,'Annex 2 Designated EHV charges'!$A:$P,COLUMN(H169)+4,FALSE)),"")</f>
        <v>0.73</v>
      </c>
    </row>
    <row r="170" spans="1:8" x14ac:dyDescent="0.25">
      <c r="A170" s="91">
        <f t="array" ref="A170">IFERROR(INDEX('Annex 2 Designated EHV charges'!$A$11:$A$396, MATCH(0, IF(ISBLANK('Annex 2 Designated EHV charges'!$A$11:$A$396),1, COUNTIF(A$4:$A169, 'Annex 2 Designated EHV charges'!$A$11:$A$396)), 0)),"")</f>
        <v>868</v>
      </c>
      <c r="B170" s="91">
        <f>IF($A170="","",VLOOKUP($A170,'Annex 2 Designated EHV charges'!$A:$O,2,0))</f>
        <v>868</v>
      </c>
      <c r="C170" s="92">
        <f>IF($A170="","",VLOOKUP($A170,'Annex 2 Designated EHV charges'!$A:$O,3,0))</f>
        <v>1160000999037</v>
      </c>
      <c r="D170" s="91" t="str">
        <f>IF($A170="","",VLOOKUP($A170,'Annex 2 Designated EHV charges'!$A:$O,7,0))</f>
        <v>Bicker Fen Wind Farm</v>
      </c>
      <c r="E170" s="94">
        <f>IFERROR(IF(VLOOKUP($A170,'Annex 2 Designated EHV charges'!$A:$P,COLUMN(E170)+4,FALSE)=0,"",VLOOKUP($A170,'Annex 2 Designated EHV charges'!$A:$P,COLUMN(E170)+4,FALSE)),"")</f>
        <v>6.2160000000000002</v>
      </c>
      <c r="F170" s="214">
        <f>IFERROR(IF(VLOOKUP($A170,'Annex 2 Designated EHV charges'!$A:$P,COLUMN(F170)+4,FALSE)=0,"",VLOOKUP($A170,'Annex 2 Designated EHV charges'!$A:$P,COLUMN(F170)+4,FALSE)),"")</f>
        <v>54.92</v>
      </c>
      <c r="G170" s="214">
        <f>IFERROR(IF(VLOOKUP($A170,'Annex 2 Designated EHV charges'!$A:$P,COLUMN(G170)+4,FALSE)=0,"",VLOOKUP($A170,'Annex 2 Designated EHV charges'!$A:$P,COLUMN(G170)+4,FALSE)),"")</f>
        <v>0.77</v>
      </c>
      <c r="H170" s="214">
        <f>IFERROR(IF(VLOOKUP($A170,'Annex 2 Designated EHV charges'!$A:$P,COLUMN(H170)+4,FALSE)=0,"",VLOOKUP($A170,'Annex 2 Designated EHV charges'!$A:$P,COLUMN(H170)+4,FALSE)),"")</f>
        <v>0.77</v>
      </c>
    </row>
    <row r="171" spans="1:8" x14ac:dyDescent="0.25">
      <c r="A171" s="91">
        <f t="array" ref="A171">IFERROR(INDEX('Annex 2 Designated EHV charges'!$A$11:$A$396, MATCH(0, IF(ISBLANK('Annex 2 Designated EHV charges'!$A$11:$A$396),1, COUNTIF(A$4:$A170, 'Annex 2 Designated EHV charges'!$A$11:$A$396)), 0)),"")</f>
        <v>869</v>
      </c>
      <c r="B171" s="91">
        <f>IF($A171="","",VLOOKUP($A171,'Annex 2 Designated EHV charges'!$A:$O,2,0))</f>
        <v>869</v>
      </c>
      <c r="C171" s="92">
        <f>IF($A171="","",VLOOKUP($A171,'Annex 2 Designated EHV charges'!$A:$O,3,0))</f>
        <v>1100039667455</v>
      </c>
      <c r="D171" s="91" t="str">
        <f>IF($A171="","",VLOOKUP($A171,'Annex 2 Designated EHV charges'!$A:$O,7,0))</f>
        <v>London Road Heat Station</v>
      </c>
      <c r="E171" s="94" t="str">
        <f>IFERROR(IF(VLOOKUP($A171,'Annex 2 Designated EHV charges'!$A:$P,COLUMN(E171)+4,FALSE)=0,"",VLOOKUP($A171,'Annex 2 Designated EHV charges'!$A:$P,COLUMN(E171)+4,FALSE)),"")</f>
        <v/>
      </c>
      <c r="F171" s="214">
        <f>IFERROR(IF(VLOOKUP($A171,'Annex 2 Designated EHV charges'!$A:$P,COLUMN(F171)+4,FALSE)=0,"",VLOOKUP($A171,'Annex 2 Designated EHV charges'!$A:$P,COLUMN(F171)+4,FALSE)),"")</f>
        <v>144.88</v>
      </c>
      <c r="G171" s="214">
        <f>IFERROR(IF(VLOOKUP($A171,'Annex 2 Designated EHV charges'!$A:$P,COLUMN(G171)+4,FALSE)=0,"",VLOOKUP($A171,'Annex 2 Designated EHV charges'!$A:$P,COLUMN(G171)+4,FALSE)),"")</f>
        <v>0.91</v>
      </c>
      <c r="H171" s="214">
        <f>IFERROR(IF(VLOOKUP($A171,'Annex 2 Designated EHV charges'!$A:$P,COLUMN(H171)+4,FALSE)=0,"",VLOOKUP($A171,'Annex 2 Designated EHV charges'!$A:$P,COLUMN(H171)+4,FALSE)),"")</f>
        <v>0.91</v>
      </c>
    </row>
    <row r="172" spans="1:8" x14ac:dyDescent="0.25">
      <c r="A172" s="91">
        <f t="array" ref="A172">IFERROR(INDEX('Annex 2 Designated EHV charges'!$A$11:$A$396, MATCH(0, IF(ISBLANK('Annex 2 Designated EHV charges'!$A$11:$A$396),1, COUNTIF(A$4:$A171, 'Annex 2 Designated EHV charges'!$A$11:$A$396)), 0)),"")</f>
        <v>870</v>
      </c>
      <c r="B172" s="91">
        <f>IF($A172="","",VLOOKUP($A172,'Annex 2 Designated EHV charges'!$A:$O,2,0))</f>
        <v>870</v>
      </c>
      <c r="C172" s="92">
        <f>IF($A172="","",VLOOKUP($A172,'Annex 2 Designated EHV charges'!$A:$O,3,0))</f>
        <v>1160001253330</v>
      </c>
      <c r="D172" s="91" t="str">
        <f>IF($A172="","",VLOOKUP($A172,'Annex 2 Designated EHV charges'!$A:$O,7,0))</f>
        <v>Lindhurst Wind Farm</v>
      </c>
      <c r="E172" s="94" t="str">
        <f>IFERROR(IF(VLOOKUP($A172,'Annex 2 Designated EHV charges'!$A:$P,COLUMN(E172)+4,FALSE)=0,"",VLOOKUP($A172,'Annex 2 Designated EHV charges'!$A:$P,COLUMN(E172)+4,FALSE)),"")</f>
        <v/>
      </c>
      <c r="F172" s="214">
        <f>IFERROR(IF(VLOOKUP($A172,'Annex 2 Designated EHV charges'!$A:$P,COLUMN(F172)+4,FALSE)=0,"",VLOOKUP($A172,'Annex 2 Designated EHV charges'!$A:$P,COLUMN(F172)+4,FALSE)),"")</f>
        <v>32.85</v>
      </c>
      <c r="G172" s="214">
        <f>IFERROR(IF(VLOOKUP($A172,'Annex 2 Designated EHV charges'!$A:$P,COLUMN(G172)+4,FALSE)=0,"",VLOOKUP($A172,'Annex 2 Designated EHV charges'!$A:$P,COLUMN(G172)+4,FALSE)),"")</f>
        <v>1.59</v>
      </c>
      <c r="H172" s="214">
        <f>IFERROR(IF(VLOOKUP($A172,'Annex 2 Designated EHV charges'!$A:$P,COLUMN(H172)+4,FALSE)=0,"",VLOOKUP($A172,'Annex 2 Designated EHV charges'!$A:$P,COLUMN(H172)+4,FALSE)),"")</f>
        <v>1.59</v>
      </c>
    </row>
    <row r="173" spans="1:8" x14ac:dyDescent="0.25">
      <c r="A173" s="91">
        <f t="array" ref="A173">IFERROR(INDEX('Annex 2 Designated EHV charges'!$A$11:$A$396, MATCH(0, IF(ISBLANK('Annex 2 Designated EHV charges'!$A$11:$A$396),1, COUNTIF(A$4:$A172, 'Annex 2 Designated EHV charges'!$A$11:$A$396)), 0)),"")</f>
        <v>873</v>
      </c>
      <c r="B173" s="91">
        <f>IF($A173="","",VLOOKUP($A173,'Annex 2 Designated EHV charges'!$A:$O,2,0))</f>
        <v>873</v>
      </c>
      <c r="C173" s="92">
        <f>IF($A173="","",VLOOKUP($A173,'Annex 2 Designated EHV charges'!$A:$O,3,0))</f>
        <v>1100039600317</v>
      </c>
      <c r="D173" s="91" t="str">
        <f>IF($A173="","",VLOOKUP($A173,'Annex 2 Designated EHV charges'!$A:$O,7,0))</f>
        <v>Rolls Royce Coventry</v>
      </c>
      <c r="E173" s="94">
        <f>IFERROR(IF(VLOOKUP($A173,'Annex 2 Designated EHV charges'!$A:$P,COLUMN(E173)+4,FALSE)=0,"",VLOOKUP($A173,'Annex 2 Designated EHV charges'!$A:$P,COLUMN(E173)+4,FALSE)),"")</f>
        <v>1.837</v>
      </c>
      <c r="F173" s="214">
        <f>IFERROR(IF(VLOOKUP($A173,'Annex 2 Designated EHV charges'!$A:$P,COLUMN(F173)+4,FALSE)=0,"",VLOOKUP($A173,'Annex 2 Designated EHV charges'!$A:$P,COLUMN(F173)+4,FALSE)),"")</f>
        <v>1276.77</v>
      </c>
      <c r="G173" s="214">
        <f>IFERROR(IF(VLOOKUP($A173,'Annex 2 Designated EHV charges'!$A:$P,COLUMN(G173)+4,FALSE)=0,"",VLOOKUP($A173,'Annex 2 Designated EHV charges'!$A:$P,COLUMN(G173)+4,FALSE)),"")</f>
        <v>1.85</v>
      </c>
      <c r="H173" s="214">
        <f>IFERROR(IF(VLOOKUP($A173,'Annex 2 Designated EHV charges'!$A:$P,COLUMN(H173)+4,FALSE)=0,"",VLOOKUP($A173,'Annex 2 Designated EHV charges'!$A:$P,COLUMN(H173)+4,FALSE)),"")</f>
        <v>1.85</v>
      </c>
    </row>
    <row r="174" spans="1:8" x14ac:dyDescent="0.25">
      <c r="A174" s="91">
        <f t="array" ref="A174">IFERROR(INDEX('Annex 2 Designated EHV charges'!$A$11:$A$396, MATCH(0, IF(ISBLANK('Annex 2 Designated EHV charges'!$A$11:$A$396),1, COUNTIF(A$4:$A173, 'Annex 2 Designated EHV charges'!$A$11:$A$396)), 0)),"")</f>
        <v>875</v>
      </c>
      <c r="B174" s="91">
        <f>IF($A174="","",VLOOKUP($A174,'Annex 2 Designated EHV charges'!$A:$O,2,0))</f>
        <v>875</v>
      </c>
      <c r="C174" s="92">
        <f>IF($A174="","",VLOOKUP($A174,'Annex 2 Designated EHV charges'!$A:$O,3,0))</f>
        <v>1100039667989</v>
      </c>
      <c r="D174" s="91" t="str">
        <f>IF($A174="","",VLOOKUP($A174,'Annex 2 Designated EHV charges'!$A:$O,7,0))</f>
        <v>Caterpillar</v>
      </c>
      <c r="E174" s="94">
        <f>IFERROR(IF(VLOOKUP($A174,'Annex 2 Designated EHV charges'!$A:$P,COLUMN(E174)+4,FALSE)=0,"",VLOOKUP($A174,'Annex 2 Designated EHV charges'!$A:$P,COLUMN(E174)+4,FALSE)),"")</f>
        <v>2.1920000000000002</v>
      </c>
      <c r="F174" s="214">
        <f>IFERROR(IF(VLOOKUP($A174,'Annex 2 Designated EHV charges'!$A:$P,COLUMN(F174)+4,FALSE)=0,"",VLOOKUP($A174,'Annex 2 Designated EHV charges'!$A:$P,COLUMN(F174)+4,FALSE)),"")</f>
        <v>13778.74</v>
      </c>
      <c r="G174" s="214">
        <f>IFERROR(IF(VLOOKUP($A174,'Annex 2 Designated EHV charges'!$A:$P,COLUMN(G174)+4,FALSE)=0,"",VLOOKUP($A174,'Annex 2 Designated EHV charges'!$A:$P,COLUMN(G174)+4,FALSE)),"")</f>
        <v>1.63</v>
      </c>
      <c r="H174" s="214">
        <f>IFERROR(IF(VLOOKUP($A174,'Annex 2 Designated EHV charges'!$A:$P,COLUMN(H174)+4,FALSE)=0,"",VLOOKUP($A174,'Annex 2 Designated EHV charges'!$A:$P,COLUMN(H174)+4,FALSE)),"")</f>
        <v>1.63</v>
      </c>
    </row>
    <row r="175" spans="1:8" x14ac:dyDescent="0.25">
      <c r="A175" s="91">
        <f t="array" ref="A175">IFERROR(INDEX('Annex 2 Designated EHV charges'!$A$11:$A$396, MATCH(0, IF(ISBLANK('Annex 2 Designated EHV charges'!$A$11:$A$396),1, COUNTIF(A$4:$A174, 'Annex 2 Designated EHV charges'!$A$11:$A$396)), 0)),"")</f>
        <v>876</v>
      </c>
      <c r="B175" s="91">
        <f>IF($A175="","",VLOOKUP($A175,'Annex 2 Designated EHV charges'!$A:$O,2,0))</f>
        <v>876</v>
      </c>
      <c r="C175" s="92">
        <f>IF($A175="","",VLOOKUP($A175,'Annex 2 Designated EHV charges'!$A:$O,3,0))</f>
        <v>1100039602323</v>
      </c>
      <c r="D175" s="91" t="str">
        <f>IF($A175="","",VLOOKUP($A175,'Annex 2 Designated EHV charges'!$A:$O,7,0))</f>
        <v>Santander Carlton Park</v>
      </c>
      <c r="E175" s="94">
        <f>IFERROR(IF(VLOOKUP($A175,'Annex 2 Designated EHV charges'!$A:$P,COLUMN(E175)+4,FALSE)=0,"",VLOOKUP($A175,'Annex 2 Designated EHV charges'!$A:$P,COLUMN(E175)+4,FALSE)),"")</f>
        <v>4.1980000000000004</v>
      </c>
      <c r="F175" s="214">
        <f>IFERROR(IF(VLOOKUP($A175,'Annex 2 Designated EHV charges'!$A:$P,COLUMN(F175)+4,FALSE)=0,"",VLOOKUP($A175,'Annex 2 Designated EHV charges'!$A:$P,COLUMN(F175)+4,FALSE)),"")</f>
        <v>1276.77</v>
      </c>
      <c r="G175" s="214">
        <f>IFERROR(IF(VLOOKUP($A175,'Annex 2 Designated EHV charges'!$A:$P,COLUMN(G175)+4,FALSE)=0,"",VLOOKUP($A175,'Annex 2 Designated EHV charges'!$A:$P,COLUMN(G175)+4,FALSE)),"")</f>
        <v>1.4</v>
      </c>
      <c r="H175" s="214">
        <f>IFERROR(IF(VLOOKUP($A175,'Annex 2 Designated EHV charges'!$A:$P,COLUMN(H175)+4,FALSE)=0,"",VLOOKUP($A175,'Annex 2 Designated EHV charges'!$A:$P,COLUMN(H175)+4,FALSE)),"")</f>
        <v>1.4</v>
      </c>
    </row>
    <row r="176" spans="1:8" x14ac:dyDescent="0.25">
      <c r="A176" s="91">
        <f t="array" ref="A176">IFERROR(INDEX('Annex 2 Designated EHV charges'!$A$11:$A$396, MATCH(0, IF(ISBLANK('Annex 2 Designated EHV charges'!$A$11:$A$396),1, COUNTIF(A$4:$A175, 'Annex 2 Designated EHV charges'!$A$11:$A$396)), 0)),"")</f>
        <v>877</v>
      </c>
      <c r="B176" s="91">
        <f>IF($A176="","",VLOOKUP($A176,'Annex 2 Designated EHV charges'!$A:$O,2,0))</f>
        <v>877</v>
      </c>
      <c r="C176" s="92">
        <f>IF($A176="","",VLOOKUP($A176,'Annex 2 Designated EHV charges'!$A:$O,3,0))</f>
        <v>1100039600308</v>
      </c>
      <c r="D176" s="91" t="str">
        <f>IF($A176="","",VLOOKUP($A176,'Annex 2 Designated EHV charges'!$A:$O,7,0))</f>
        <v>Brush</v>
      </c>
      <c r="E176" s="94">
        <f>IFERROR(IF(VLOOKUP($A176,'Annex 2 Designated EHV charges'!$A:$P,COLUMN(E176)+4,FALSE)=0,"",VLOOKUP($A176,'Annex 2 Designated EHV charges'!$A:$P,COLUMN(E176)+4,FALSE)),"")</f>
        <v>1.6120000000000001</v>
      </c>
      <c r="F176" s="214">
        <f>IFERROR(IF(VLOOKUP($A176,'Annex 2 Designated EHV charges'!$A:$P,COLUMN(F176)+4,FALSE)=0,"",VLOOKUP($A176,'Annex 2 Designated EHV charges'!$A:$P,COLUMN(F176)+4,FALSE)),"")</f>
        <v>7561</v>
      </c>
      <c r="G176" s="214">
        <f>IFERROR(IF(VLOOKUP($A176,'Annex 2 Designated EHV charges'!$A:$P,COLUMN(G176)+4,FALSE)=0,"",VLOOKUP($A176,'Annex 2 Designated EHV charges'!$A:$P,COLUMN(G176)+4,FALSE)),"")</f>
        <v>1.25</v>
      </c>
      <c r="H176" s="214">
        <f>IFERROR(IF(VLOOKUP($A176,'Annex 2 Designated EHV charges'!$A:$P,COLUMN(H176)+4,FALSE)=0,"",VLOOKUP($A176,'Annex 2 Designated EHV charges'!$A:$P,COLUMN(H176)+4,FALSE)),"")</f>
        <v>1.25</v>
      </c>
    </row>
    <row r="177" spans="1:8" ht="25" x14ac:dyDescent="0.25">
      <c r="A177" s="91">
        <f t="array" ref="A177">IFERROR(INDEX('Annex 2 Designated EHV charges'!$A$11:$A$396, MATCH(0, IF(ISBLANK('Annex 2 Designated EHV charges'!$A$11:$A$396),1, COUNTIF(A$4:$A176, 'Annex 2 Designated EHV charges'!$A$11:$A$396)), 0)),"")</f>
        <v>878</v>
      </c>
      <c r="B177" s="91">
        <f>IF($A177="","",VLOOKUP($A177,'Annex 2 Designated EHV charges'!$A:$O,2,0))</f>
        <v>878</v>
      </c>
      <c r="C177" s="92" t="str">
        <f>IF($A177="","",VLOOKUP($A177,'Annex 2 Designated EHV charges'!$A:$O,3,0))</f>
        <v>1170000352384_x000D_
1170000352409</v>
      </c>
      <c r="D177" s="91" t="str">
        <f>IF($A177="","",VLOOKUP($A177,'Annex 2 Designated EHV charges'!$A:$O,7,0))</f>
        <v>JCB</v>
      </c>
      <c r="E177" s="94">
        <f>IFERROR(IF(VLOOKUP($A177,'Annex 2 Designated EHV charges'!$A:$P,COLUMN(E177)+4,FALSE)=0,"",VLOOKUP($A177,'Annex 2 Designated EHV charges'!$A:$P,COLUMN(E177)+4,FALSE)),"")</f>
        <v>2.0270000000000001</v>
      </c>
      <c r="F177" s="214">
        <f>IFERROR(IF(VLOOKUP($A177,'Annex 2 Designated EHV charges'!$A:$P,COLUMN(F177)+4,FALSE)=0,"",VLOOKUP($A177,'Annex 2 Designated EHV charges'!$A:$P,COLUMN(F177)+4,FALSE)),"")</f>
        <v>17850.29</v>
      </c>
      <c r="G177" s="214">
        <f>IFERROR(IF(VLOOKUP($A177,'Annex 2 Designated EHV charges'!$A:$P,COLUMN(G177)+4,FALSE)=0,"",VLOOKUP($A177,'Annex 2 Designated EHV charges'!$A:$P,COLUMN(G177)+4,FALSE)),"")</f>
        <v>2.73</v>
      </c>
      <c r="H177" s="214">
        <f>IFERROR(IF(VLOOKUP($A177,'Annex 2 Designated EHV charges'!$A:$P,COLUMN(H177)+4,FALSE)=0,"",VLOOKUP($A177,'Annex 2 Designated EHV charges'!$A:$P,COLUMN(H177)+4,FALSE)),"")</f>
        <v>2.73</v>
      </c>
    </row>
    <row r="178" spans="1:8" x14ac:dyDescent="0.25">
      <c r="A178" s="91">
        <f t="array" ref="A178">IFERROR(INDEX('Annex 2 Designated EHV charges'!$A$11:$A$396, MATCH(0, IF(ISBLANK('Annex 2 Designated EHV charges'!$A$11:$A$396),1, COUNTIF(A$4:$A177, 'Annex 2 Designated EHV charges'!$A$11:$A$396)), 0)),"")</f>
        <v>879</v>
      </c>
      <c r="B178" s="91">
        <f>IF($A178="","",VLOOKUP($A178,'Annex 2 Designated EHV charges'!$A:$O,2,0))</f>
        <v>879</v>
      </c>
      <c r="C178" s="92">
        <f>IF($A178="","",VLOOKUP($A178,'Annex 2 Designated EHV charges'!$A:$O,3,0))</f>
        <v>1100039606197</v>
      </c>
      <c r="D178" s="91" t="str">
        <f>IF($A178="","",VLOOKUP($A178,'Annex 2 Designated EHV charges'!$A:$O,7,0))</f>
        <v>Cast Bar UK</v>
      </c>
      <c r="E178" s="94">
        <f>IFERROR(IF(VLOOKUP($A178,'Annex 2 Designated EHV charges'!$A:$P,COLUMN(E178)+4,FALSE)=0,"",VLOOKUP($A178,'Annex 2 Designated EHV charges'!$A:$P,COLUMN(E178)+4,FALSE)),"")</f>
        <v>1.3120000000000001</v>
      </c>
      <c r="F178" s="214">
        <f>IFERROR(IF(VLOOKUP($A178,'Annex 2 Designated EHV charges'!$A:$P,COLUMN(F178)+4,FALSE)=0,"",VLOOKUP($A178,'Annex 2 Designated EHV charges'!$A:$P,COLUMN(F178)+4,FALSE)),"")</f>
        <v>13344.01</v>
      </c>
      <c r="G178" s="214">
        <f>IFERROR(IF(VLOOKUP($A178,'Annex 2 Designated EHV charges'!$A:$P,COLUMN(G178)+4,FALSE)=0,"",VLOOKUP($A178,'Annex 2 Designated EHV charges'!$A:$P,COLUMN(G178)+4,FALSE)),"")</f>
        <v>1.56</v>
      </c>
      <c r="H178" s="214">
        <f>IFERROR(IF(VLOOKUP($A178,'Annex 2 Designated EHV charges'!$A:$P,COLUMN(H178)+4,FALSE)=0,"",VLOOKUP($A178,'Annex 2 Designated EHV charges'!$A:$P,COLUMN(H178)+4,FALSE)),"")</f>
        <v>1.56</v>
      </c>
    </row>
    <row r="179" spans="1:8" x14ac:dyDescent="0.25">
      <c r="A179" s="91">
        <f t="array" ref="A179">IFERROR(INDEX('Annex 2 Designated EHV charges'!$A$11:$A$396, MATCH(0, IF(ISBLANK('Annex 2 Designated EHV charges'!$A$11:$A$396),1, COUNTIF(A$4:$A178, 'Annex 2 Designated EHV charges'!$A$11:$A$396)), 0)),"")</f>
        <v>880</v>
      </c>
      <c r="B179" s="91">
        <f>IF($A179="","",VLOOKUP($A179,'Annex 2 Designated EHV charges'!$A:$O,2,0))</f>
        <v>880</v>
      </c>
      <c r="C179" s="92">
        <f>IF($A179="","",VLOOKUP($A179,'Annex 2 Designated EHV charges'!$A:$O,3,0))</f>
        <v>1100039668227</v>
      </c>
      <c r="D179" s="91" t="str">
        <f>IF($A179="","",VLOOKUP($A179,'Annex 2 Designated EHV charges'!$A:$O,7,0))</f>
        <v>Bretby GP</v>
      </c>
      <c r="E179" s="94">
        <f>IFERROR(IF(VLOOKUP($A179,'Annex 2 Designated EHV charges'!$A:$P,COLUMN(E179)+4,FALSE)=0,"",VLOOKUP($A179,'Annex 2 Designated EHV charges'!$A:$P,COLUMN(E179)+4,FALSE)),"")</f>
        <v>0.64100000000000001</v>
      </c>
      <c r="F179" s="214">
        <f>IFERROR(IF(VLOOKUP($A179,'Annex 2 Designated EHV charges'!$A:$P,COLUMN(F179)+4,FALSE)=0,"",VLOOKUP($A179,'Annex 2 Designated EHV charges'!$A:$P,COLUMN(F179)+4,FALSE)),"")</f>
        <v>1276.77</v>
      </c>
      <c r="G179" s="214">
        <f>IFERROR(IF(VLOOKUP($A179,'Annex 2 Designated EHV charges'!$A:$P,COLUMN(G179)+4,FALSE)=0,"",VLOOKUP($A179,'Annex 2 Designated EHV charges'!$A:$P,COLUMN(G179)+4,FALSE)),"")</f>
        <v>4.4400000000000004</v>
      </c>
      <c r="H179" s="214">
        <f>IFERROR(IF(VLOOKUP($A179,'Annex 2 Designated EHV charges'!$A:$P,COLUMN(H179)+4,FALSE)=0,"",VLOOKUP($A179,'Annex 2 Designated EHV charges'!$A:$P,COLUMN(H179)+4,FALSE)),"")</f>
        <v>4.4400000000000004</v>
      </c>
    </row>
    <row r="180" spans="1:8" x14ac:dyDescent="0.25">
      <c r="A180" s="91">
        <f t="array" ref="A180">IFERROR(INDEX('Annex 2 Designated EHV charges'!$A$11:$A$396, MATCH(0, IF(ISBLANK('Annex 2 Designated EHV charges'!$A$11:$A$396),1, COUNTIF(A$4:$A179, 'Annex 2 Designated EHV charges'!$A$11:$A$396)), 0)),"")</f>
        <v>881</v>
      </c>
      <c r="B180" s="91">
        <f>IF($A180="","",VLOOKUP($A180,'Annex 2 Designated EHV charges'!$A:$O,2,0))</f>
        <v>881</v>
      </c>
      <c r="C180" s="92">
        <f>IF($A180="","",VLOOKUP($A180,'Annex 2 Designated EHV charges'!$A:$O,3,0))</f>
        <v>1100039601028</v>
      </c>
      <c r="D180" s="91" t="str">
        <f>IF($A180="","",VLOOKUP($A180,'Annex 2 Designated EHV charges'!$A:$O,7,0))</f>
        <v>Holwell Works</v>
      </c>
      <c r="E180" s="94">
        <f>IFERROR(IF(VLOOKUP($A180,'Annex 2 Designated EHV charges'!$A:$P,COLUMN(E180)+4,FALSE)=0,"",VLOOKUP($A180,'Annex 2 Designated EHV charges'!$A:$P,COLUMN(E180)+4,FALSE)),"")</f>
        <v>1.8069999999999999</v>
      </c>
      <c r="F180" s="214">
        <f>IFERROR(IF(VLOOKUP($A180,'Annex 2 Designated EHV charges'!$A:$P,COLUMN(F180)+4,FALSE)=0,"",VLOOKUP($A180,'Annex 2 Designated EHV charges'!$A:$P,COLUMN(F180)+4,FALSE)),"")</f>
        <v>7561</v>
      </c>
      <c r="G180" s="214">
        <f>IFERROR(IF(VLOOKUP($A180,'Annex 2 Designated EHV charges'!$A:$P,COLUMN(G180)+4,FALSE)=0,"",VLOOKUP($A180,'Annex 2 Designated EHV charges'!$A:$P,COLUMN(G180)+4,FALSE)),"")</f>
        <v>1.49</v>
      </c>
      <c r="H180" s="214">
        <f>IFERROR(IF(VLOOKUP($A180,'Annex 2 Designated EHV charges'!$A:$P,COLUMN(H180)+4,FALSE)=0,"",VLOOKUP($A180,'Annex 2 Designated EHV charges'!$A:$P,COLUMN(H180)+4,FALSE)),"")</f>
        <v>1.49</v>
      </c>
    </row>
    <row r="181" spans="1:8" x14ac:dyDescent="0.25">
      <c r="A181" s="91">
        <f t="array" ref="A181">IFERROR(INDEX('Annex 2 Designated EHV charges'!$A$11:$A$396, MATCH(0, IF(ISBLANK('Annex 2 Designated EHV charges'!$A$11:$A$396),1, COUNTIF(A$4:$A180, 'Annex 2 Designated EHV charges'!$A$11:$A$396)), 0)),"")</f>
        <v>882</v>
      </c>
      <c r="B181" s="91">
        <f>IF($A181="","",VLOOKUP($A181,'Annex 2 Designated EHV charges'!$A:$O,2,0))</f>
        <v>882</v>
      </c>
      <c r="C181" s="92">
        <f>IF($A181="","",VLOOKUP($A181,'Annex 2 Designated EHV charges'!$A:$O,3,0))</f>
        <v>1100039601019</v>
      </c>
      <c r="D181" s="91" t="str">
        <f>IF($A181="","",VLOOKUP($A181,'Annex 2 Designated EHV charges'!$A:$O,7,0))</f>
        <v>Pedigree Petfoods</v>
      </c>
      <c r="E181" s="94">
        <f>IFERROR(IF(VLOOKUP($A181,'Annex 2 Designated EHV charges'!$A:$P,COLUMN(E181)+4,FALSE)=0,"",VLOOKUP($A181,'Annex 2 Designated EHV charges'!$A:$P,COLUMN(E181)+4,FALSE)),"")</f>
        <v>1.6479999999999999</v>
      </c>
      <c r="F181" s="214">
        <f>IFERROR(IF(VLOOKUP($A181,'Annex 2 Designated EHV charges'!$A:$P,COLUMN(F181)+4,FALSE)=0,"",VLOOKUP($A181,'Annex 2 Designated EHV charges'!$A:$P,COLUMN(F181)+4,FALSE)),"")</f>
        <v>7561</v>
      </c>
      <c r="G181" s="214">
        <f>IFERROR(IF(VLOOKUP($A181,'Annex 2 Designated EHV charges'!$A:$P,COLUMN(G181)+4,FALSE)=0,"",VLOOKUP($A181,'Annex 2 Designated EHV charges'!$A:$P,COLUMN(G181)+4,FALSE)),"")</f>
        <v>2.2599999999999998</v>
      </c>
      <c r="H181" s="214">
        <f>IFERROR(IF(VLOOKUP($A181,'Annex 2 Designated EHV charges'!$A:$P,COLUMN(H181)+4,FALSE)=0,"",VLOOKUP($A181,'Annex 2 Designated EHV charges'!$A:$P,COLUMN(H181)+4,FALSE)),"")</f>
        <v>2.2599999999999998</v>
      </c>
    </row>
    <row r="182" spans="1:8" x14ac:dyDescent="0.25">
      <c r="A182" s="91">
        <f t="array" ref="A182">IFERROR(INDEX('Annex 2 Designated EHV charges'!$A$11:$A$396, MATCH(0, IF(ISBLANK('Annex 2 Designated EHV charges'!$A$11:$A$396),1, COUNTIF(A$4:$A181, 'Annex 2 Designated EHV charges'!$A$11:$A$396)), 0)),"")</f>
        <v>883</v>
      </c>
      <c r="B182" s="91">
        <f>IF($A182="","",VLOOKUP($A182,'Annex 2 Designated EHV charges'!$A:$O,2,0))</f>
        <v>883</v>
      </c>
      <c r="C182" s="92">
        <f>IF($A182="","",VLOOKUP($A182,'Annex 2 Designated EHV charges'!$A:$O,3,0))</f>
        <v>1100039601339</v>
      </c>
      <c r="D182" s="91" t="str">
        <f>IF($A182="","",VLOOKUP($A182,'Annex 2 Designated EHV charges'!$A:$O,7,0))</f>
        <v>Alstom Wolverton</v>
      </c>
      <c r="E182" s="94">
        <f>IFERROR(IF(VLOOKUP($A182,'Annex 2 Designated EHV charges'!$A:$P,COLUMN(E182)+4,FALSE)=0,"",VLOOKUP($A182,'Annex 2 Designated EHV charges'!$A:$P,COLUMN(E182)+4,FALSE)),"")</f>
        <v>2.6389999999999998</v>
      </c>
      <c r="F182" s="214">
        <f>IFERROR(IF(VLOOKUP($A182,'Annex 2 Designated EHV charges'!$A:$P,COLUMN(F182)+4,FALSE)=0,"",VLOOKUP($A182,'Annex 2 Designated EHV charges'!$A:$P,COLUMN(F182)+4,FALSE)),"")</f>
        <v>1276.77</v>
      </c>
      <c r="G182" s="214">
        <f>IFERROR(IF(VLOOKUP($A182,'Annex 2 Designated EHV charges'!$A:$P,COLUMN(G182)+4,FALSE)=0,"",VLOOKUP($A182,'Annex 2 Designated EHV charges'!$A:$P,COLUMN(G182)+4,FALSE)),"")</f>
        <v>2.98</v>
      </c>
      <c r="H182" s="214">
        <f>IFERROR(IF(VLOOKUP($A182,'Annex 2 Designated EHV charges'!$A:$P,COLUMN(H182)+4,FALSE)=0,"",VLOOKUP($A182,'Annex 2 Designated EHV charges'!$A:$P,COLUMN(H182)+4,FALSE)),"")</f>
        <v>2.98</v>
      </c>
    </row>
    <row r="183" spans="1:8" x14ac:dyDescent="0.25">
      <c r="A183" s="91">
        <f t="array" ref="A183">IFERROR(INDEX('Annex 2 Designated EHV charges'!$A$11:$A$396, MATCH(0, IF(ISBLANK('Annex 2 Designated EHV charges'!$A$11:$A$396),1, COUNTIF(A$4:$A182, 'Annex 2 Designated EHV charges'!$A$11:$A$396)), 0)),"")</f>
        <v>884</v>
      </c>
      <c r="B183" s="91">
        <f>IF($A183="","",VLOOKUP($A183,'Annex 2 Designated EHV charges'!$A:$O,2,0))</f>
        <v>884</v>
      </c>
      <c r="C183" s="92">
        <f>IF($A183="","",VLOOKUP($A183,'Annex 2 Designated EHV charges'!$A:$O,3,0))</f>
        <v>1100039600567</v>
      </c>
      <c r="D183" s="91" t="str">
        <f>IF($A183="","",VLOOKUP($A183,'Annex 2 Designated EHV charges'!$A:$O,7,0))</f>
        <v>Colworth Laboratory</v>
      </c>
      <c r="E183" s="94">
        <f>IFERROR(IF(VLOOKUP($A183,'Annex 2 Designated EHV charges'!$A:$P,COLUMN(E183)+4,FALSE)=0,"",VLOOKUP($A183,'Annex 2 Designated EHV charges'!$A:$P,COLUMN(E183)+4,FALSE)),"")</f>
        <v>4.4870000000000001</v>
      </c>
      <c r="F183" s="214">
        <f>IFERROR(IF(VLOOKUP($A183,'Annex 2 Designated EHV charges'!$A:$P,COLUMN(F183)+4,FALSE)=0,"",VLOOKUP($A183,'Annex 2 Designated EHV charges'!$A:$P,COLUMN(F183)+4,FALSE)),"")</f>
        <v>1276.77</v>
      </c>
      <c r="G183" s="214">
        <f>IFERROR(IF(VLOOKUP($A183,'Annex 2 Designated EHV charges'!$A:$P,COLUMN(G183)+4,FALSE)=0,"",VLOOKUP($A183,'Annex 2 Designated EHV charges'!$A:$P,COLUMN(G183)+4,FALSE)),"")</f>
        <v>3.65</v>
      </c>
      <c r="H183" s="214">
        <f>IFERROR(IF(VLOOKUP($A183,'Annex 2 Designated EHV charges'!$A:$P,COLUMN(H183)+4,FALSE)=0,"",VLOOKUP($A183,'Annex 2 Designated EHV charges'!$A:$P,COLUMN(H183)+4,FALSE)),"")</f>
        <v>3.65</v>
      </c>
    </row>
    <row r="184" spans="1:8" ht="25" x14ac:dyDescent="0.25">
      <c r="A184" s="91">
        <f t="array" ref="A184">IFERROR(INDEX('Annex 2 Designated EHV charges'!$A$11:$A$396, MATCH(0, IF(ISBLANK('Annex 2 Designated EHV charges'!$A$11:$A$396),1, COUNTIF(A$4:$A183, 'Annex 2 Designated EHV charges'!$A$11:$A$396)), 0)),"")</f>
        <v>885</v>
      </c>
      <c r="B184" s="91">
        <f>IF($A184="","",VLOOKUP($A184,'Annex 2 Designated EHV charges'!$A:$O,2,0))</f>
        <v>885</v>
      </c>
      <c r="C184" s="92" t="str">
        <f>IF($A184="","",VLOOKUP($A184,'Annex 2 Designated EHV charges'!$A:$O,3,0))</f>
        <v>1100039601923_x000D_
1100039601932</v>
      </c>
      <c r="D184" s="91" t="str">
        <f>IF($A184="","",VLOOKUP($A184,'Annex 2 Designated EHV charges'!$A:$O,7,0))</f>
        <v>Boots Thane Road</v>
      </c>
      <c r="E184" s="94">
        <f>IFERROR(IF(VLOOKUP($A184,'Annex 2 Designated EHV charges'!$A:$P,COLUMN(E184)+4,FALSE)=0,"",VLOOKUP($A184,'Annex 2 Designated EHV charges'!$A:$P,COLUMN(E184)+4,FALSE)),"")</f>
        <v>0.39900000000000002</v>
      </c>
      <c r="F184" s="214">
        <f>IFERROR(IF(VLOOKUP($A184,'Annex 2 Designated EHV charges'!$A:$P,COLUMN(F184)+4,FALSE)=0,"",VLOOKUP($A184,'Annex 2 Designated EHV charges'!$A:$P,COLUMN(F184)+4,FALSE)),"")</f>
        <v>10099.719999999999</v>
      </c>
      <c r="G184" s="214">
        <f>IFERROR(IF(VLOOKUP($A184,'Annex 2 Designated EHV charges'!$A:$P,COLUMN(G184)+4,FALSE)=0,"",VLOOKUP($A184,'Annex 2 Designated EHV charges'!$A:$P,COLUMN(G184)+4,FALSE)),"")</f>
        <v>0.86</v>
      </c>
      <c r="H184" s="214">
        <f>IFERROR(IF(VLOOKUP($A184,'Annex 2 Designated EHV charges'!$A:$P,COLUMN(H184)+4,FALSE)=0,"",VLOOKUP($A184,'Annex 2 Designated EHV charges'!$A:$P,COLUMN(H184)+4,FALSE)),"")</f>
        <v>0.86</v>
      </c>
    </row>
    <row r="185" spans="1:8" x14ac:dyDescent="0.25">
      <c r="A185" s="91">
        <f t="array" ref="A185">IFERROR(INDEX('Annex 2 Designated EHV charges'!$A$11:$A$396, MATCH(0, IF(ISBLANK('Annex 2 Designated EHV charges'!$A$11:$A$396),1, COUNTIF(A$4:$A184, 'Annex 2 Designated EHV charges'!$A$11:$A$396)), 0)),"")</f>
        <v>886</v>
      </c>
      <c r="B185" s="91">
        <f>IF($A185="","",VLOOKUP($A185,'Annex 2 Designated EHV charges'!$A:$O,2,0))</f>
        <v>886</v>
      </c>
      <c r="C185" s="92">
        <f>IF($A185="","",VLOOKUP($A185,'Annex 2 Designated EHV charges'!$A:$O,3,0))</f>
        <v>1100039606294</v>
      </c>
      <c r="D185" s="91" t="str">
        <f>IF($A185="","",VLOOKUP($A185,'Annex 2 Designated EHV charges'!$A:$O,7,0))</f>
        <v>QMC</v>
      </c>
      <c r="E185" s="94">
        <f>IFERROR(IF(VLOOKUP($A185,'Annex 2 Designated EHV charges'!$A:$P,COLUMN(E185)+4,FALSE)=0,"",VLOOKUP($A185,'Annex 2 Designated EHV charges'!$A:$P,COLUMN(E185)+4,FALSE)),"")</f>
        <v>0.315</v>
      </c>
      <c r="F185" s="214">
        <f>IFERROR(IF(VLOOKUP($A185,'Annex 2 Designated EHV charges'!$A:$P,COLUMN(F185)+4,FALSE)=0,"",VLOOKUP($A185,'Annex 2 Designated EHV charges'!$A:$P,COLUMN(F185)+4,FALSE)),"")</f>
        <v>7456.06</v>
      </c>
      <c r="G185" s="214">
        <f>IFERROR(IF(VLOOKUP($A185,'Annex 2 Designated EHV charges'!$A:$P,COLUMN(G185)+4,FALSE)=0,"",VLOOKUP($A185,'Annex 2 Designated EHV charges'!$A:$P,COLUMN(G185)+4,FALSE)),"")</f>
        <v>1.53</v>
      </c>
      <c r="H185" s="214">
        <f>IFERROR(IF(VLOOKUP($A185,'Annex 2 Designated EHV charges'!$A:$P,COLUMN(H185)+4,FALSE)=0,"",VLOOKUP($A185,'Annex 2 Designated EHV charges'!$A:$P,COLUMN(H185)+4,FALSE)),"")</f>
        <v>1.53</v>
      </c>
    </row>
    <row r="186" spans="1:8" x14ac:dyDescent="0.25">
      <c r="A186" s="91">
        <f t="array" ref="A186">IFERROR(INDEX('Annex 2 Designated EHV charges'!$A$11:$A$396, MATCH(0, IF(ISBLANK('Annex 2 Designated EHV charges'!$A$11:$A$396),1, COUNTIF(A$4:$A185, 'Annex 2 Designated EHV charges'!$A$11:$A$396)), 0)),"")</f>
        <v>887</v>
      </c>
      <c r="B186" s="91">
        <f>IF($A186="","",VLOOKUP($A186,'Annex 2 Designated EHV charges'!$A:$O,2,0))</f>
        <v>887</v>
      </c>
      <c r="C186" s="92">
        <f>IF($A186="","",VLOOKUP($A186,'Annex 2 Designated EHV charges'!$A:$O,3,0))</f>
        <v>1100039604358</v>
      </c>
      <c r="D186" s="91" t="str">
        <f>IF($A186="","",VLOOKUP($A186,'Annex 2 Designated EHV charges'!$A:$O,7,0))</f>
        <v>British Gypsum</v>
      </c>
      <c r="E186" s="94">
        <f>IFERROR(IF(VLOOKUP($A186,'Annex 2 Designated EHV charges'!$A:$P,COLUMN(E186)+4,FALSE)=0,"",VLOOKUP($A186,'Annex 2 Designated EHV charges'!$A:$P,COLUMN(E186)+4,FALSE)),"")</f>
        <v>1.893</v>
      </c>
      <c r="F186" s="214">
        <f>IFERROR(IF(VLOOKUP($A186,'Annex 2 Designated EHV charges'!$A:$P,COLUMN(F186)+4,FALSE)=0,"",VLOOKUP($A186,'Annex 2 Designated EHV charges'!$A:$P,COLUMN(F186)+4,FALSE)),"")</f>
        <v>11509.8</v>
      </c>
      <c r="G186" s="214">
        <f>IFERROR(IF(VLOOKUP($A186,'Annex 2 Designated EHV charges'!$A:$P,COLUMN(G186)+4,FALSE)=0,"",VLOOKUP($A186,'Annex 2 Designated EHV charges'!$A:$P,COLUMN(G186)+4,FALSE)),"")</f>
        <v>2.86</v>
      </c>
      <c r="H186" s="214">
        <f>IFERROR(IF(VLOOKUP($A186,'Annex 2 Designated EHV charges'!$A:$P,COLUMN(H186)+4,FALSE)=0,"",VLOOKUP($A186,'Annex 2 Designated EHV charges'!$A:$P,COLUMN(H186)+4,FALSE)),"")</f>
        <v>2.86</v>
      </c>
    </row>
    <row r="187" spans="1:8" ht="25" x14ac:dyDescent="0.25">
      <c r="A187" s="91">
        <f t="array" ref="A187">IFERROR(INDEX('Annex 2 Designated EHV charges'!$A$11:$A$396, MATCH(0, IF(ISBLANK('Annex 2 Designated EHV charges'!$A$11:$A$396),1, COUNTIF(A$4:$A186, 'Annex 2 Designated EHV charges'!$A$11:$A$396)), 0)),"")</f>
        <v>888</v>
      </c>
      <c r="B187" s="91">
        <f>IF($A187="","",VLOOKUP($A187,'Annex 2 Designated EHV charges'!$A:$O,2,0))</f>
        <v>888</v>
      </c>
      <c r="C187" s="92" t="str">
        <f>IF($A187="","",VLOOKUP($A187,'Annex 2 Designated EHV charges'!$A:$O,3,0))</f>
        <v>1100039605139_x000D_
1100039605148</v>
      </c>
      <c r="D187" s="91" t="str">
        <f>IF($A187="","",VLOOKUP($A187,'Annex 2 Designated EHV charges'!$A:$O,7,0))</f>
        <v>Melbourne STW</v>
      </c>
      <c r="E187" s="94">
        <f>IFERROR(IF(VLOOKUP($A187,'Annex 2 Designated EHV charges'!$A:$P,COLUMN(E187)+4,FALSE)=0,"",VLOOKUP($A187,'Annex 2 Designated EHV charges'!$A:$P,COLUMN(E187)+4,FALSE)),"")</f>
        <v>6.8979999999999997</v>
      </c>
      <c r="F187" s="214">
        <f>IFERROR(IF(VLOOKUP($A187,'Annex 2 Designated EHV charges'!$A:$P,COLUMN(F187)+4,FALSE)=0,"",VLOOKUP($A187,'Annex 2 Designated EHV charges'!$A:$P,COLUMN(F187)+4,FALSE)),"")</f>
        <v>7561</v>
      </c>
      <c r="G187" s="214">
        <f>IFERROR(IF(VLOOKUP($A187,'Annex 2 Designated EHV charges'!$A:$P,COLUMN(G187)+4,FALSE)=0,"",VLOOKUP($A187,'Annex 2 Designated EHV charges'!$A:$P,COLUMN(G187)+4,FALSE)),"")</f>
        <v>2.78</v>
      </c>
      <c r="H187" s="214">
        <f>IFERROR(IF(VLOOKUP($A187,'Annex 2 Designated EHV charges'!$A:$P,COLUMN(H187)+4,FALSE)=0,"",VLOOKUP($A187,'Annex 2 Designated EHV charges'!$A:$P,COLUMN(H187)+4,FALSE)),"")</f>
        <v>2.78</v>
      </c>
    </row>
    <row r="188" spans="1:8" ht="25" x14ac:dyDescent="0.25">
      <c r="A188" s="91">
        <f t="array" ref="A188">IFERROR(INDEX('Annex 2 Designated EHV charges'!$A$11:$A$396, MATCH(0, IF(ISBLANK('Annex 2 Designated EHV charges'!$A$11:$A$396),1, COUNTIF(A$4:$A187, 'Annex 2 Designated EHV charges'!$A$11:$A$396)), 0)),"")</f>
        <v>889</v>
      </c>
      <c r="B188" s="91">
        <f>IF($A188="","",VLOOKUP($A188,'Annex 2 Designated EHV charges'!$A:$O,2,0))</f>
        <v>889</v>
      </c>
      <c r="C188" s="92" t="str">
        <f>IF($A188="","",VLOOKUP($A188,'Annex 2 Designated EHV charges'!$A:$O,3,0))</f>
        <v>1100039601116_x000D_
1100050484817</v>
      </c>
      <c r="D188" s="91" t="str">
        <f>IF($A188="","",VLOOKUP($A188,'Annex 2 Designated EHV charges'!$A:$O,7,0))</f>
        <v>Whetstone</v>
      </c>
      <c r="E188" s="94">
        <f>IFERROR(IF(VLOOKUP($A188,'Annex 2 Designated EHV charges'!$A:$P,COLUMN(E188)+4,FALSE)=0,"",VLOOKUP($A188,'Annex 2 Designated EHV charges'!$A:$P,COLUMN(E188)+4,FALSE)),"")</f>
        <v>4.3810000000000002</v>
      </c>
      <c r="F188" s="214">
        <f>IFERROR(IF(VLOOKUP($A188,'Annex 2 Designated EHV charges'!$A:$P,COLUMN(F188)+4,FALSE)=0,"",VLOOKUP($A188,'Annex 2 Designated EHV charges'!$A:$P,COLUMN(F188)+4,FALSE)),"")</f>
        <v>1276.77</v>
      </c>
      <c r="G188" s="214">
        <f>IFERROR(IF(VLOOKUP($A188,'Annex 2 Designated EHV charges'!$A:$P,COLUMN(G188)+4,FALSE)=0,"",VLOOKUP($A188,'Annex 2 Designated EHV charges'!$A:$P,COLUMN(G188)+4,FALSE)),"")</f>
        <v>3.28</v>
      </c>
      <c r="H188" s="214">
        <f>IFERROR(IF(VLOOKUP($A188,'Annex 2 Designated EHV charges'!$A:$P,COLUMN(H188)+4,FALSE)=0,"",VLOOKUP($A188,'Annex 2 Designated EHV charges'!$A:$P,COLUMN(H188)+4,FALSE)),"")</f>
        <v>3.28</v>
      </c>
    </row>
    <row r="189" spans="1:8" ht="25" x14ac:dyDescent="0.25">
      <c r="A189" s="91">
        <f t="array" ref="A189">IFERROR(INDEX('Annex 2 Designated EHV charges'!$A$11:$A$396, MATCH(0, IF(ISBLANK('Annex 2 Designated EHV charges'!$A$11:$A$396),1, COUNTIF(A$4:$A188, 'Annex 2 Designated EHV charges'!$A$11:$A$396)), 0)),"")</f>
        <v>890</v>
      </c>
      <c r="B189" s="91">
        <f>IF($A189="","",VLOOKUP($A189,'Annex 2 Designated EHV charges'!$A:$O,2,0))</f>
        <v>890</v>
      </c>
      <c r="C189" s="92" t="str">
        <f>IF($A189="","",VLOOKUP($A189,'Annex 2 Designated EHV charges'!$A:$O,3,0))</f>
        <v>1100039603647_x000D_
1100039603656</v>
      </c>
      <c r="D189" s="91" t="str">
        <f>IF($A189="","",VLOOKUP($A189,'Annex 2 Designated EHV charges'!$A:$O,7,0))</f>
        <v>Holbrook Works</v>
      </c>
      <c r="E189" s="94" t="str">
        <f>IFERROR(IF(VLOOKUP($A189,'Annex 2 Designated EHV charges'!$A:$P,COLUMN(E189)+4,FALSE)=0,"",VLOOKUP($A189,'Annex 2 Designated EHV charges'!$A:$P,COLUMN(E189)+4,FALSE)),"")</f>
        <v/>
      </c>
      <c r="F189" s="214">
        <f>IFERROR(IF(VLOOKUP($A189,'Annex 2 Designated EHV charges'!$A:$P,COLUMN(F189)+4,FALSE)=0,"",VLOOKUP($A189,'Annex 2 Designated EHV charges'!$A:$P,COLUMN(F189)+4,FALSE)),"")</f>
        <v>1103.3599999999999</v>
      </c>
      <c r="G189" s="214">
        <f>IFERROR(IF(VLOOKUP($A189,'Annex 2 Designated EHV charges'!$A:$P,COLUMN(G189)+4,FALSE)=0,"",VLOOKUP($A189,'Annex 2 Designated EHV charges'!$A:$P,COLUMN(G189)+4,FALSE)),"")</f>
        <v>0.81</v>
      </c>
      <c r="H189" s="214">
        <f>IFERROR(IF(VLOOKUP($A189,'Annex 2 Designated EHV charges'!$A:$P,COLUMN(H189)+4,FALSE)=0,"",VLOOKUP($A189,'Annex 2 Designated EHV charges'!$A:$P,COLUMN(H189)+4,FALSE)),"")</f>
        <v>0.81</v>
      </c>
    </row>
    <row r="190" spans="1:8" ht="25" x14ac:dyDescent="0.25">
      <c r="A190" s="91">
        <f t="array" ref="A190">IFERROR(INDEX('Annex 2 Designated EHV charges'!$A$11:$A$396, MATCH(0, IF(ISBLANK('Annex 2 Designated EHV charges'!$A$11:$A$396),1, COUNTIF(A$4:$A189, 'Annex 2 Designated EHV charges'!$A$11:$A$396)), 0)),"")</f>
        <v>891</v>
      </c>
      <c r="B190" s="91">
        <f>IF($A190="","",VLOOKUP($A190,'Annex 2 Designated EHV charges'!$A:$O,2,0))</f>
        <v>891</v>
      </c>
      <c r="C190" s="92" t="str">
        <f>IF($A190="","",VLOOKUP($A190,'Annex 2 Designated EHV charges'!$A:$O,3,0))</f>
        <v>1100050674421_x000D_
1100050677575</v>
      </c>
      <c r="D190" s="91" t="str">
        <f>IF($A190="","",VLOOKUP($A190,'Annex 2 Designated EHV charges'!$A:$O,7,0))</f>
        <v>Astrazeneca Charnwood</v>
      </c>
      <c r="E190" s="94">
        <f>IFERROR(IF(VLOOKUP($A190,'Annex 2 Designated EHV charges'!$A:$P,COLUMN(E190)+4,FALSE)=0,"",VLOOKUP($A190,'Annex 2 Designated EHV charges'!$A:$P,COLUMN(E190)+4,FALSE)),"")</f>
        <v>1.496</v>
      </c>
      <c r="F190" s="214">
        <f>IFERROR(IF(VLOOKUP($A190,'Annex 2 Designated EHV charges'!$A:$P,COLUMN(F190)+4,FALSE)=0,"",VLOOKUP($A190,'Annex 2 Designated EHV charges'!$A:$P,COLUMN(F190)+4,FALSE)),"")</f>
        <v>13354.93</v>
      </c>
      <c r="G190" s="214">
        <f>IFERROR(IF(VLOOKUP($A190,'Annex 2 Designated EHV charges'!$A:$P,COLUMN(G190)+4,FALSE)=0,"",VLOOKUP($A190,'Annex 2 Designated EHV charges'!$A:$P,COLUMN(G190)+4,FALSE)),"")</f>
        <v>2.34</v>
      </c>
      <c r="H190" s="214">
        <f>IFERROR(IF(VLOOKUP($A190,'Annex 2 Designated EHV charges'!$A:$P,COLUMN(H190)+4,FALSE)=0,"",VLOOKUP($A190,'Annex 2 Designated EHV charges'!$A:$P,COLUMN(H190)+4,FALSE)),"")</f>
        <v>2.34</v>
      </c>
    </row>
    <row r="191" spans="1:8" ht="25" x14ac:dyDescent="0.25">
      <c r="A191" s="91">
        <f t="array" ref="A191">IFERROR(INDEX('Annex 2 Designated EHV charges'!$A$11:$A$396, MATCH(0, IF(ISBLANK('Annex 2 Designated EHV charges'!$A$11:$A$396),1, COUNTIF(A$4:$A190, 'Annex 2 Designated EHV charges'!$A$11:$A$396)), 0)),"")</f>
        <v>892</v>
      </c>
      <c r="B191" s="91">
        <f>IF($A191="","",VLOOKUP($A191,'Annex 2 Designated EHV charges'!$A:$O,2,0))</f>
        <v>892</v>
      </c>
      <c r="C191" s="92" t="str">
        <f>IF($A191="","",VLOOKUP($A191,'Annex 2 Designated EHV charges'!$A:$O,3,0))</f>
        <v>1160000002893_x000D_
1160000065918</v>
      </c>
      <c r="D191" s="91" t="str">
        <f>IF($A191="","",VLOOKUP($A191,'Annex 2 Designated EHV charges'!$A:$O,7,0))</f>
        <v>B&amp;Q Manton</v>
      </c>
      <c r="E191" s="94">
        <f>IFERROR(IF(VLOOKUP($A191,'Annex 2 Designated EHV charges'!$A:$P,COLUMN(E191)+4,FALSE)=0,"",VLOOKUP($A191,'Annex 2 Designated EHV charges'!$A:$P,COLUMN(E191)+4,FALSE)),"")</f>
        <v>0.626</v>
      </c>
      <c r="F191" s="214">
        <f>IFERROR(IF(VLOOKUP($A191,'Annex 2 Designated EHV charges'!$A:$P,COLUMN(F191)+4,FALSE)=0,"",VLOOKUP($A191,'Annex 2 Designated EHV charges'!$A:$P,COLUMN(F191)+4,FALSE)),"")</f>
        <v>1175.98</v>
      </c>
      <c r="G191" s="214">
        <f>IFERROR(IF(VLOOKUP($A191,'Annex 2 Designated EHV charges'!$A:$P,COLUMN(G191)+4,FALSE)=0,"",VLOOKUP($A191,'Annex 2 Designated EHV charges'!$A:$P,COLUMN(G191)+4,FALSE)),"")</f>
        <v>1.28</v>
      </c>
      <c r="H191" s="214">
        <f>IFERROR(IF(VLOOKUP($A191,'Annex 2 Designated EHV charges'!$A:$P,COLUMN(H191)+4,FALSE)=0,"",VLOOKUP($A191,'Annex 2 Designated EHV charges'!$A:$P,COLUMN(H191)+4,FALSE)),"")</f>
        <v>1.28</v>
      </c>
    </row>
    <row r="192" spans="1:8" ht="25" x14ac:dyDescent="0.25">
      <c r="A192" s="91">
        <f t="array" ref="A192">IFERROR(INDEX('Annex 2 Designated EHV charges'!$A$11:$A$396, MATCH(0, IF(ISBLANK('Annex 2 Designated EHV charges'!$A$11:$A$396),1, COUNTIF(A$4:$A191, 'Annex 2 Designated EHV charges'!$A$11:$A$396)), 0)),"")</f>
        <v>893</v>
      </c>
      <c r="B192" s="91">
        <f>IF($A192="","",VLOOKUP($A192,'Annex 2 Designated EHV charges'!$A:$O,2,0))</f>
        <v>893</v>
      </c>
      <c r="C192" s="92" t="str">
        <f>IF($A192="","",VLOOKUP($A192,'Annex 2 Designated EHV charges'!$A:$O,3,0))</f>
        <v>1160001007100_x000D_
1160001122717</v>
      </c>
      <c r="D192" s="91" t="str">
        <f>IF($A192="","",VLOOKUP($A192,'Annex 2 Designated EHV charges'!$A:$O,7,0))</f>
        <v>Transco Churchover</v>
      </c>
      <c r="E192" s="94">
        <f>IFERROR(IF(VLOOKUP($A192,'Annex 2 Designated EHV charges'!$A:$P,COLUMN(E192)+4,FALSE)=0,"",VLOOKUP($A192,'Annex 2 Designated EHV charges'!$A:$P,COLUMN(E192)+4,FALSE)),"")</f>
        <v>0.41699999999999998</v>
      </c>
      <c r="F192" s="214">
        <f>IFERROR(IF(VLOOKUP($A192,'Annex 2 Designated EHV charges'!$A:$P,COLUMN(F192)+4,FALSE)=0,"",VLOOKUP($A192,'Annex 2 Designated EHV charges'!$A:$P,COLUMN(F192)+4,FALSE)),"")</f>
        <v>31303.85</v>
      </c>
      <c r="G192" s="214">
        <f>IFERROR(IF(VLOOKUP($A192,'Annex 2 Designated EHV charges'!$A:$P,COLUMN(G192)+4,FALSE)=0,"",VLOOKUP($A192,'Annex 2 Designated EHV charges'!$A:$P,COLUMN(G192)+4,FALSE)),"")</f>
        <v>1.55</v>
      </c>
      <c r="H192" s="214">
        <f>IFERROR(IF(VLOOKUP($A192,'Annex 2 Designated EHV charges'!$A:$P,COLUMN(H192)+4,FALSE)=0,"",VLOOKUP($A192,'Annex 2 Designated EHV charges'!$A:$P,COLUMN(H192)+4,FALSE)),"")</f>
        <v>1.55</v>
      </c>
    </row>
    <row r="193" spans="1:8" x14ac:dyDescent="0.25">
      <c r="A193" s="91">
        <f t="array" ref="A193">IFERROR(INDEX('Annex 2 Designated EHV charges'!$A$11:$A$396, MATCH(0, IF(ISBLANK('Annex 2 Designated EHV charges'!$A$11:$A$396),1, COUNTIF(A$4:$A192, 'Annex 2 Designated EHV charges'!$A$11:$A$396)), 0)),"")</f>
        <v>894</v>
      </c>
      <c r="B193" s="91">
        <f>IF($A193="","",VLOOKUP($A193,'Annex 2 Designated EHV charges'!$A:$O,2,0))</f>
        <v>894</v>
      </c>
      <c r="C193" s="92">
        <f>IF($A193="","",VLOOKUP($A193,'Annex 2 Designated EHV charges'!$A:$O,3,0))</f>
        <v>1100039600033</v>
      </c>
      <c r="D193" s="91" t="str">
        <f>IF($A193="","",VLOOKUP($A193,'Annex 2 Designated EHV charges'!$A:$O,7,0))</f>
        <v>Alstom Rugby</v>
      </c>
      <c r="E193" s="94">
        <f>IFERROR(IF(VLOOKUP($A193,'Annex 2 Designated EHV charges'!$A:$P,COLUMN(E193)+4,FALSE)=0,"",VLOOKUP($A193,'Annex 2 Designated EHV charges'!$A:$P,COLUMN(E193)+4,FALSE)),"")</f>
        <v>1.141</v>
      </c>
      <c r="F193" s="214">
        <f>IFERROR(IF(VLOOKUP($A193,'Annex 2 Designated EHV charges'!$A:$P,COLUMN(F193)+4,FALSE)=0,"",VLOOKUP($A193,'Annex 2 Designated EHV charges'!$A:$P,COLUMN(F193)+4,FALSE)),"")</f>
        <v>11012.66</v>
      </c>
      <c r="G193" s="214">
        <f>IFERROR(IF(VLOOKUP($A193,'Annex 2 Designated EHV charges'!$A:$P,COLUMN(G193)+4,FALSE)=0,"",VLOOKUP($A193,'Annex 2 Designated EHV charges'!$A:$P,COLUMN(G193)+4,FALSE)),"")</f>
        <v>0.98</v>
      </c>
      <c r="H193" s="214">
        <f>IFERROR(IF(VLOOKUP($A193,'Annex 2 Designated EHV charges'!$A:$P,COLUMN(H193)+4,FALSE)=0,"",VLOOKUP($A193,'Annex 2 Designated EHV charges'!$A:$P,COLUMN(H193)+4,FALSE)),"")</f>
        <v>0.98</v>
      </c>
    </row>
    <row r="194" spans="1:8" x14ac:dyDescent="0.25">
      <c r="A194" s="91">
        <f t="array" ref="A194">IFERROR(INDEX('Annex 2 Designated EHV charges'!$A$11:$A$396, MATCH(0, IF(ISBLANK('Annex 2 Designated EHV charges'!$A$11:$A$396),1, COUNTIF(A$4:$A193, 'Annex 2 Designated EHV charges'!$A$11:$A$396)), 0)),"")</f>
        <v>896</v>
      </c>
      <c r="B194" s="91">
        <f>IF($A194="","",VLOOKUP($A194,'Annex 2 Designated EHV charges'!$A:$O,2,0))</f>
        <v>896</v>
      </c>
      <c r="C194" s="92">
        <f>IF($A194="","",VLOOKUP($A194,'Annex 2 Designated EHV charges'!$A:$O,3,0))</f>
        <v>1160001363390</v>
      </c>
      <c r="D194" s="91" t="str">
        <f>IF($A194="","",VLOOKUP($A194,'Annex 2 Designated EHV charges'!$A:$O,7,0))</f>
        <v>Low Spinney Wind Farm</v>
      </c>
      <c r="E194" s="94" t="str">
        <f>IFERROR(IF(VLOOKUP($A194,'Annex 2 Designated EHV charges'!$A:$P,COLUMN(E194)+4,FALSE)=0,"",VLOOKUP($A194,'Annex 2 Designated EHV charges'!$A:$P,COLUMN(E194)+4,FALSE)),"")</f>
        <v/>
      </c>
      <c r="F194" s="214">
        <f>IFERROR(IF(VLOOKUP($A194,'Annex 2 Designated EHV charges'!$A:$P,COLUMN(F194)+4,FALSE)=0,"",VLOOKUP($A194,'Annex 2 Designated EHV charges'!$A:$P,COLUMN(F194)+4,FALSE)),"")</f>
        <v>218.41</v>
      </c>
      <c r="G194" s="214">
        <f>IFERROR(IF(VLOOKUP($A194,'Annex 2 Designated EHV charges'!$A:$P,COLUMN(G194)+4,FALSE)=0,"",VLOOKUP($A194,'Annex 2 Designated EHV charges'!$A:$P,COLUMN(G194)+4,FALSE)),"")</f>
        <v>0.81</v>
      </c>
      <c r="H194" s="214">
        <f>IFERROR(IF(VLOOKUP($A194,'Annex 2 Designated EHV charges'!$A:$P,COLUMN(H194)+4,FALSE)=0,"",VLOOKUP($A194,'Annex 2 Designated EHV charges'!$A:$P,COLUMN(H194)+4,FALSE)),"")</f>
        <v>0.81</v>
      </c>
    </row>
    <row r="195" spans="1:8" x14ac:dyDescent="0.25">
      <c r="A195" s="91">
        <f t="array" ref="A195">IFERROR(INDEX('Annex 2 Designated EHV charges'!$A$11:$A$396, MATCH(0, IF(ISBLANK('Annex 2 Designated EHV charges'!$A$11:$A$396),1, COUNTIF(A$4:$A194, 'Annex 2 Designated EHV charges'!$A$11:$A$396)), 0)),"")</f>
        <v>897</v>
      </c>
      <c r="B195" s="91">
        <f>IF($A195="","",VLOOKUP($A195,'Annex 2 Designated EHV charges'!$A:$O,2,0))</f>
        <v>897</v>
      </c>
      <c r="C195" s="92">
        <f>IF($A195="","",VLOOKUP($A195,'Annex 2 Designated EHV charges'!$A:$O,3,0))</f>
        <v>1160001457392</v>
      </c>
      <c r="D195" s="91" t="str">
        <f>IF($A195="","",VLOOKUP($A195,'Annex 2 Designated EHV charges'!$A:$O,7,0))</f>
        <v>Swinford Wind Farm</v>
      </c>
      <c r="E195" s="94">
        <f>IFERROR(IF(VLOOKUP($A195,'Annex 2 Designated EHV charges'!$A:$P,COLUMN(E195)+4,FALSE)=0,"",VLOOKUP($A195,'Annex 2 Designated EHV charges'!$A:$P,COLUMN(E195)+4,FALSE)),"")</f>
        <v>0.191</v>
      </c>
      <c r="F195" s="214">
        <f>IFERROR(IF(VLOOKUP($A195,'Annex 2 Designated EHV charges'!$A:$P,COLUMN(F195)+4,FALSE)=0,"",VLOOKUP($A195,'Annex 2 Designated EHV charges'!$A:$P,COLUMN(F195)+4,FALSE)),"")</f>
        <v>1236.1600000000001</v>
      </c>
      <c r="G195" s="214">
        <f>IFERROR(IF(VLOOKUP($A195,'Annex 2 Designated EHV charges'!$A:$P,COLUMN(G195)+4,FALSE)=0,"",VLOOKUP($A195,'Annex 2 Designated EHV charges'!$A:$P,COLUMN(G195)+4,FALSE)),"")</f>
        <v>0.84</v>
      </c>
      <c r="H195" s="214">
        <f>IFERROR(IF(VLOOKUP($A195,'Annex 2 Designated EHV charges'!$A:$P,COLUMN(H195)+4,FALSE)=0,"",VLOOKUP($A195,'Annex 2 Designated EHV charges'!$A:$P,COLUMN(H195)+4,FALSE)),"")</f>
        <v>0.84</v>
      </c>
    </row>
    <row r="196" spans="1:8" x14ac:dyDescent="0.25">
      <c r="A196" s="91">
        <f t="array" ref="A196">IFERROR(INDEX('Annex 2 Designated EHV charges'!$A$11:$A$396, MATCH(0, IF(ISBLANK('Annex 2 Designated EHV charges'!$A$11:$A$396),1, COUNTIF(A$4:$A195, 'Annex 2 Designated EHV charges'!$A$11:$A$396)), 0)),"")</f>
        <v>898</v>
      </c>
      <c r="B196" s="91">
        <f>IF($A196="","",VLOOKUP($A196,'Annex 2 Designated EHV charges'!$A:$O,2,0))</f>
        <v>898</v>
      </c>
      <c r="C196" s="92">
        <f>IF($A196="","",VLOOKUP($A196,'Annex 2 Designated EHV charges'!$A:$O,3,0))</f>
        <v>1170000117971</v>
      </c>
      <c r="D196" s="91" t="str">
        <f>IF($A196="","",VLOOKUP($A196,'Annex 2 Designated EHV charges'!$A:$O,7,0))</f>
        <v>Yelvertoft Wind Farm</v>
      </c>
      <c r="E196" s="94" t="str">
        <f>IFERROR(IF(VLOOKUP($A196,'Annex 2 Designated EHV charges'!$A:$P,COLUMN(E196)+4,FALSE)=0,"",VLOOKUP($A196,'Annex 2 Designated EHV charges'!$A:$P,COLUMN(E196)+4,FALSE)),"")</f>
        <v/>
      </c>
      <c r="F196" s="214">
        <f>IFERROR(IF(VLOOKUP($A196,'Annex 2 Designated EHV charges'!$A:$P,COLUMN(F196)+4,FALSE)=0,"",VLOOKUP($A196,'Annex 2 Designated EHV charges'!$A:$P,COLUMN(F196)+4,FALSE)),"")</f>
        <v>82.37</v>
      </c>
      <c r="G196" s="214">
        <f>IFERROR(IF(VLOOKUP($A196,'Annex 2 Designated EHV charges'!$A:$P,COLUMN(G196)+4,FALSE)=0,"",VLOOKUP($A196,'Annex 2 Designated EHV charges'!$A:$P,COLUMN(G196)+4,FALSE)),"")</f>
        <v>1.96</v>
      </c>
      <c r="H196" s="214">
        <f>IFERROR(IF(VLOOKUP($A196,'Annex 2 Designated EHV charges'!$A:$P,COLUMN(H196)+4,FALSE)=0,"",VLOOKUP($A196,'Annex 2 Designated EHV charges'!$A:$P,COLUMN(H196)+4,FALSE)),"")</f>
        <v>1.96</v>
      </c>
    </row>
    <row r="197" spans="1:8" x14ac:dyDescent="0.25">
      <c r="A197" s="91">
        <f t="array" ref="A197">IFERROR(INDEX('Annex 2 Designated EHV charges'!$A$11:$A$396, MATCH(0, IF(ISBLANK('Annex 2 Designated EHV charges'!$A$11:$A$396),1, COUNTIF(A$4:$A196, 'Annex 2 Designated EHV charges'!$A$11:$A$396)), 0)),"")</f>
        <v>899</v>
      </c>
      <c r="B197" s="91">
        <f>IF($A197="","",VLOOKUP($A197,'Annex 2 Designated EHV charges'!$A:$O,2,0))</f>
        <v>899</v>
      </c>
      <c r="C197" s="92" t="str">
        <f>IF($A197="","",VLOOKUP($A197,'Annex 2 Designated EHV charges'!$A:$O,3,0))</f>
        <v xml:space="preserve"> </v>
      </c>
      <c r="D197" s="91" t="str">
        <f>IF($A197="","",VLOOKUP($A197,'Annex 2 Designated EHV charges'!$A:$O,7,0))</f>
        <v>Maxwell House Data Centre</v>
      </c>
      <c r="E197" s="94">
        <f>IFERROR(IF(VLOOKUP($A197,'Annex 2 Designated EHV charges'!$A:$P,COLUMN(E197)+4,FALSE)=0,"",VLOOKUP($A197,'Annex 2 Designated EHV charges'!$A:$P,COLUMN(E197)+4,FALSE)),"")</f>
        <v>1.9039999999999999</v>
      </c>
      <c r="F197" s="214">
        <f>IFERROR(IF(VLOOKUP($A197,'Annex 2 Designated EHV charges'!$A:$P,COLUMN(F197)+4,FALSE)=0,"",VLOOKUP($A197,'Annex 2 Designated EHV charges'!$A:$P,COLUMN(F197)+4,FALSE)),"")</f>
        <v>46732.81</v>
      </c>
      <c r="G197" s="214">
        <f>IFERROR(IF(VLOOKUP($A197,'Annex 2 Designated EHV charges'!$A:$P,COLUMN(G197)+4,FALSE)=0,"",VLOOKUP($A197,'Annex 2 Designated EHV charges'!$A:$P,COLUMN(G197)+4,FALSE)),"")</f>
        <v>1.25</v>
      </c>
      <c r="H197" s="214">
        <f>IFERROR(IF(VLOOKUP($A197,'Annex 2 Designated EHV charges'!$A:$P,COLUMN(H197)+4,FALSE)=0,"",VLOOKUP($A197,'Annex 2 Designated EHV charges'!$A:$P,COLUMN(H197)+4,FALSE)),"")</f>
        <v>1.25</v>
      </c>
    </row>
    <row r="198" spans="1:8" x14ac:dyDescent="0.25">
      <c r="A198" s="91">
        <f t="array" ref="A198">IFERROR(INDEX('Annex 2 Designated EHV charges'!$A$11:$A$396, MATCH(0, IF(ISBLANK('Annex 2 Designated EHV charges'!$A$11:$A$396),1, COUNTIF(A$4:$A197, 'Annex 2 Designated EHV charges'!$A$11:$A$396)), 0)),"")</f>
        <v>902</v>
      </c>
      <c r="B198" s="91">
        <f>IF($A198="","",VLOOKUP($A198,'Annex 2 Designated EHV charges'!$A:$O,2,0))</f>
        <v>902</v>
      </c>
      <c r="C198" s="92">
        <f>IF($A198="","",VLOOKUP($A198,'Annex 2 Designated EHV charges'!$A:$O,3,0))</f>
        <v>1170000199789</v>
      </c>
      <c r="D198" s="91" t="str">
        <f>IF($A198="","",VLOOKUP($A198,'Annex 2 Designated EHV charges'!$A:$O,7,0))</f>
        <v>Burton Wolds Wind Farm phase 2</v>
      </c>
      <c r="E198" s="94">
        <f>IFERROR(IF(VLOOKUP($A198,'Annex 2 Designated EHV charges'!$A:$P,COLUMN(E198)+4,FALSE)=0,"",VLOOKUP($A198,'Annex 2 Designated EHV charges'!$A:$P,COLUMN(E198)+4,FALSE)),"")</f>
        <v>1.169</v>
      </c>
      <c r="F198" s="214">
        <f>IFERROR(IF(VLOOKUP($A198,'Annex 2 Designated EHV charges'!$A:$P,COLUMN(F198)+4,FALSE)=0,"",VLOOKUP($A198,'Annex 2 Designated EHV charges'!$A:$P,COLUMN(F198)+4,FALSE)),"")</f>
        <v>99.81</v>
      </c>
      <c r="G198" s="214">
        <f>IFERROR(IF(VLOOKUP($A198,'Annex 2 Designated EHV charges'!$A:$P,COLUMN(G198)+4,FALSE)=0,"",VLOOKUP($A198,'Annex 2 Designated EHV charges'!$A:$P,COLUMN(G198)+4,FALSE)),"")</f>
        <v>2.25</v>
      </c>
      <c r="H198" s="214">
        <f>IFERROR(IF(VLOOKUP($A198,'Annex 2 Designated EHV charges'!$A:$P,COLUMN(H198)+4,FALSE)=0,"",VLOOKUP($A198,'Annex 2 Designated EHV charges'!$A:$P,COLUMN(H198)+4,FALSE)),"")</f>
        <v>2.25</v>
      </c>
    </row>
    <row r="199" spans="1:8" x14ac:dyDescent="0.25">
      <c r="A199" s="91">
        <f t="array" ref="A199">IFERROR(INDEX('Annex 2 Designated EHV charges'!$A$11:$A$396, MATCH(0, IF(ISBLANK('Annex 2 Designated EHV charges'!$A$11:$A$396),1, COUNTIF(A$4:$A198, 'Annex 2 Designated EHV charges'!$A$11:$A$396)), 0)),"")</f>
        <v>903</v>
      </c>
      <c r="B199" s="91">
        <f>IF($A199="","",VLOOKUP($A199,'Annex 2 Designated EHV charges'!$A:$O,2,0))</f>
        <v>903</v>
      </c>
      <c r="C199" s="92">
        <f>IF($A199="","",VLOOKUP($A199,'Annex 2 Designated EHV charges'!$A:$O,3,0))</f>
        <v>1170000137579</v>
      </c>
      <c r="D199" s="91" t="str">
        <f>IF($A199="","",VLOOKUP($A199,'Annex 2 Designated EHV charges'!$A:$O,7,0))</f>
        <v>Shacks Barn PV</v>
      </c>
      <c r="E199" s="94">
        <f>IFERROR(IF(VLOOKUP($A199,'Annex 2 Designated EHV charges'!$A:$P,COLUMN(E199)+4,FALSE)=0,"",VLOOKUP($A199,'Annex 2 Designated EHV charges'!$A:$P,COLUMN(E199)+4,FALSE)),"")</f>
        <v>0.83199999999999996</v>
      </c>
      <c r="F199" s="214">
        <f>IFERROR(IF(VLOOKUP($A199,'Annex 2 Designated EHV charges'!$A:$P,COLUMN(F199)+4,FALSE)=0,"",VLOOKUP($A199,'Annex 2 Designated EHV charges'!$A:$P,COLUMN(F199)+4,FALSE)),"")</f>
        <v>13.67</v>
      </c>
      <c r="G199" s="214">
        <f>IFERROR(IF(VLOOKUP($A199,'Annex 2 Designated EHV charges'!$A:$P,COLUMN(G199)+4,FALSE)=0,"",VLOOKUP($A199,'Annex 2 Designated EHV charges'!$A:$P,COLUMN(G199)+4,FALSE)),"")</f>
        <v>0.91</v>
      </c>
      <c r="H199" s="214">
        <f>IFERROR(IF(VLOOKUP($A199,'Annex 2 Designated EHV charges'!$A:$P,COLUMN(H199)+4,FALSE)=0,"",VLOOKUP($A199,'Annex 2 Designated EHV charges'!$A:$P,COLUMN(H199)+4,FALSE)),"")</f>
        <v>0.91</v>
      </c>
    </row>
    <row r="200" spans="1:8" x14ac:dyDescent="0.25">
      <c r="A200" s="91">
        <f t="array" ref="A200">IFERROR(INDEX('Annex 2 Designated EHV charges'!$A$11:$A$396, MATCH(0, IF(ISBLANK('Annex 2 Designated EHV charges'!$A$11:$A$396),1, COUNTIF(A$4:$A199, 'Annex 2 Designated EHV charges'!$A$11:$A$396)), 0)),"")</f>
        <v>904</v>
      </c>
      <c r="B200" s="91">
        <f>IF($A200="","",VLOOKUP($A200,'Annex 2 Designated EHV charges'!$A:$O,2,0))</f>
        <v>904</v>
      </c>
      <c r="C200" s="92">
        <f>IF($A200="","",VLOOKUP($A200,'Annex 2 Designated EHV charges'!$A:$O,3,0))</f>
        <v>1160001324665</v>
      </c>
      <c r="D200" s="91" t="str">
        <f>IF($A200="","",VLOOKUP($A200,'Annex 2 Designated EHV charges'!$A:$O,7,0))</f>
        <v>Hatton Gas Compressor</v>
      </c>
      <c r="E200" s="94" t="str">
        <f>IFERROR(IF(VLOOKUP($A200,'Annex 2 Designated EHV charges'!$A:$P,COLUMN(E200)+4,FALSE)=0,"",VLOOKUP($A200,'Annex 2 Designated EHV charges'!$A:$P,COLUMN(E200)+4,FALSE)),"")</f>
        <v/>
      </c>
      <c r="F200" s="214">
        <f>IFERROR(IF(VLOOKUP($A200,'Annex 2 Designated EHV charges'!$A:$P,COLUMN(F200)+4,FALSE)=0,"",VLOOKUP($A200,'Annex 2 Designated EHV charges'!$A:$P,COLUMN(F200)+4,FALSE)),"")</f>
        <v>40159.760000000002</v>
      </c>
      <c r="G200" s="214">
        <f>IFERROR(IF(VLOOKUP($A200,'Annex 2 Designated EHV charges'!$A:$P,COLUMN(G200)+4,FALSE)=0,"",VLOOKUP($A200,'Annex 2 Designated EHV charges'!$A:$P,COLUMN(G200)+4,FALSE)),"")</f>
        <v>1.2</v>
      </c>
      <c r="H200" s="214">
        <f>IFERROR(IF(VLOOKUP($A200,'Annex 2 Designated EHV charges'!$A:$P,COLUMN(H200)+4,FALSE)=0,"",VLOOKUP($A200,'Annex 2 Designated EHV charges'!$A:$P,COLUMN(H200)+4,FALSE)),"")</f>
        <v>1.2</v>
      </c>
    </row>
    <row r="201" spans="1:8" x14ac:dyDescent="0.25">
      <c r="A201" s="91">
        <f t="array" ref="A201">IFERROR(INDEX('Annex 2 Designated EHV charges'!$A$11:$A$396, MATCH(0, IF(ISBLANK('Annex 2 Designated EHV charges'!$A$11:$A$396),1, COUNTIF(A$4:$A200, 'Annex 2 Designated EHV charges'!$A$11:$A$396)), 0)),"")</f>
        <v>905</v>
      </c>
      <c r="B201" s="91">
        <f>IF($A201="","",VLOOKUP($A201,'Annex 2 Designated EHV charges'!$A:$O,2,0))</f>
        <v>905</v>
      </c>
      <c r="C201" s="92">
        <f>IF($A201="","",VLOOKUP($A201,'Annex 2 Designated EHV charges'!$A:$O,3,0))</f>
        <v>1170000112477</v>
      </c>
      <c r="D201" s="91" t="str">
        <f>IF($A201="","",VLOOKUP($A201,'Annex 2 Designated EHV charges'!$A:$O,7,0))</f>
        <v>North Hykeham EFW</v>
      </c>
      <c r="E201" s="94" t="str">
        <f>IFERROR(IF(VLOOKUP($A201,'Annex 2 Designated EHV charges'!$A:$P,COLUMN(E201)+4,FALSE)=0,"",VLOOKUP($A201,'Annex 2 Designated EHV charges'!$A:$P,COLUMN(E201)+4,FALSE)),"")</f>
        <v/>
      </c>
      <c r="F201" s="214">
        <f>IFERROR(IF(VLOOKUP($A201,'Annex 2 Designated EHV charges'!$A:$P,COLUMN(F201)+4,FALSE)=0,"",VLOOKUP($A201,'Annex 2 Designated EHV charges'!$A:$P,COLUMN(F201)+4,FALSE)),"")</f>
        <v>58.27</v>
      </c>
      <c r="G201" s="214">
        <f>IFERROR(IF(VLOOKUP($A201,'Annex 2 Designated EHV charges'!$A:$P,COLUMN(G201)+4,FALSE)=0,"",VLOOKUP($A201,'Annex 2 Designated EHV charges'!$A:$P,COLUMN(G201)+4,FALSE)),"")</f>
        <v>0.68</v>
      </c>
      <c r="H201" s="214">
        <f>IFERROR(IF(VLOOKUP($A201,'Annex 2 Designated EHV charges'!$A:$P,COLUMN(H201)+4,FALSE)=0,"",VLOOKUP($A201,'Annex 2 Designated EHV charges'!$A:$P,COLUMN(H201)+4,FALSE)),"")</f>
        <v>0.68</v>
      </c>
    </row>
    <row r="202" spans="1:8" x14ac:dyDescent="0.25">
      <c r="A202" s="91">
        <f t="array" ref="A202">IFERROR(INDEX('Annex 2 Designated EHV charges'!$A$11:$A$396, MATCH(0, IF(ISBLANK('Annex 2 Designated EHV charges'!$A$11:$A$396),1, COUNTIF(A$4:$A201, 'Annex 2 Designated EHV charges'!$A$11:$A$396)), 0)),"")</f>
        <v>906</v>
      </c>
      <c r="B202" s="91">
        <f>IF($A202="","",VLOOKUP($A202,'Annex 2 Designated EHV charges'!$A:$O,2,0))</f>
        <v>906</v>
      </c>
      <c r="C202" s="92">
        <f>IF($A202="","",VLOOKUP($A202,'Annex 2 Designated EHV charges'!$A:$O,3,0))</f>
        <v>1160001415347</v>
      </c>
      <c r="D202" s="91" t="str">
        <f>IF($A202="","",VLOOKUP($A202,'Annex 2 Designated EHV charges'!$A:$O,7,0))</f>
        <v>Sleaford Renewable Energy Plant</v>
      </c>
      <c r="E202" s="94" t="str">
        <f>IFERROR(IF(VLOOKUP($A202,'Annex 2 Designated EHV charges'!$A:$P,COLUMN(E202)+4,FALSE)=0,"",VLOOKUP($A202,'Annex 2 Designated EHV charges'!$A:$P,COLUMN(E202)+4,FALSE)),"")</f>
        <v/>
      </c>
      <c r="F202" s="214">
        <f>IFERROR(IF(VLOOKUP($A202,'Annex 2 Designated EHV charges'!$A:$P,COLUMN(F202)+4,FALSE)=0,"",VLOOKUP($A202,'Annex 2 Designated EHV charges'!$A:$P,COLUMN(F202)+4,FALSE)),"")</f>
        <v>5712.49</v>
      </c>
      <c r="G202" s="214">
        <f>IFERROR(IF(VLOOKUP($A202,'Annex 2 Designated EHV charges'!$A:$P,COLUMN(G202)+4,FALSE)=0,"",VLOOKUP($A202,'Annex 2 Designated EHV charges'!$A:$P,COLUMN(G202)+4,FALSE)),"")</f>
        <v>5.54</v>
      </c>
      <c r="H202" s="214">
        <f>IFERROR(IF(VLOOKUP($A202,'Annex 2 Designated EHV charges'!$A:$P,COLUMN(H202)+4,FALSE)=0,"",VLOOKUP($A202,'Annex 2 Designated EHV charges'!$A:$P,COLUMN(H202)+4,FALSE)),"")</f>
        <v>5.54</v>
      </c>
    </row>
    <row r="203" spans="1:8" x14ac:dyDescent="0.25">
      <c r="A203" s="91">
        <f t="array" ref="A203">IFERROR(INDEX('Annex 2 Designated EHV charges'!$A$11:$A$396, MATCH(0, IF(ISBLANK('Annex 2 Designated EHV charges'!$A$11:$A$396),1, COUNTIF(A$4:$A202, 'Annex 2 Designated EHV charges'!$A$11:$A$396)), 0)),"")</f>
        <v>907</v>
      </c>
      <c r="B203" s="91">
        <f>IF($A203="","",VLOOKUP($A203,'Annex 2 Designated EHV charges'!$A:$O,2,0))</f>
        <v>907</v>
      </c>
      <c r="C203" s="92">
        <f>IF($A203="","",VLOOKUP($A203,'Annex 2 Designated EHV charges'!$A:$O,3,0))</f>
        <v>1170000059210</v>
      </c>
      <c r="D203" s="91" t="str">
        <f>IF($A203="","",VLOOKUP($A203,'Annex 2 Designated EHV charges'!$A:$O,7,0))</f>
        <v>Bilsthorpe Wind Farm</v>
      </c>
      <c r="E203" s="94" t="str">
        <f>IFERROR(IF(VLOOKUP($A203,'Annex 2 Designated EHV charges'!$A:$P,COLUMN(E203)+4,FALSE)=0,"",VLOOKUP($A203,'Annex 2 Designated EHV charges'!$A:$P,COLUMN(E203)+4,FALSE)),"")</f>
        <v/>
      </c>
      <c r="F203" s="214">
        <f>IFERROR(IF(VLOOKUP($A203,'Annex 2 Designated EHV charges'!$A:$P,COLUMN(F203)+4,FALSE)=0,"",VLOOKUP($A203,'Annex 2 Designated EHV charges'!$A:$P,COLUMN(F203)+4,FALSE)),"")</f>
        <v>22.82</v>
      </c>
      <c r="G203" s="214">
        <f>IFERROR(IF(VLOOKUP($A203,'Annex 2 Designated EHV charges'!$A:$P,COLUMN(G203)+4,FALSE)=0,"",VLOOKUP($A203,'Annex 2 Designated EHV charges'!$A:$P,COLUMN(G203)+4,FALSE)),"")</f>
        <v>0.7</v>
      </c>
      <c r="H203" s="214">
        <f>IFERROR(IF(VLOOKUP($A203,'Annex 2 Designated EHV charges'!$A:$P,COLUMN(H203)+4,FALSE)=0,"",VLOOKUP($A203,'Annex 2 Designated EHV charges'!$A:$P,COLUMN(H203)+4,FALSE)),"")</f>
        <v>0.7</v>
      </c>
    </row>
    <row r="204" spans="1:8" x14ac:dyDescent="0.25">
      <c r="A204" s="91">
        <f t="array" ref="A204">IFERROR(INDEX('Annex 2 Designated EHV charges'!$A$11:$A$396, MATCH(0, IF(ISBLANK('Annex 2 Designated EHV charges'!$A$11:$A$396),1, COUNTIF(A$4:$A203, 'Annex 2 Designated EHV charges'!$A$11:$A$396)), 0)),"")</f>
        <v>908</v>
      </c>
      <c r="B204" s="91">
        <f>IF($A204="","",VLOOKUP($A204,'Annex 2 Designated EHV charges'!$A:$O,2,0))</f>
        <v>908</v>
      </c>
      <c r="C204" s="92">
        <f>IF($A204="","",VLOOKUP($A204,'Annex 2 Designated EHV charges'!$A:$O,3,0))</f>
        <v>1170000117944</v>
      </c>
      <c r="D204" s="91" t="str">
        <f>IF($A204="","",VLOOKUP($A204,'Annex 2 Designated EHV charges'!$A:$O,7,0))</f>
        <v>Old Dalby Lodge Wind Farm</v>
      </c>
      <c r="E204" s="94" t="str">
        <f>IFERROR(IF(VLOOKUP($A204,'Annex 2 Designated EHV charges'!$A:$P,COLUMN(E204)+4,FALSE)=0,"",VLOOKUP($A204,'Annex 2 Designated EHV charges'!$A:$P,COLUMN(E204)+4,FALSE)),"")</f>
        <v/>
      </c>
      <c r="F204" s="214">
        <f>IFERROR(IF(VLOOKUP($A204,'Annex 2 Designated EHV charges'!$A:$P,COLUMN(F204)+4,FALSE)=0,"",VLOOKUP($A204,'Annex 2 Designated EHV charges'!$A:$P,COLUMN(F204)+4,FALSE)),"")</f>
        <v>22.59</v>
      </c>
      <c r="G204" s="214">
        <f>IFERROR(IF(VLOOKUP($A204,'Annex 2 Designated EHV charges'!$A:$P,COLUMN(G204)+4,FALSE)=0,"",VLOOKUP($A204,'Annex 2 Designated EHV charges'!$A:$P,COLUMN(G204)+4,FALSE)),"")</f>
        <v>1.94</v>
      </c>
      <c r="H204" s="214">
        <f>IFERROR(IF(VLOOKUP($A204,'Annex 2 Designated EHV charges'!$A:$P,COLUMN(H204)+4,FALSE)=0,"",VLOOKUP($A204,'Annex 2 Designated EHV charges'!$A:$P,COLUMN(H204)+4,FALSE)),"")</f>
        <v>1.94</v>
      </c>
    </row>
    <row r="205" spans="1:8" x14ac:dyDescent="0.25">
      <c r="A205" s="91">
        <f t="array" ref="A205">IFERROR(INDEX('Annex 2 Designated EHV charges'!$A$11:$A$396, MATCH(0, IF(ISBLANK('Annex 2 Designated EHV charges'!$A$11:$A$396),1, COUNTIF(A$4:$A204, 'Annex 2 Designated EHV charges'!$A$11:$A$396)), 0)),"")</f>
        <v>909</v>
      </c>
      <c r="B205" s="91">
        <f>IF($A205="","",VLOOKUP($A205,'Annex 2 Designated EHV charges'!$A:$O,2,0))</f>
        <v>909</v>
      </c>
      <c r="C205" s="92">
        <f>IF($A205="","",VLOOKUP($A205,'Annex 2 Designated EHV charges'!$A:$O,3,0))</f>
        <v>1170000146670</v>
      </c>
      <c r="D205" s="91" t="str">
        <f>IF($A205="","",VLOOKUP($A205,'Annex 2 Designated EHV charges'!$A:$O,7,0))</f>
        <v>Willoughby STOR generation</v>
      </c>
      <c r="E205" s="94" t="str">
        <f>IFERROR(IF(VLOOKUP($A205,'Annex 2 Designated EHV charges'!$A:$P,COLUMN(E205)+4,FALSE)=0,"",VLOOKUP($A205,'Annex 2 Designated EHV charges'!$A:$P,COLUMN(E205)+4,FALSE)),"")</f>
        <v/>
      </c>
      <c r="F205" s="214">
        <f>IFERROR(IF(VLOOKUP($A205,'Annex 2 Designated EHV charges'!$A:$P,COLUMN(F205)+4,FALSE)=0,"",VLOOKUP($A205,'Annex 2 Designated EHV charges'!$A:$P,COLUMN(F205)+4,FALSE)),"")</f>
        <v>290.69</v>
      </c>
      <c r="G205" s="214">
        <f>IFERROR(IF(VLOOKUP($A205,'Annex 2 Designated EHV charges'!$A:$P,COLUMN(G205)+4,FALSE)=0,"",VLOOKUP($A205,'Annex 2 Designated EHV charges'!$A:$P,COLUMN(G205)+4,FALSE)),"")</f>
        <v>2.0499999999999998</v>
      </c>
      <c r="H205" s="214">
        <f>IFERROR(IF(VLOOKUP($A205,'Annex 2 Designated EHV charges'!$A:$P,COLUMN(H205)+4,FALSE)=0,"",VLOOKUP($A205,'Annex 2 Designated EHV charges'!$A:$P,COLUMN(H205)+4,FALSE)),"")</f>
        <v>2.0499999999999998</v>
      </c>
    </row>
    <row r="206" spans="1:8" x14ac:dyDescent="0.25">
      <c r="A206" s="91">
        <f t="array" ref="A206">IFERROR(INDEX('Annex 2 Designated EHV charges'!$A$11:$A$396, MATCH(0, IF(ISBLANK('Annex 2 Designated EHV charges'!$A$11:$A$396),1, COUNTIF(A$4:$A205, 'Annex 2 Designated EHV charges'!$A$11:$A$396)), 0)),"")</f>
        <v>910</v>
      </c>
      <c r="B206" s="91">
        <f>IF($A206="","",VLOOKUP($A206,'Annex 2 Designated EHV charges'!$A:$O,2,0))</f>
        <v>910</v>
      </c>
      <c r="C206" s="92">
        <f>IF($A206="","",VLOOKUP($A206,'Annex 2 Designated EHV charges'!$A:$O,3,0))</f>
        <v>1130000085288</v>
      </c>
      <c r="D206" s="91" t="str">
        <f>IF($A206="","",VLOOKUP($A206,'Annex 2 Designated EHV charges'!$A:$O,7,0))</f>
        <v>Rolls Royce AB&amp;E 33kV</v>
      </c>
      <c r="E206" s="94">
        <f>IFERROR(IF(VLOOKUP($A206,'Annex 2 Designated EHV charges'!$A:$P,COLUMN(E206)+4,FALSE)=0,"",VLOOKUP($A206,'Annex 2 Designated EHV charges'!$A:$P,COLUMN(E206)+4,FALSE)),"")</f>
        <v>3.7280000000000002</v>
      </c>
      <c r="F206" s="214">
        <f>IFERROR(IF(VLOOKUP($A206,'Annex 2 Designated EHV charges'!$A:$P,COLUMN(F206)+4,FALSE)=0,"",VLOOKUP($A206,'Annex 2 Designated EHV charges'!$A:$P,COLUMN(F206)+4,FALSE)),"")</f>
        <v>39625.440000000002</v>
      </c>
      <c r="G206" s="214">
        <f>IFERROR(IF(VLOOKUP($A206,'Annex 2 Designated EHV charges'!$A:$P,COLUMN(G206)+4,FALSE)=0,"",VLOOKUP($A206,'Annex 2 Designated EHV charges'!$A:$P,COLUMN(G206)+4,FALSE)),"")</f>
        <v>2.5</v>
      </c>
      <c r="H206" s="214">
        <f>IFERROR(IF(VLOOKUP($A206,'Annex 2 Designated EHV charges'!$A:$P,COLUMN(H206)+4,FALSE)=0,"",VLOOKUP($A206,'Annex 2 Designated EHV charges'!$A:$P,COLUMN(H206)+4,FALSE)),"")</f>
        <v>2.5</v>
      </c>
    </row>
    <row r="207" spans="1:8" x14ac:dyDescent="0.25">
      <c r="A207" s="91">
        <f t="array" ref="A207">IFERROR(INDEX('Annex 2 Designated EHV charges'!$A$11:$A$396, MATCH(0, IF(ISBLANK('Annex 2 Designated EHV charges'!$A$11:$A$396),1, COUNTIF(A$4:$A206, 'Annex 2 Designated EHV charges'!$A$11:$A$396)), 0)),"")</f>
        <v>911</v>
      </c>
      <c r="B207" s="91">
        <f>IF($A207="","",VLOOKUP($A207,'Annex 2 Designated EHV charges'!$A:$O,2,0))</f>
        <v>911</v>
      </c>
      <c r="C207" s="92">
        <f>IF($A207="","",VLOOKUP($A207,'Annex 2 Designated EHV charges'!$A:$O,3,0))</f>
        <v>1170000110600</v>
      </c>
      <c r="D207" s="91" t="str">
        <f>IF($A207="","",VLOOKUP($A207,'Annex 2 Designated EHV charges'!$A:$O,7,0))</f>
        <v>The Grange Wind Farm</v>
      </c>
      <c r="E207" s="94">
        <f>IFERROR(IF(VLOOKUP($A207,'Annex 2 Designated EHV charges'!$A:$P,COLUMN(E207)+4,FALSE)=0,"",VLOOKUP($A207,'Annex 2 Designated EHV charges'!$A:$P,COLUMN(E207)+4,FALSE)),"")</f>
        <v>5.617</v>
      </c>
      <c r="F207" s="214">
        <f>IFERROR(IF(VLOOKUP($A207,'Annex 2 Designated EHV charges'!$A:$P,COLUMN(F207)+4,FALSE)=0,"",VLOOKUP($A207,'Annex 2 Designated EHV charges'!$A:$P,COLUMN(F207)+4,FALSE)),"")</f>
        <v>50.64</v>
      </c>
      <c r="G207" s="214">
        <f>IFERROR(IF(VLOOKUP($A207,'Annex 2 Designated EHV charges'!$A:$P,COLUMN(G207)+4,FALSE)=0,"",VLOOKUP($A207,'Annex 2 Designated EHV charges'!$A:$P,COLUMN(G207)+4,FALSE)),"")</f>
        <v>2.68</v>
      </c>
      <c r="H207" s="214">
        <f>IFERROR(IF(VLOOKUP($A207,'Annex 2 Designated EHV charges'!$A:$P,COLUMN(H207)+4,FALSE)=0,"",VLOOKUP($A207,'Annex 2 Designated EHV charges'!$A:$P,COLUMN(H207)+4,FALSE)),"")</f>
        <v>2.68</v>
      </c>
    </row>
    <row r="208" spans="1:8" x14ac:dyDescent="0.25">
      <c r="A208" s="91">
        <f t="array" ref="A208">IFERROR(INDEX('Annex 2 Designated EHV charges'!$A$11:$A$396, MATCH(0, IF(ISBLANK('Annex 2 Designated EHV charges'!$A$11:$A$396),1, COUNTIF(A$4:$A207, 'Annex 2 Designated EHV charges'!$A$11:$A$396)), 0)),"")</f>
        <v>912</v>
      </c>
      <c r="B208" s="91">
        <f>IF($A208="","",VLOOKUP($A208,'Annex 2 Designated EHV charges'!$A:$O,2,0))</f>
        <v>912</v>
      </c>
      <c r="C208" s="92">
        <f>IF($A208="","",VLOOKUP($A208,'Annex 2 Designated EHV charges'!$A:$O,3,0))</f>
        <v>1170000111881</v>
      </c>
      <c r="D208" s="91" t="str">
        <f>IF($A208="","",VLOOKUP($A208,'Annex 2 Designated EHV charges'!$A:$O,7,0))</f>
        <v>Clay Lake STOR</v>
      </c>
      <c r="E208" s="94">
        <f>IFERROR(IF(VLOOKUP($A208,'Annex 2 Designated EHV charges'!$A:$P,COLUMN(E208)+4,FALSE)=0,"",VLOOKUP($A208,'Annex 2 Designated EHV charges'!$A:$P,COLUMN(E208)+4,FALSE)),"")</f>
        <v>6.5469999999999997</v>
      </c>
      <c r="F208" s="214">
        <f>IFERROR(IF(VLOOKUP($A208,'Annex 2 Designated EHV charges'!$A:$P,COLUMN(F208)+4,FALSE)=0,"",VLOOKUP($A208,'Annex 2 Designated EHV charges'!$A:$P,COLUMN(F208)+4,FALSE)),"")</f>
        <v>1282.19</v>
      </c>
      <c r="G208" s="214">
        <f>IFERROR(IF(VLOOKUP($A208,'Annex 2 Designated EHV charges'!$A:$P,COLUMN(G208)+4,FALSE)=0,"",VLOOKUP($A208,'Annex 2 Designated EHV charges'!$A:$P,COLUMN(G208)+4,FALSE)),"")</f>
        <v>2.8</v>
      </c>
      <c r="H208" s="214">
        <f>IFERROR(IF(VLOOKUP($A208,'Annex 2 Designated EHV charges'!$A:$P,COLUMN(H208)+4,FALSE)=0,"",VLOOKUP($A208,'Annex 2 Designated EHV charges'!$A:$P,COLUMN(H208)+4,FALSE)),"")</f>
        <v>2.8</v>
      </c>
    </row>
    <row r="209" spans="1:8" x14ac:dyDescent="0.25">
      <c r="A209" s="91">
        <f t="array" ref="A209">IFERROR(INDEX('Annex 2 Designated EHV charges'!$A$11:$A$396, MATCH(0, IF(ISBLANK('Annex 2 Designated EHV charges'!$A$11:$A$396),1, COUNTIF(A$4:$A208, 'Annex 2 Designated EHV charges'!$A$11:$A$396)), 0)),"")</f>
        <v>913</v>
      </c>
      <c r="B209" s="91">
        <f>IF($A209="","",VLOOKUP($A209,'Annex 2 Designated EHV charges'!$A:$O,2,0))</f>
        <v>913</v>
      </c>
      <c r="C209" s="92">
        <f>IF($A209="","",VLOOKUP($A209,'Annex 2 Designated EHV charges'!$A:$O,3,0))</f>
        <v>1170000113443</v>
      </c>
      <c r="D209" s="91" t="str">
        <f>IF($A209="","",VLOOKUP($A209,'Annex 2 Designated EHV charges'!$A:$O,7,0))</f>
        <v>Balderton STOR</v>
      </c>
      <c r="E209" s="94" t="str">
        <f>IFERROR(IF(VLOOKUP($A209,'Annex 2 Designated EHV charges'!$A:$P,COLUMN(E209)+4,FALSE)=0,"",VLOOKUP($A209,'Annex 2 Designated EHV charges'!$A:$P,COLUMN(E209)+4,FALSE)),"")</f>
        <v/>
      </c>
      <c r="F209" s="214">
        <f>IFERROR(IF(VLOOKUP($A209,'Annex 2 Designated EHV charges'!$A:$P,COLUMN(F209)+4,FALSE)=0,"",VLOOKUP($A209,'Annex 2 Designated EHV charges'!$A:$P,COLUMN(F209)+4,FALSE)),"")</f>
        <v>1104</v>
      </c>
      <c r="G209" s="214">
        <f>IFERROR(IF(VLOOKUP($A209,'Annex 2 Designated EHV charges'!$A:$P,COLUMN(G209)+4,FALSE)=0,"",VLOOKUP($A209,'Annex 2 Designated EHV charges'!$A:$P,COLUMN(G209)+4,FALSE)),"")</f>
        <v>1.01</v>
      </c>
      <c r="H209" s="214">
        <f>IFERROR(IF(VLOOKUP($A209,'Annex 2 Designated EHV charges'!$A:$P,COLUMN(H209)+4,FALSE)=0,"",VLOOKUP($A209,'Annex 2 Designated EHV charges'!$A:$P,COLUMN(H209)+4,FALSE)),"")</f>
        <v>1.01</v>
      </c>
    </row>
    <row r="210" spans="1:8" x14ac:dyDescent="0.25">
      <c r="A210" s="91">
        <f t="array" ref="A210">IFERROR(INDEX('Annex 2 Designated EHV charges'!$A$11:$A$396, MATCH(0, IF(ISBLANK('Annex 2 Designated EHV charges'!$A$11:$A$396),1, COUNTIF(A$4:$A209, 'Annex 2 Designated EHV charges'!$A$11:$A$396)), 0)),"")</f>
        <v>914</v>
      </c>
      <c r="B210" s="91">
        <f>IF($A210="","",VLOOKUP($A210,'Annex 2 Designated EHV charges'!$A:$O,2,0))</f>
        <v>914</v>
      </c>
      <c r="C210" s="92">
        <f>IF($A210="","",VLOOKUP($A210,'Annex 2 Designated EHV charges'!$A:$O,3,0))</f>
        <v>1170000172954</v>
      </c>
      <c r="D210" s="91" t="str">
        <f>IF($A210="","",VLOOKUP($A210,'Annex 2 Designated EHV charges'!$A:$O,7,0))</f>
        <v>Wymeswold Solar Park</v>
      </c>
      <c r="E210" s="94" t="str">
        <f>IFERROR(IF(VLOOKUP($A210,'Annex 2 Designated EHV charges'!$A:$P,COLUMN(E210)+4,FALSE)=0,"",VLOOKUP($A210,'Annex 2 Designated EHV charges'!$A:$P,COLUMN(E210)+4,FALSE)),"")</f>
        <v/>
      </c>
      <c r="F210" s="214">
        <f>IFERROR(IF(VLOOKUP($A210,'Annex 2 Designated EHV charges'!$A:$P,COLUMN(F210)+4,FALSE)=0,"",VLOOKUP($A210,'Annex 2 Designated EHV charges'!$A:$P,COLUMN(F210)+4,FALSE)),"")</f>
        <v>12.71</v>
      </c>
      <c r="G210" s="214">
        <f>IFERROR(IF(VLOOKUP($A210,'Annex 2 Designated EHV charges'!$A:$P,COLUMN(G210)+4,FALSE)=0,"",VLOOKUP($A210,'Annex 2 Designated EHV charges'!$A:$P,COLUMN(G210)+4,FALSE)),"")</f>
        <v>3.5</v>
      </c>
      <c r="H210" s="214">
        <f>IFERROR(IF(VLOOKUP($A210,'Annex 2 Designated EHV charges'!$A:$P,COLUMN(H210)+4,FALSE)=0,"",VLOOKUP($A210,'Annex 2 Designated EHV charges'!$A:$P,COLUMN(H210)+4,FALSE)),"")</f>
        <v>3.5</v>
      </c>
    </row>
    <row r="211" spans="1:8" x14ac:dyDescent="0.25">
      <c r="A211" s="91">
        <f t="array" ref="A211">IFERROR(INDEX('Annex 2 Designated EHV charges'!$A$11:$A$396, MATCH(0, IF(ISBLANK('Annex 2 Designated EHV charges'!$A$11:$A$396),1, COUNTIF(A$4:$A210, 'Annex 2 Designated EHV charges'!$A$11:$A$396)), 0)),"")</f>
        <v>915</v>
      </c>
      <c r="B211" s="91">
        <f>IF($A211="","",VLOOKUP($A211,'Annex 2 Designated EHV charges'!$A:$O,2,0))</f>
        <v>915</v>
      </c>
      <c r="C211" s="92">
        <f>IF($A211="","",VLOOKUP($A211,'Annex 2 Designated EHV charges'!$A:$O,3,0))</f>
        <v>1170000722696</v>
      </c>
      <c r="D211" s="91" t="str">
        <f>IF($A211="","",VLOOKUP($A211,'Annex 2 Designated EHV charges'!$A:$O,7,0))</f>
        <v>French Farm Wind Farm</v>
      </c>
      <c r="E211" s="94">
        <f>IFERROR(IF(VLOOKUP($A211,'Annex 2 Designated EHV charges'!$A:$P,COLUMN(E211)+4,FALSE)=0,"",VLOOKUP($A211,'Annex 2 Designated EHV charges'!$A:$P,COLUMN(E211)+4,FALSE)),"")</f>
        <v>6.63</v>
      </c>
      <c r="F211" s="214">
        <f>IFERROR(IF(VLOOKUP($A211,'Annex 2 Designated EHV charges'!$A:$P,COLUMN(F211)+4,FALSE)=0,"",VLOOKUP($A211,'Annex 2 Designated EHV charges'!$A:$P,COLUMN(F211)+4,FALSE)),"")</f>
        <v>137.71</v>
      </c>
      <c r="G211" s="214">
        <f>IFERROR(IF(VLOOKUP($A211,'Annex 2 Designated EHV charges'!$A:$P,COLUMN(G211)+4,FALSE)=0,"",VLOOKUP($A211,'Annex 2 Designated EHV charges'!$A:$P,COLUMN(G211)+4,FALSE)),"")</f>
        <v>2.58</v>
      </c>
      <c r="H211" s="214">
        <f>IFERROR(IF(VLOOKUP($A211,'Annex 2 Designated EHV charges'!$A:$P,COLUMN(H211)+4,FALSE)=0,"",VLOOKUP($A211,'Annex 2 Designated EHV charges'!$A:$P,COLUMN(H211)+4,FALSE)),"")</f>
        <v>2.58</v>
      </c>
    </row>
    <row r="212" spans="1:8" x14ac:dyDescent="0.25">
      <c r="A212" s="91">
        <f t="array" ref="A212">IFERROR(INDEX('Annex 2 Designated EHV charges'!$A$11:$A$396, MATCH(0, IF(ISBLANK('Annex 2 Designated EHV charges'!$A$11:$A$396),1, COUNTIF(A$4:$A211, 'Annex 2 Designated EHV charges'!$A$11:$A$396)), 0)),"")</f>
        <v>916</v>
      </c>
      <c r="B212" s="91">
        <f>IF($A212="","",VLOOKUP($A212,'Annex 2 Designated EHV charges'!$A:$O,2,0))</f>
        <v>916</v>
      </c>
      <c r="C212" s="92">
        <f>IF($A212="","",VLOOKUP($A212,'Annex 2 Designated EHV charges'!$A:$O,3,0))</f>
        <v>1170000398486</v>
      </c>
      <c r="D212" s="91" t="str">
        <f>IF($A212="","",VLOOKUP($A212,'Annex 2 Designated EHV charges'!$A:$O,7,0))</f>
        <v>Lilbourne Wind Farm</v>
      </c>
      <c r="E212" s="94">
        <f>IFERROR(IF(VLOOKUP($A212,'Annex 2 Designated EHV charges'!$A:$P,COLUMN(E212)+4,FALSE)=0,"",VLOOKUP($A212,'Annex 2 Designated EHV charges'!$A:$P,COLUMN(E212)+4,FALSE)),"")</f>
        <v>6.0000000000000001E-3</v>
      </c>
      <c r="F212" s="214">
        <f>IFERROR(IF(VLOOKUP($A212,'Annex 2 Designated EHV charges'!$A:$P,COLUMN(F212)+4,FALSE)=0,"",VLOOKUP($A212,'Annex 2 Designated EHV charges'!$A:$P,COLUMN(F212)+4,FALSE)),"")</f>
        <v>1198.43</v>
      </c>
      <c r="G212" s="214">
        <f>IFERROR(IF(VLOOKUP($A212,'Annex 2 Designated EHV charges'!$A:$P,COLUMN(G212)+4,FALSE)=0,"",VLOOKUP($A212,'Annex 2 Designated EHV charges'!$A:$P,COLUMN(G212)+4,FALSE)),"")</f>
        <v>1.34</v>
      </c>
      <c r="H212" s="214">
        <f>IFERROR(IF(VLOOKUP($A212,'Annex 2 Designated EHV charges'!$A:$P,COLUMN(H212)+4,FALSE)=0,"",VLOOKUP($A212,'Annex 2 Designated EHV charges'!$A:$P,COLUMN(H212)+4,FALSE)),"")</f>
        <v>1.34</v>
      </c>
    </row>
    <row r="213" spans="1:8" x14ac:dyDescent="0.25">
      <c r="A213" s="91">
        <f t="array" ref="A213">IFERROR(INDEX('Annex 2 Designated EHV charges'!$A$11:$A$396, MATCH(0, IF(ISBLANK('Annex 2 Designated EHV charges'!$A$11:$A$396),1, COUNTIF(A$4:$A212, 'Annex 2 Designated EHV charges'!$A$11:$A$396)), 0)),"")</f>
        <v>917</v>
      </c>
      <c r="B213" s="91">
        <f>IF($A213="","",VLOOKUP($A213,'Annex 2 Designated EHV charges'!$A:$O,2,0))</f>
        <v>917</v>
      </c>
      <c r="C213" s="92">
        <f>IF($A213="","",VLOOKUP($A213,'Annex 2 Designated EHV charges'!$A:$O,3,0))</f>
        <v>1170000154538</v>
      </c>
      <c r="D213" s="91" t="str">
        <f>IF($A213="","",VLOOKUP($A213,'Annex 2 Designated EHV charges'!$A:$O,7,0))</f>
        <v>Chelvaston Renewable</v>
      </c>
      <c r="E213" s="94">
        <f>IFERROR(IF(VLOOKUP($A213,'Annex 2 Designated EHV charges'!$A:$P,COLUMN(E213)+4,FALSE)=0,"",VLOOKUP($A213,'Annex 2 Designated EHV charges'!$A:$P,COLUMN(E213)+4,FALSE)),"")</f>
        <v>0.92300000000000004</v>
      </c>
      <c r="F213" s="214">
        <f>IFERROR(IF(VLOOKUP($A213,'Annex 2 Designated EHV charges'!$A:$P,COLUMN(F213)+4,FALSE)=0,"",VLOOKUP($A213,'Annex 2 Designated EHV charges'!$A:$P,COLUMN(F213)+4,FALSE)),"")</f>
        <v>1111.22</v>
      </c>
      <c r="G213" s="214">
        <f>IFERROR(IF(VLOOKUP($A213,'Annex 2 Designated EHV charges'!$A:$P,COLUMN(G213)+4,FALSE)=0,"",VLOOKUP($A213,'Annex 2 Designated EHV charges'!$A:$P,COLUMN(G213)+4,FALSE)),"")</f>
        <v>2.2200000000000002</v>
      </c>
      <c r="H213" s="214">
        <f>IFERROR(IF(VLOOKUP($A213,'Annex 2 Designated EHV charges'!$A:$P,COLUMN(H213)+4,FALSE)=0,"",VLOOKUP($A213,'Annex 2 Designated EHV charges'!$A:$P,COLUMN(H213)+4,FALSE)),"")</f>
        <v>2.2200000000000002</v>
      </c>
    </row>
    <row r="214" spans="1:8" x14ac:dyDescent="0.25">
      <c r="A214" s="91">
        <f t="array" ref="A214">IFERROR(INDEX('Annex 2 Designated EHV charges'!$A$11:$A$396, MATCH(0, IF(ISBLANK('Annex 2 Designated EHV charges'!$A$11:$A$396),1, COUNTIF(A$4:$A213, 'Annex 2 Designated EHV charges'!$A$11:$A$396)), 0)),"")</f>
        <v>918</v>
      </c>
      <c r="B214" s="91">
        <f>IF($A214="","",VLOOKUP($A214,'Annex 2 Designated EHV charges'!$A:$O,2,0))</f>
        <v>918</v>
      </c>
      <c r="C214" s="92">
        <f>IF($A214="","",VLOOKUP($A214,'Annex 2 Designated EHV charges'!$A:$O,3,0))</f>
        <v>1170000174827</v>
      </c>
      <c r="D214" s="91" t="str">
        <f>IF($A214="","",VLOOKUP($A214,'Annex 2 Designated EHV charges'!$A:$O,7,0))</f>
        <v>Beachampton Solar Farm</v>
      </c>
      <c r="E214" s="94">
        <f>IFERROR(IF(VLOOKUP($A214,'Annex 2 Designated EHV charges'!$A:$P,COLUMN(E214)+4,FALSE)=0,"",VLOOKUP($A214,'Annex 2 Designated EHV charges'!$A:$P,COLUMN(E214)+4,FALSE)),"")</f>
        <v>0.89600000000000002</v>
      </c>
      <c r="F214" s="214">
        <f>IFERROR(IF(VLOOKUP($A214,'Annex 2 Designated EHV charges'!$A:$P,COLUMN(F214)+4,FALSE)=0,"",VLOOKUP($A214,'Annex 2 Designated EHV charges'!$A:$P,COLUMN(F214)+4,FALSE)),"")</f>
        <v>13.18</v>
      </c>
      <c r="G214" s="214">
        <f>IFERROR(IF(VLOOKUP($A214,'Annex 2 Designated EHV charges'!$A:$P,COLUMN(G214)+4,FALSE)=0,"",VLOOKUP($A214,'Annex 2 Designated EHV charges'!$A:$P,COLUMN(G214)+4,FALSE)),"")</f>
        <v>2.31</v>
      </c>
      <c r="H214" s="214">
        <f>IFERROR(IF(VLOOKUP($A214,'Annex 2 Designated EHV charges'!$A:$P,COLUMN(H214)+4,FALSE)=0,"",VLOOKUP($A214,'Annex 2 Designated EHV charges'!$A:$P,COLUMN(H214)+4,FALSE)),"")</f>
        <v>2.31</v>
      </c>
    </row>
    <row r="215" spans="1:8" x14ac:dyDescent="0.25">
      <c r="A215" s="91">
        <f t="array" ref="A215">IFERROR(INDEX('Annex 2 Designated EHV charges'!$A$11:$A$396, MATCH(0, IF(ISBLANK('Annex 2 Designated EHV charges'!$A$11:$A$396),1, COUNTIF(A$4:$A214, 'Annex 2 Designated EHV charges'!$A$11:$A$396)), 0)),"")</f>
        <v>919</v>
      </c>
      <c r="B215" s="91">
        <f>IF($A215="","",VLOOKUP($A215,'Annex 2 Designated EHV charges'!$A:$O,2,0))</f>
        <v>919</v>
      </c>
      <c r="C215" s="92">
        <f>IF($A215="","",VLOOKUP($A215,'Annex 2 Designated EHV charges'!$A:$O,3,0))</f>
        <v>1170000182961</v>
      </c>
      <c r="D215" s="91" t="str">
        <f>IF($A215="","",VLOOKUP($A215,'Annex 2 Designated EHV charges'!$A:$O,7,0))</f>
        <v>Croft End Solar Farm</v>
      </c>
      <c r="E215" s="94" t="str">
        <f>IFERROR(IF(VLOOKUP($A215,'Annex 2 Designated EHV charges'!$A:$P,COLUMN(E215)+4,FALSE)=0,"",VLOOKUP($A215,'Annex 2 Designated EHV charges'!$A:$P,COLUMN(E215)+4,FALSE)),"")</f>
        <v/>
      </c>
      <c r="F215" s="214">
        <f>IFERROR(IF(VLOOKUP($A215,'Annex 2 Designated EHV charges'!$A:$P,COLUMN(F215)+4,FALSE)=0,"",VLOOKUP($A215,'Annex 2 Designated EHV charges'!$A:$P,COLUMN(F215)+4,FALSE)),"")</f>
        <v>3.69</v>
      </c>
      <c r="G215" s="214">
        <f>IFERROR(IF(VLOOKUP($A215,'Annex 2 Designated EHV charges'!$A:$P,COLUMN(G215)+4,FALSE)=0,"",VLOOKUP($A215,'Annex 2 Designated EHV charges'!$A:$P,COLUMN(G215)+4,FALSE)),"")</f>
        <v>1.43</v>
      </c>
      <c r="H215" s="214">
        <f>IFERROR(IF(VLOOKUP($A215,'Annex 2 Designated EHV charges'!$A:$P,COLUMN(H215)+4,FALSE)=0,"",VLOOKUP($A215,'Annex 2 Designated EHV charges'!$A:$P,COLUMN(H215)+4,FALSE)),"")</f>
        <v>1.43</v>
      </c>
    </row>
    <row r="216" spans="1:8" x14ac:dyDescent="0.25">
      <c r="A216" s="91">
        <f t="array" ref="A216">IFERROR(INDEX('Annex 2 Designated EHV charges'!$A$11:$A$396, MATCH(0, IF(ISBLANK('Annex 2 Designated EHV charges'!$A$11:$A$396),1, COUNTIF(A$4:$A215, 'Annex 2 Designated EHV charges'!$A$11:$A$396)), 0)),"")</f>
        <v>920</v>
      </c>
      <c r="B216" s="91">
        <f>IF($A216="","",VLOOKUP($A216,'Annex 2 Designated EHV charges'!$A:$O,2,0))</f>
        <v>920</v>
      </c>
      <c r="C216" s="92">
        <f>IF($A216="","",VLOOKUP($A216,'Annex 2 Designated EHV charges'!$A:$O,3,0))</f>
        <v>1170000233552</v>
      </c>
      <c r="D216" s="91" t="str">
        <f>IF($A216="","",VLOOKUP($A216,'Annex 2 Designated EHV charges'!$A:$O,7,0))</f>
        <v>M1 Wind farm</v>
      </c>
      <c r="E216" s="94">
        <f>IFERROR(IF(VLOOKUP($A216,'Annex 2 Designated EHV charges'!$A:$P,COLUMN(E216)+4,FALSE)=0,"",VLOOKUP($A216,'Annex 2 Designated EHV charges'!$A:$P,COLUMN(E216)+4,FALSE)),"")</f>
        <v>1.0249999999999999</v>
      </c>
      <c r="F216" s="214">
        <f>IFERROR(IF(VLOOKUP($A216,'Annex 2 Designated EHV charges'!$A:$P,COLUMN(F216)+4,FALSE)=0,"",VLOOKUP($A216,'Annex 2 Designated EHV charges'!$A:$P,COLUMN(F216)+4,FALSE)),"")</f>
        <v>9.49</v>
      </c>
      <c r="G216" s="214">
        <f>IFERROR(IF(VLOOKUP($A216,'Annex 2 Designated EHV charges'!$A:$P,COLUMN(G216)+4,FALSE)=0,"",VLOOKUP($A216,'Annex 2 Designated EHV charges'!$A:$P,COLUMN(G216)+4,FALSE)),"")</f>
        <v>1.04</v>
      </c>
      <c r="H216" s="214">
        <f>IFERROR(IF(VLOOKUP($A216,'Annex 2 Designated EHV charges'!$A:$P,COLUMN(H216)+4,FALSE)=0,"",VLOOKUP($A216,'Annex 2 Designated EHV charges'!$A:$P,COLUMN(H216)+4,FALSE)),"")</f>
        <v>1.04</v>
      </c>
    </row>
    <row r="217" spans="1:8" x14ac:dyDescent="0.25">
      <c r="A217" s="91">
        <f t="array" ref="A217">IFERROR(INDEX('Annex 2 Designated EHV charges'!$A$11:$A$396, MATCH(0, IF(ISBLANK('Annex 2 Designated EHV charges'!$A$11:$A$396),1, COUNTIF(A$4:$A216, 'Annex 2 Designated EHV charges'!$A$11:$A$396)), 0)),"")</f>
        <v>922</v>
      </c>
      <c r="B217" s="91">
        <f>IF($A217="","",VLOOKUP($A217,'Annex 2 Designated EHV charges'!$A:$O,2,0))</f>
        <v>922</v>
      </c>
      <c r="C217" s="92">
        <f>IF($A217="","",VLOOKUP($A217,'Annex 2 Designated EHV charges'!$A:$O,3,0))</f>
        <v>1170000280108</v>
      </c>
      <c r="D217" s="91" t="str">
        <f>IF($A217="","",VLOOKUP($A217,'Annex 2 Designated EHV charges'!$A:$O,7,0))</f>
        <v>Low Farm Anaerobic Dig</v>
      </c>
      <c r="E217" s="94" t="str">
        <f>IFERROR(IF(VLOOKUP($A217,'Annex 2 Designated EHV charges'!$A:$P,COLUMN(E217)+4,FALSE)=0,"",VLOOKUP($A217,'Annex 2 Designated EHV charges'!$A:$P,COLUMN(E217)+4,FALSE)),"")</f>
        <v/>
      </c>
      <c r="F217" s="214">
        <f>IFERROR(IF(VLOOKUP($A217,'Annex 2 Designated EHV charges'!$A:$P,COLUMN(F217)+4,FALSE)=0,"",VLOOKUP($A217,'Annex 2 Designated EHV charges'!$A:$P,COLUMN(F217)+4,FALSE)),"")</f>
        <v>364.48</v>
      </c>
      <c r="G217" s="214">
        <f>IFERROR(IF(VLOOKUP($A217,'Annex 2 Designated EHV charges'!$A:$P,COLUMN(G217)+4,FALSE)=0,"",VLOOKUP($A217,'Annex 2 Designated EHV charges'!$A:$P,COLUMN(G217)+4,FALSE)),"")</f>
        <v>0.97</v>
      </c>
      <c r="H217" s="214">
        <f>IFERROR(IF(VLOOKUP($A217,'Annex 2 Designated EHV charges'!$A:$P,COLUMN(H217)+4,FALSE)=0,"",VLOOKUP($A217,'Annex 2 Designated EHV charges'!$A:$P,COLUMN(H217)+4,FALSE)),"")</f>
        <v>0.97</v>
      </c>
    </row>
    <row r="218" spans="1:8" x14ac:dyDescent="0.25">
      <c r="A218" s="91">
        <f t="array" ref="A218">IFERROR(INDEX('Annex 2 Designated EHV charges'!$A$11:$A$396, MATCH(0, IF(ISBLANK('Annex 2 Designated EHV charges'!$A$11:$A$396),1, COUNTIF(A$4:$A217, 'Annex 2 Designated EHV charges'!$A$11:$A$396)), 0)),"")</f>
        <v>923</v>
      </c>
      <c r="B218" s="91">
        <f>IF($A218="","",VLOOKUP($A218,'Annex 2 Designated EHV charges'!$A:$O,2,0))</f>
        <v>923</v>
      </c>
      <c r="C218" s="92">
        <f>IF($A218="","",VLOOKUP($A218,'Annex 2 Designated EHV charges'!$A:$O,3,0))</f>
        <v>1170000280960</v>
      </c>
      <c r="D218" s="91" t="str">
        <f>IF($A218="","",VLOOKUP($A218,'Annex 2 Designated EHV charges'!$A:$O,7,0))</f>
        <v>Turweston Airfield Solar Farm</v>
      </c>
      <c r="E218" s="94">
        <f>IFERROR(IF(VLOOKUP($A218,'Annex 2 Designated EHV charges'!$A:$P,COLUMN(E218)+4,FALSE)=0,"",VLOOKUP($A218,'Annex 2 Designated EHV charges'!$A:$P,COLUMN(E218)+4,FALSE)),"")</f>
        <v>1.0029999999999999</v>
      </c>
      <c r="F218" s="214">
        <f>IFERROR(IF(VLOOKUP($A218,'Annex 2 Designated EHV charges'!$A:$P,COLUMN(F218)+4,FALSE)=0,"",VLOOKUP($A218,'Annex 2 Designated EHV charges'!$A:$P,COLUMN(F218)+4,FALSE)),"")</f>
        <v>3.63</v>
      </c>
      <c r="G218" s="214">
        <f>IFERROR(IF(VLOOKUP($A218,'Annex 2 Designated EHV charges'!$A:$P,COLUMN(G218)+4,FALSE)=0,"",VLOOKUP($A218,'Annex 2 Designated EHV charges'!$A:$P,COLUMN(G218)+4,FALSE)),"")</f>
        <v>1.43</v>
      </c>
      <c r="H218" s="214">
        <f>IFERROR(IF(VLOOKUP($A218,'Annex 2 Designated EHV charges'!$A:$P,COLUMN(H218)+4,FALSE)=0,"",VLOOKUP($A218,'Annex 2 Designated EHV charges'!$A:$P,COLUMN(H218)+4,FALSE)),"")</f>
        <v>1.43</v>
      </c>
    </row>
    <row r="219" spans="1:8" x14ac:dyDescent="0.25">
      <c r="A219" s="91">
        <f t="array" ref="A219">IFERROR(INDEX('Annex 2 Designated EHV charges'!$A$11:$A$396, MATCH(0, IF(ISBLANK('Annex 2 Designated EHV charges'!$A$11:$A$396),1, COUNTIF(A$4:$A218, 'Annex 2 Designated EHV charges'!$A$11:$A$396)), 0)),"")</f>
        <v>924</v>
      </c>
      <c r="B219" s="91">
        <f>IF($A219="","",VLOOKUP($A219,'Annex 2 Designated EHV charges'!$A:$O,2,0))</f>
        <v>924</v>
      </c>
      <c r="C219" s="92">
        <f>IF($A219="","",VLOOKUP($A219,'Annex 2 Designated EHV charges'!$A:$O,3,0))</f>
        <v>1170000281175</v>
      </c>
      <c r="D219" s="91" t="str">
        <f>IF($A219="","",VLOOKUP($A219,'Annex 2 Designated EHV charges'!$A:$O,7,0))</f>
        <v>Burton Pedwardine Solar</v>
      </c>
      <c r="E219" s="94" t="str">
        <f>IFERROR(IF(VLOOKUP($A219,'Annex 2 Designated EHV charges'!$A:$P,COLUMN(E219)+4,FALSE)=0,"",VLOOKUP($A219,'Annex 2 Designated EHV charges'!$A:$P,COLUMN(E219)+4,FALSE)),"")</f>
        <v/>
      </c>
      <c r="F219" s="214">
        <f>IFERROR(IF(VLOOKUP($A219,'Annex 2 Designated EHV charges'!$A:$P,COLUMN(F219)+4,FALSE)=0,"",VLOOKUP($A219,'Annex 2 Designated EHV charges'!$A:$P,COLUMN(F219)+4,FALSE)),"")</f>
        <v>8.67</v>
      </c>
      <c r="G219" s="214">
        <f>IFERROR(IF(VLOOKUP($A219,'Annex 2 Designated EHV charges'!$A:$P,COLUMN(G219)+4,FALSE)=0,"",VLOOKUP($A219,'Annex 2 Designated EHV charges'!$A:$P,COLUMN(G219)+4,FALSE)),"")</f>
        <v>1.1299999999999999</v>
      </c>
      <c r="H219" s="214">
        <f>IFERROR(IF(VLOOKUP($A219,'Annex 2 Designated EHV charges'!$A:$P,COLUMN(H219)+4,FALSE)=0,"",VLOOKUP($A219,'Annex 2 Designated EHV charges'!$A:$P,COLUMN(H219)+4,FALSE)),"")</f>
        <v>1.1299999999999999</v>
      </c>
    </row>
    <row r="220" spans="1:8" x14ac:dyDescent="0.25">
      <c r="A220" s="91">
        <f t="array" ref="A220">IFERROR(INDEX('Annex 2 Designated EHV charges'!$A$11:$A$396, MATCH(0, IF(ISBLANK('Annex 2 Designated EHV charges'!$A$11:$A$396),1, COUNTIF(A$4:$A219, 'Annex 2 Designated EHV charges'!$A$11:$A$396)), 0)),"")</f>
        <v>925</v>
      </c>
      <c r="B220" s="91">
        <f>IF($A220="","",VLOOKUP($A220,'Annex 2 Designated EHV charges'!$A:$O,2,0))</f>
        <v>925</v>
      </c>
      <c r="C220" s="92">
        <f>IF($A220="","",VLOOKUP($A220,'Annex 2 Designated EHV charges'!$A:$O,3,0))</f>
        <v>1170000306909</v>
      </c>
      <c r="D220" s="91" t="str">
        <f>IF($A220="","",VLOOKUP($A220,'Annex 2 Designated EHV charges'!$A:$O,7,0))</f>
        <v>Little Morton Farm Solar</v>
      </c>
      <c r="E220" s="94" t="str">
        <f>IFERROR(IF(VLOOKUP($A220,'Annex 2 Designated EHV charges'!$A:$P,COLUMN(E220)+4,FALSE)=0,"",VLOOKUP($A220,'Annex 2 Designated EHV charges'!$A:$P,COLUMN(E220)+4,FALSE)),"")</f>
        <v/>
      </c>
      <c r="F220" s="214">
        <f>IFERROR(IF(VLOOKUP($A220,'Annex 2 Designated EHV charges'!$A:$P,COLUMN(F220)+4,FALSE)=0,"",VLOOKUP($A220,'Annex 2 Designated EHV charges'!$A:$P,COLUMN(F220)+4,FALSE)),"")</f>
        <v>6.3</v>
      </c>
      <c r="G220" s="214">
        <f>IFERROR(IF(VLOOKUP($A220,'Annex 2 Designated EHV charges'!$A:$P,COLUMN(G220)+4,FALSE)=0,"",VLOOKUP($A220,'Annex 2 Designated EHV charges'!$A:$P,COLUMN(G220)+4,FALSE)),"")</f>
        <v>1.51</v>
      </c>
      <c r="H220" s="214">
        <f>IFERROR(IF(VLOOKUP($A220,'Annex 2 Designated EHV charges'!$A:$P,COLUMN(H220)+4,FALSE)=0,"",VLOOKUP($A220,'Annex 2 Designated EHV charges'!$A:$P,COLUMN(H220)+4,FALSE)),"")</f>
        <v>1.51</v>
      </c>
    </row>
    <row r="221" spans="1:8" x14ac:dyDescent="0.25">
      <c r="A221" s="91">
        <f t="array" ref="A221">IFERROR(INDEX('Annex 2 Designated EHV charges'!$A$11:$A$396, MATCH(0, IF(ISBLANK('Annex 2 Designated EHV charges'!$A$11:$A$396),1, COUNTIF(A$4:$A220, 'Annex 2 Designated EHV charges'!$A$11:$A$396)), 0)),"")</f>
        <v>930</v>
      </c>
      <c r="B221" s="91">
        <f>IF($A221="","",VLOOKUP($A221,'Annex 2 Designated EHV charges'!$A:$O,2,0))</f>
        <v>930</v>
      </c>
      <c r="C221" s="92">
        <f>IF($A221="","",VLOOKUP($A221,'Annex 2 Designated EHV charges'!$A:$O,3,0))</f>
        <v>1170000073288</v>
      </c>
      <c r="D221" s="91" t="str">
        <f>IF($A221="","",VLOOKUP($A221,'Annex 2 Designated EHV charges'!$A:$O,7,0))</f>
        <v>Rockingham</v>
      </c>
      <c r="E221" s="94">
        <f>IFERROR(IF(VLOOKUP($A221,'Annex 2 Designated EHV charges'!$A:$P,COLUMN(E221)+4,FALSE)=0,"",VLOOKUP($A221,'Annex 2 Designated EHV charges'!$A:$P,COLUMN(E221)+4,FALSE)),"")</f>
        <v>2.3639999999999999</v>
      </c>
      <c r="F221" s="214">
        <f>IFERROR(IF(VLOOKUP($A221,'Annex 2 Designated EHV charges'!$A:$P,COLUMN(F221)+4,FALSE)=0,"",VLOOKUP($A221,'Annex 2 Designated EHV charges'!$A:$P,COLUMN(F221)+4,FALSE)),"")</f>
        <v>32194.79</v>
      </c>
      <c r="G221" s="214">
        <f>IFERROR(IF(VLOOKUP($A221,'Annex 2 Designated EHV charges'!$A:$P,COLUMN(G221)+4,FALSE)=0,"",VLOOKUP($A221,'Annex 2 Designated EHV charges'!$A:$P,COLUMN(G221)+4,FALSE)),"")</f>
        <v>1.32</v>
      </c>
      <c r="H221" s="214">
        <f>IFERROR(IF(VLOOKUP($A221,'Annex 2 Designated EHV charges'!$A:$P,COLUMN(H221)+4,FALSE)=0,"",VLOOKUP($A221,'Annex 2 Designated EHV charges'!$A:$P,COLUMN(H221)+4,FALSE)),"")</f>
        <v>1.32</v>
      </c>
    </row>
    <row r="222" spans="1:8" ht="50" x14ac:dyDescent="0.25">
      <c r="A222" s="91">
        <f t="array" ref="A222">IFERROR(INDEX('Annex 2 Designated EHV charges'!$A$11:$A$396, MATCH(0, IF(ISBLANK('Annex 2 Designated EHV charges'!$A$11:$A$396),1, COUNTIF(A$4:$A221, 'Annex 2 Designated EHV charges'!$A$11:$A$396)), 0)),"")</f>
        <v>931</v>
      </c>
      <c r="B222" s="91">
        <f>IF($A222="","",VLOOKUP($A222,'Annex 2 Designated EHV charges'!$A:$O,2,0))</f>
        <v>931</v>
      </c>
      <c r="C222" s="92" t="str">
        <f>IF($A222="","",VLOOKUP($A222,'Annex 2 Designated EHV charges'!$A:$O,3,0))</f>
        <v>1170000086612_x000D_
1170000091783_x000D_
1170000091792_x000D_
1170000091808</v>
      </c>
      <c r="D222" s="91" t="str">
        <f>IF($A222="","",VLOOKUP($A222,'Annex 2 Designated EHV charges'!$A:$O,7,0))</f>
        <v>Santander Carlton Park 132/11</v>
      </c>
      <c r="E222" s="94">
        <f>IFERROR(IF(VLOOKUP($A222,'Annex 2 Designated EHV charges'!$A:$P,COLUMN(E222)+4,FALSE)=0,"",VLOOKUP($A222,'Annex 2 Designated EHV charges'!$A:$P,COLUMN(E222)+4,FALSE)),"")</f>
        <v>0.64400000000000002</v>
      </c>
      <c r="F222" s="214">
        <f>IFERROR(IF(VLOOKUP($A222,'Annex 2 Designated EHV charges'!$A:$P,COLUMN(F222)+4,FALSE)=0,"",VLOOKUP($A222,'Annex 2 Designated EHV charges'!$A:$P,COLUMN(F222)+4,FALSE)),"")</f>
        <v>43775.62</v>
      </c>
      <c r="G222" s="214">
        <f>IFERROR(IF(VLOOKUP($A222,'Annex 2 Designated EHV charges'!$A:$P,COLUMN(G222)+4,FALSE)=0,"",VLOOKUP($A222,'Annex 2 Designated EHV charges'!$A:$P,COLUMN(G222)+4,FALSE)),"")</f>
        <v>2.21</v>
      </c>
      <c r="H222" s="214">
        <f>IFERROR(IF(VLOOKUP($A222,'Annex 2 Designated EHV charges'!$A:$P,COLUMN(H222)+4,FALSE)=0,"",VLOOKUP($A222,'Annex 2 Designated EHV charges'!$A:$P,COLUMN(H222)+4,FALSE)),"")</f>
        <v>2.21</v>
      </c>
    </row>
    <row r="223" spans="1:8" x14ac:dyDescent="0.25">
      <c r="A223" s="91">
        <f t="array" ref="A223">IFERROR(INDEX('Annex 2 Designated EHV charges'!$A$11:$A$396, MATCH(0, IF(ISBLANK('Annex 2 Designated EHV charges'!$A$11:$A$396),1, COUNTIF(A$4:$A222, 'Annex 2 Designated EHV charges'!$A$11:$A$396)), 0)),"")</f>
        <v>932</v>
      </c>
      <c r="B223" s="91">
        <f>IF($A223="","",VLOOKUP($A223,'Annex 2 Designated EHV charges'!$A:$O,2,0))</f>
        <v>932</v>
      </c>
      <c r="C223" s="92">
        <f>IF($A223="","",VLOOKUP($A223,'Annex 2 Designated EHV charges'!$A:$O,3,0))</f>
        <v>1160001446600</v>
      </c>
      <c r="D223" s="91" t="str">
        <f>IF($A223="","",VLOOKUP($A223,'Annex 2 Designated EHV charges'!$A:$O,7,0))</f>
        <v>Delphi Diesel</v>
      </c>
      <c r="E223" s="94">
        <f>IFERROR(IF(VLOOKUP($A223,'Annex 2 Designated EHV charges'!$A:$P,COLUMN(E223)+4,FALSE)=0,"",VLOOKUP($A223,'Annex 2 Designated EHV charges'!$A:$P,COLUMN(E223)+4,FALSE)),"")</f>
        <v>3.6869999999999998</v>
      </c>
      <c r="F223" s="214">
        <f>IFERROR(IF(VLOOKUP($A223,'Annex 2 Designated EHV charges'!$A:$P,COLUMN(F223)+4,FALSE)=0,"",VLOOKUP($A223,'Annex 2 Designated EHV charges'!$A:$P,COLUMN(F223)+4,FALSE)),"")</f>
        <v>1276.77</v>
      </c>
      <c r="G223" s="214">
        <f>IFERROR(IF(VLOOKUP($A223,'Annex 2 Designated EHV charges'!$A:$P,COLUMN(G223)+4,FALSE)=0,"",VLOOKUP($A223,'Annex 2 Designated EHV charges'!$A:$P,COLUMN(G223)+4,FALSE)),"")</f>
        <v>1.35</v>
      </c>
      <c r="H223" s="214">
        <f>IFERROR(IF(VLOOKUP($A223,'Annex 2 Designated EHV charges'!$A:$P,COLUMN(H223)+4,FALSE)=0,"",VLOOKUP($A223,'Annex 2 Designated EHV charges'!$A:$P,COLUMN(H223)+4,FALSE)),"")</f>
        <v>1.35</v>
      </c>
    </row>
    <row r="224" spans="1:8" x14ac:dyDescent="0.25">
      <c r="A224" s="91">
        <f t="array" ref="A224">IFERROR(INDEX('Annex 2 Designated EHV charges'!$A$11:$A$396, MATCH(0, IF(ISBLANK('Annex 2 Designated EHV charges'!$A$11:$A$396),1, COUNTIF(A$4:$A223, 'Annex 2 Designated EHV charges'!$A$11:$A$396)), 0)),"")</f>
        <v>940</v>
      </c>
      <c r="B224" s="91">
        <f>IF($A224="","",VLOOKUP($A224,'Annex 2 Designated EHV charges'!$A:$O,2,0))</f>
        <v>940</v>
      </c>
      <c r="C224" s="92">
        <f>IF($A224="","",VLOOKUP($A224,'Annex 2 Designated EHV charges'!$A:$O,3,0))</f>
        <v>1170000306884</v>
      </c>
      <c r="D224" s="91" t="str">
        <f>IF($A224="","",VLOOKUP($A224,'Annex 2 Designated EHV charges'!$A:$O,7,0))</f>
        <v>Lodge Farm Solar Park</v>
      </c>
      <c r="E224" s="94" t="str">
        <f>IFERROR(IF(VLOOKUP($A224,'Annex 2 Designated EHV charges'!$A:$P,COLUMN(E224)+4,FALSE)=0,"",VLOOKUP($A224,'Annex 2 Designated EHV charges'!$A:$P,COLUMN(E224)+4,FALSE)),"")</f>
        <v/>
      </c>
      <c r="F224" s="214">
        <f>IFERROR(IF(VLOOKUP($A224,'Annex 2 Designated EHV charges'!$A:$P,COLUMN(F224)+4,FALSE)=0,"",VLOOKUP($A224,'Annex 2 Designated EHV charges'!$A:$P,COLUMN(F224)+4,FALSE)),"")</f>
        <v>24.9</v>
      </c>
      <c r="G224" s="214">
        <f>IFERROR(IF(VLOOKUP($A224,'Annex 2 Designated EHV charges'!$A:$P,COLUMN(G224)+4,FALSE)=0,"",VLOOKUP($A224,'Annex 2 Designated EHV charges'!$A:$P,COLUMN(G224)+4,FALSE)),"")</f>
        <v>0.86</v>
      </c>
      <c r="H224" s="214">
        <f>IFERROR(IF(VLOOKUP($A224,'Annex 2 Designated EHV charges'!$A:$P,COLUMN(H224)+4,FALSE)=0,"",VLOOKUP($A224,'Annex 2 Designated EHV charges'!$A:$P,COLUMN(H224)+4,FALSE)),"")</f>
        <v>0.86</v>
      </c>
    </row>
    <row r="225" spans="1:8" x14ac:dyDescent="0.25">
      <c r="A225" s="91">
        <f t="array" ref="A225">IFERROR(INDEX('Annex 2 Designated EHV charges'!$A$11:$A$396, MATCH(0, IF(ISBLANK('Annex 2 Designated EHV charges'!$A$11:$A$396),1, COUNTIF(A$4:$A224, 'Annex 2 Designated EHV charges'!$A$11:$A$396)), 0)),"")</f>
        <v>941</v>
      </c>
      <c r="B225" s="91">
        <f>IF($A225="","",VLOOKUP($A225,'Annex 2 Designated EHV charges'!$A:$O,2,0))</f>
        <v>941</v>
      </c>
      <c r="C225" s="92">
        <f>IF($A225="","",VLOOKUP($A225,'Annex 2 Designated EHV charges'!$A:$O,3,0))</f>
        <v>1170000313162</v>
      </c>
      <c r="D225" s="91" t="str">
        <f>IF($A225="","",VLOOKUP($A225,'Annex 2 Designated EHV charges'!$A:$O,7,0))</f>
        <v>Ermine Farm PV</v>
      </c>
      <c r="E225" s="94" t="str">
        <f>IFERROR(IF(VLOOKUP($A225,'Annex 2 Designated EHV charges'!$A:$P,COLUMN(E225)+4,FALSE)=0,"",VLOOKUP($A225,'Annex 2 Designated EHV charges'!$A:$P,COLUMN(E225)+4,FALSE)),"")</f>
        <v/>
      </c>
      <c r="F225" s="214">
        <f>IFERROR(IF(VLOOKUP($A225,'Annex 2 Designated EHV charges'!$A:$P,COLUMN(F225)+4,FALSE)=0,"",VLOOKUP($A225,'Annex 2 Designated EHV charges'!$A:$P,COLUMN(F225)+4,FALSE)),"")</f>
        <v>26.14</v>
      </c>
      <c r="G225" s="214">
        <f>IFERROR(IF(VLOOKUP($A225,'Annex 2 Designated EHV charges'!$A:$P,COLUMN(G225)+4,FALSE)=0,"",VLOOKUP($A225,'Annex 2 Designated EHV charges'!$A:$P,COLUMN(G225)+4,FALSE)),"")</f>
        <v>1.22</v>
      </c>
      <c r="H225" s="214">
        <f>IFERROR(IF(VLOOKUP($A225,'Annex 2 Designated EHV charges'!$A:$P,COLUMN(H225)+4,FALSE)=0,"",VLOOKUP($A225,'Annex 2 Designated EHV charges'!$A:$P,COLUMN(H225)+4,FALSE)),"")</f>
        <v>1.22</v>
      </c>
    </row>
    <row r="226" spans="1:8" x14ac:dyDescent="0.25">
      <c r="A226" s="91">
        <f t="array" ref="A226">IFERROR(INDEX('Annex 2 Designated EHV charges'!$A$11:$A$396, MATCH(0, IF(ISBLANK('Annex 2 Designated EHV charges'!$A$11:$A$396),1, COUNTIF(A$4:$A225, 'Annex 2 Designated EHV charges'!$A$11:$A$396)), 0)),"")</f>
        <v>942</v>
      </c>
      <c r="B226" s="91">
        <f>IF($A226="","",VLOOKUP($A226,'Annex 2 Designated EHV charges'!$A:$O,2,0))</f>
        <v>942</v>
      </c>
      <c r="C226" s="92">
        <f>IF($A226="","",VLOOKUP($A226,'Annex 2 Designated EHV charges'!$A:$O,3,0))</f>
        <v>1170000319234</v>
      </c>
      <c r="D226" s="91" t="str">
        <f>IF($A226="","",VLOOKUP($A226,'Annex 2 Designated EHV charges'!$A:$O,7,0))</f>
        <v>Ridge Solar Park</v>
      </c>
      <c r="E226" s="94">
        <f>IFERROR(IF(VLOOKUP($A226,'Annex 2 Designated EHV charges'!$A:$P,COLUMN(E226)+4,FALSE)=0,"",VLOOKUP($A226,'Annex 2 Designated EHV charges'!$A:$P,COLUMN(E226)+4,FALSE)),"")</f>
        <v>1.476</v>
      </c>
      <c r="F226" s="214">
        <f>IFERROR(IF(VLOOKUP($A226,'Annex 2 Designated EHV charges'!$A:$P,COLUMN(F226)+4,FALSE)=0,"",VLOOKUP($A226,'Annex 2 Designated EHV charges'!$A:$P,COLUMN(F226)+4,FALSE)),"")</f>
        <v>3.6</v>
      </c>
      <c r="G226" s="214">
        <f>IFERROR(IF(VLOOKUP($A226,'Annex 2 Designated EHV charges'!$A:$P,COLUMN(G226)+4,FALSE)=0,"",VLOOKUP($A226,'Annex 2 Designated EHV charges'!$A:$P,COLUMN(G226)+4,FALSE)),"")</f>
        <v>3.13</v>
      </c>
      <c r="H226" s="214">
        <f>IFERROR(IF(VLOOKUP($A226,'Annex 2 Designated EHV charges'!$A:$P,COLUMN(H226)+4,FALSE)=0,"",VLOOKUP($A226,'Annex 2 Designated EHV charges'!$A:$P,COLUMN(H226)+4,FALSE)),"")</f>
        <v>3.13</v>
      </c>
    </row>
    <row r="227" spans="1:8" x14ac:dyDescent="0.25">
      <c r="A227" s="91">
        <f t="array" ref="A227">IFERROR(INDEX('Annex 2 Designated EHV charges'!$A$11:$A$396, MATCH(0, IF(ISBLANK('Annex 2 Designated EHV charges'!$A$11:$A$396),1, COUNTIF(A$4:$A226, 'Annex 2 Designated EHV charges'!$A$11:$A$396)), 0)),"")</f>
        <v>943</v>
      </c>
      <c r="B227" s="91">
        <f>IF($A227="","",VLOOKUP($A227,'Annex 2 Designated EHV charges'!$A:$O,2,0))</f>
        <v>943</v>
      </c>
      <c r="C227" s="92">
        <f>IF($A227="","",VLOOKUP($A227,'Annex 2 Designated EHV charges'!$A:$O,3,0))</f>
        <v>1170000325283</v>
      </c>
      <c r="D227" s="91" t="str">
        <f>IF($A227="","",VLOOKUP($A227,'Annex 2 Designated EHV charges'!$A:$O,7,0))</f>
        <v>Winwick Wind Farm</v>
      </c>
      <c r="E227" s="94" t="str">
        <f>IFERROR(IF(VLOOKUP($A227,'Annex 2 Designated EHV charges'!$A:$P,COLUMN(E227)+4,FALSE)=0,"",VLOOKUP($A227,'Annex 2 Designated EHV charges'!$A:$P,COLUMN(E227)+4,FALSE)),"")</f>
        <v/>
      </c>
      <c r="F227" s="214">
        <f>IFERROR(IF(VLOOKUP($A227,'Annex 2 Designated EHV charges'!$A:$P,COLUMN(F227)+4,FALSE)=0,"",VLOOKUP($A227,'Annex 2 Designated EHV charges'!$A:$P,COLUMN(F227)+4,FALSE)),"")</f>
        <v>74.900000000000006</v>
      </c>
      <c r="G227" s="214">
        <f>IFERROR(IF(VLOOKUP($A227,'Annex 2 Designated EHV charges'!$A:$P,COLUMN(G227)+4,FALSE)=0,"",VLOOKUP($A227,'Annex 2 Designated EHV charges'!$A:$P,COLUMN(G227)+4,FALSE)),"")</f>
        <v>1.93</v>
      </c>
      <c r="H227" s="214">
        <f>IFERROR(IF(VLOOKUP($A227,'Annex 2 Designated EHV charges'!$A:$P,COLUMN(H227)+4,FALSE)=0,"",VLOOKUP($A227,'Annex 2 Designated EHV charges'!$A:$P,COLUMN(H227)+4,FALSE)),"")</f>
        <v>1.93</v>
      </c>
    </row>
    <row r="228" spans="1:8" x14ac:dyDescent="0.25">
      <c r="A228" s="91">
        <f t="array" ref="A228">IFERROR(INDEX('Annex 2 Designated EHV charges'!$A$11:$A$396, MATCH(0, IF(ISBLANK('Annex 2 Designated EHV charges'!$A$11:$A$396),1, COUNTIF(A$4:$A227, 'Annex 2 Designated EHV charges'!$A$11:$A$396)), 0)),"")</f>
        <v>944</v>
      </c>
      <c r="B228" s="91">
        <f>IF($A228="","",VLOOKUP($A228,'Annex 2 Designated EHV charges'!$A:$O,2,0))</f>
        <v>944</v>
      </c>
      <c r="C228" s="92">
        <f>IF($A228="","",VLOOKUP($A228,'Annex 2 Designated EHV charges'!$A:$O,3,0))</f>
        <v>1170000325308</v>
      </c>
      <c r="D228" s="91" t="str">
        <f>IF($A228="","",VLOOKUP($A228,'Annex 2 Designated EHV charges'!$A:$O,7,0))</f>
        <v>Watford Lodge Wind Farm</v>
      </c>
      <c r="E228" s="94">
        <f>IFERROR(IF(VLOOKUP($A228,'Annex 2 Designated EHV charges'!$A:$P,COLUMN(E228)+4,FALSE)=0,"",VLOOKUP($A228,'Annex 2 Designated EHV charges'!$A:$P,COLUMN(E228)+4,FALSE)),"")</f>
        <v>2.5000000000000001E-2</v>
      </c>
      <c r="F228" s="214">
        <f>IFERROR(IF(VLOOKUP($A228,'Annex 2 Designated EHV charges'!$A:$P,COLUMN(F228)+4,FALSE)=0,"",VLOOKUP($A228,'Annex 2 Designated EHV charges'!$A:$P,COLUMN(F228)+4,FALSE)),"")</f>
        <v>113.8</v>
      </c>
      <c r="G228" s="214">
        <f>IFERROR(IF(VLOOKUP($A228,'Annex 2 Designated EHV charges'!$A:$P,COLUMN(G228)+4,FALSE)=0,"",VLOOKUP($A228,'Annex 2 Designated EHV charges'!$A:$P,COLUMN(G228)+4,FALSE)),"")</f>
        <v>1.97</v>
      </c>
      <c r="H228" s="214">
        <f>IFERROR(IF(VLOOKUP($A228,'Annex 2 Designated EHV charges'!$A:$P,COLUMN(H228)+4,FALSE)=0,"",VLOOKUP($A228,'Annex 2 Designated EHV charges'!$A:$P,COLUMN(H228)+4,FALSE)),"")</f>
        <v>1.97</v>
      </c>
    </row>
    <row r="229" spans="1:8" x14ac:dyDescent="0.25">
      <c r="A229" s="91">
        <f t="array" ref="A229">IFERROR(INDEX('Annex 2 Designated EHV charges'!$A$11:$A$396, MATCH(0, IF(ISBLANK('Annex 2 Designated EHV charges'!$A$11:$A$396),1, COUNTIF(A$4:$A228, 'Annex 2 Designated EHV charges'!$A$11:$A$396)), 0)),"")</f>
        <v>945</v>
      </c>
      <c r="B229" s="91">
        <f>IF($A229="","",VLOOKUP($A229,'Annex 2 Designated EHV charges'!$A:$O,2,0))</f>
        <v>945</v>
      </c>
      <c r="C229" s="92">
        <f>IF($A229="","",VLOOKUP($A229,'Annex 2 Designated EHV charges'!$A:$O,3,0))</f>
        <v>1170000326454</v>
      </c>
      <c r="D229" s="91" t="str">
        <f>IF($A229="","",VLOOKUP($A229,'Annex 2 Designated EHV charges'!$A:$O,7,0))</f>
        <v>Leverton Solar Park</v>
      </c>
      <c r="E229" s="94">
        <f>IFERROR(IF(VLOOKUP($A229,'Annex 2 Designated EHV charges'!$A:$P,COLUMN(E229)+4,FALSE)=0,"",VLOOKUP($A229,'Annex 2 Designated EHV charges'!$A:$P,COLUMN(E229)+4,FALSE)),"")</f>
        <v>6.173</v>
      </c>
      <c r="F229" s="214">
        <f>IFERROR(IF(VLOOKUP($A229,'Annex 2 Designated EHV charges'!$A:$P,COLUMN(F229)+4,FALSE)=0,"",VLOOKUP($A229,'Annex 2 Designated EHV charges'!$A:$P,COLUMN(F229)+4,FALSE)),"")</f>
        <v>2.8</v>
      </c>
      <c r="G229" s="214">
        <f>IFERROR(IF(VLOOKUP($A229,'Annex 2 Designated EHV charges'!$A:$P,COLUMN(G229)+4,FALSE)=0,"",VLOOKUP($A229,'Annex 2 Designated EHV charges'!$A:$P,COLUMN(G229)+4,FALSE)),"")</f>
        <v>1.3</v>
      </c>
      <c r="H229" s="214">
        <f>IFERROR(IF(VLOOKUP($A229,'Annex 2 Designated EHV charges'!$A:$P,COLUMN(H229)+4,FALSE)=0,"",VLOOKUP($A229,'Annex 2 Designated EHV charges'!$A:$P,COLUMN(H229)+4,FALSE)),"")</f>
        <v>1.3</v>
      </c>
    </row>
    <row r="230" spans="1:8" x14ac:dyDescent="0.25">
      <c r="A230" s="91">
        <f t="array" ref="A230">IFERROR(INDEX('Annex 2 Designated EHV charges'!$A$11:$A$396, MATCH(0, IF(ISBLANK('Annex 2 Designated EHV charges'!$A$11:$A$396),1, COUNTIF(A$4:$A229, 'Annex 2 Designated EHV charges'!$A$11:$A$396)), 0)),"")</f>
        <v>946</v>
      </c>
      <c r="B230" s="91">
        <f>IF($A230="","",VLOOKUP($A230,'Annex 2 Designated EHV charges'!$A:$O,2,0))</f>
        <v>946</v>
      </c>
      <c r="C230" s="92">
        <f>IF($A230="","",VLOOKUP($A230,'Annex 2 Designated EHV charges'!$A:$O,3,0))</f>
        <v>1170000337508</v>
      </c>
      <c r="D230" s="91" t="str">
        <f>IF($A230="","",VLOOKUP($A230,'Annex 2 Designated EHV charges'!$A:$O,7,0))</f>
        <v>Burton Pedwardine Phase 2</v>
      </c>
      <c r="E230" s="94" t="str">
        <f>IFERROR(IF(VLOOKUP($A230,'Annex 2 Designated EHV charges'!$A:$P,COLUMN(E230)+4,FALSE)=0,"",VLOOKUP($A230,'Annex 2 Designated EHV charges'!$A:$P,COLUMN(E230)+4,FALSE)),"")</f>
        <v/>
      </c>
      <c r="F230" s="214">
        <f>IFERROR(IF(VLOOKUP($A230,'Annex 2 Designated EHV charges'!$A:$P,COLUMN(F230)+4,FALSE)=0,"",VLOOKUP($A230,'Annex 2 Designated EHV charges'!$A:$P,COLUMN(F230)+4,FALSE)),"")</f>
        <v>23.64</v>
      </c>
      <c r="G230" s="214">
        <f>IFERROR(IF(VLOOKUP($A230,'Annex 2 Designated EHV charges'!$A:$P,COLUMN(G230)+4,FALSE)=0,"",VLOOKUP($A230,'Annex 2 Designated EHV charges'!$A:$P,COLUMN(G230)+4,FALSE)),"")</f>
        <v>1.41</v>
      </c>
      <c r="H230" s="214">
        <f>IFERROR(IF(VLOOKUP($A230,'Annex 2 Designated EHV charges'!$A:$P,COLUMN(H230)+4,FALSE)=0,"",VLOOKUP($A230,'Annex 2 Designated EHV charges'!$A:$P,COLUMN(H230)+4,FALSE)),"")</f>
        <v>1.41</v>
      </c>
    </row>
    <row r="231" spans="1:8" x14ac:dyDescent="0.25">
      <c r="A231" s="91">
        <f t="array" ref="A231">IFERROR(INDEX('Annex 2 Designated EHV charges'!$A$11:$A$396, MATCH(0, IF(ISBLANK('Annex 2 Designated EHV charges'!$A$11:$A$396),1, COUNTIF(A$4:$A230, 'Annex 2 Designated EHV charges'!$A$11:$A$396)), 0)),"")</f>
        <v>947</v>
      </c>
      <c r="B231" s="91">
        <f>IF($A231="","",VLOOKUP($A231,'Annex 2 Designated EHV charges'!$A:$O,2,0))</f>
        <v>947</v>
      </c>
      <c r="C231" s="92">
        <f>IF($A231="","",VLOOKUP($A231,'Annex 2 Designated EHV charges'!$A:$O,3,0))</f>
        <v>1170000369068</v>
      </c>
      <c r="D231" s="91" t="str">
        <f>IF($A231="","",VLOOKUP($A231,'Annex 2 Designated EHV charges'!$A:$O,7,0))</f>
        <v>Hartwell Solar Farm</v>
      </c>
      <c r="E231" s="94">
        <f>IFERROR(IF(VLOOKUP($A231,'Annex 2 Designated EHV charges'!$A:$P,COLUMN(E231)+4,FALSE)=0,"",VLOOKUP($A231,'Annex 2 Designated EHV charges'!$A:$P,COLUMN(E231)+4,FALSE)),"")</f>
        <v>1.554</v>
      </c>
      <c r="F231" s="214">
        <f>IFERROR(IF(VLOOKUP($A231,'Annex 2 Designated EHV charges'!$A:$P,COLUMN(F231)+4,FALSE)=0,"",VLOOKUP($A231,'Annex 2 Designated EHV charges'!$A:$P,COLUMN(F231)+4,FALSE)),"")</f>
        <v>36.299999999999997</v>
      </c>
      <c r="G231" s="214">
        <f>IFERROR(IF(VLOOKUP($A231,'Annex 2 Designated EHV charges'!$A:$P,COLUMN(G231)+4,FALSE)=0,"",VLOOKUP($A231,'Annex 2 Designated EHV charges'!$A:$P,COLUMN(G231)+4,FALSE)),"")</f>
        <v>1.92</v>
      </c>
      <c r="H231" s="214">
        <f>IFERROR(IF(VLOOKUP($A231,'Annex 2 Designated EHV charges'!$A:$P,COLUMN(H231)+4,FALSE)=0,"",VLOOKUP($A231,'Annex 2 Designated EHV charges'!$A:$P,COLUMN(H231)+4,FALSE)),"")</f>
        <v>1.92</v>
      </c>
    </row>
    <row r="232" spans="1:8" x14ac:dyDescent="0.25">
      <c r="A232" s="91">
        <f t="array" ref="A232">IFERROR(INDEX('Annex 2 Designated EHV charges'!$A$11:$A$396, MATCH(0, IF(ISBLANK('Annex 2 Designated EHV charges'!$A$11:$A$396),1, COUNTIF(A$4:$A231, 'Annex 2 Designated EHV charges'!$A$11:$A$396)), 0)),"")</f>
        <v>948</v>
      </c>
      <c r="B232" s="91">
        <f>IF($A232="","",VLOOKUP($A232,'Annex 2 Designated EHV charges'!$A:$O,2,0))</f>
        <v>948</v>
      </c>
      <c r="C232" s="92">
        <f>IF($A232="","",VLOOKUP($A232,'Annex 2 Designated EHV charges'!$A:$O,3,0))</f>
        <v>1170000369100</v>
      </c>
      <c r="D232" s="91" t="str">
        <f>IF($A232="","",VLOOKUP($A232,'Annex 2 Designated EHV charges'!$A:$O,7,0))</f>
        <v>Eakley Lanes Solar North</v>
      </c>
      <c r="E232" s="94">
        <f>IFERROR(IF(VLOOKUP($A232,'Annex 2 Designated EHV charges'!$A:$P,COLUMN(E232)+4,FALSE)=0,"",VLOOKUP($A232,'Annex 2 Designated EHV charges'!$A:$P,COLUMN(E232)+4,FALSE)),"")</f>
        <v>1.5649999999999999</v>
      </c>
      <c r="F232" s="214">
        <f>IFERROR(IF(VLOOKUP($A232,'Annex 2 Designated EHV charges'!$A:$P,COLUMN(F232)+4,FALSE)=0,"",VLOOKUP($A232,'Annex 2 Designated EHV charges'!$A:$P,COLUMN(F232)+4,FALSE)),"")</f>
        <v>7.24</v>
      </c>
      <c r="G232" s="214">
        <f>IFERROR(IF(VLOOKUP($A232,'Annex 2 Designated EHV charges'!$A:$P,COLUMN(G232)+4,FALSE)=0,"",VLOOKUP($A232,'Annex 2 Designated EHV charges'!$A:$P,COLUMN(G232)+4,FALSE)),"")</f>
        <v>0.89</v>
      </c>
      <c r="H232" s="214">
        <f>IFERROR(IF(VLOOKUP($A232,'Annex 2 Designated EHV charges'!$A:$P,COLUMN(H232)+4,FALSE)=0,"",VLOOKUP($A232,'Annex 2 Designated EHV charges'!$A:$P,COLUMN(H232)+4,FALSE)),"")</f>
        <v>0.89</v>
      </c>
    </row>
    <row r="233" spans="1:8" x14ac:dyDescent="0.25">
      <c r="A233" s="91">
        <f t="array" ref="A233">IFERROR(INDEX('Annex 2 Designated EHV charges'!$A$11:$A$396, MATCH(0, IF(ISBLANK('Annex 2 Designated EHV charges'!$A$11:$A$396),1, COUNTIF(A$4:$A232, 'Annex 2 Designated EHV charges'!$A$11:$A$396)), 0)),"")</f>
        <v>949</v>
      </c>
      <c r="B233" s="91">
        <f>IF($A233="","",VLOOKUP($A233,'Annex 2 Designated EHV charges'!$A:$O,2,0))</f>
        <v>949</v>
      </c>
      <c r="C233" s="92">
        <f>IF($A233="","",VLOOKUP($A233,'Annex 2 Designated EHV charges'!$A:$O,3,0))</f>
        <v>1170000369129</v>
      </c>
      <c r="D233" s="91" t="str">
        <f>IF($A233="","",VLOOKUP($A233,'Annex 2 Designated EHV charges'!$A:$O,7,0))</f>
        <v>Eakley Lanes Solar South</v>
      </c>
      <c r="E233" s="94">
        <f>IFERROR(IF(VLOOKUP($A233,'Annex 2 Designated EHV charges'!$A:$P,COLUMN(E233)+4,FALSE)=0,"",VLOOKUP($A233,'Annex 2 Designated EHV charges'!$A:$P,COLUMN(E233)+4,FALSE)),"")</f>
        <v>1.5840000000000001</v>
      </c>
      <c r="F233" s="214">
        <f>IFERROR(IF(VLOOKUP($A233,'Annex 2 Designated EHV charges'!$A:$P,COLUMN(F233)+4,FALSE)=0,"",VLOOKUP($A233,'Annex 2 Designated EHV charges'!$A:$P,COLUMN(F233)+4,FALSE)),"")</f>
        <v>78.790000000000006</v>
      </c>
      <c r="G233" s="214">
        <f>IFERROR(IF(VLOOKUP($A233,'Annex 2 Designated EHV charges'!$A:$P,COLUMN(G233)+4,FALSE)=0,"",VLOOKUP($A233,'Annex 2 Designated EHV charges'!$A:$P,COLUMN(G233)+4,FALSE)),"")</f>
        <v>0.72</v>
      </c>
      <c r="H233" s="214">
        <f>IFERROR(IF(VLOOKUP($A233,'Annex 2 Designated EHV charges'!$A:$P,COLUMN(H233)+4,FALSE)=0,"",VLOOKUP($A233,'Annex 2 Designated EHV charges'!$A:$P,COLUMN(H233)+4,FALSE)),"")</f>
        <v>0.72</v>
      </c>
    </row>
    <row r="234" spans="1:8" x14ac:dyDescent="0.25">
      <c r="A234" s="91">
        <f t="array" ref="A234">IFERROR(INDEX('Annex 2 Designated EHV charges'!$A$11:$A$396, MATCH(0, IF(ISBLANK('Annex 2 Designated EHV charges'!$A$11:$A$396),1, COUNTIF(A$4:$A233, 'Annex 2 Designated EHV charges'!$A$11:$A$396)), 0)),"")</f>
        <v>950</v>
      </c>
      <c r="B234" s="91">
        <f>IF($A234="","",VLOOKUP($A234,'Annex 2 Designated EHV charges'!$A:$O,2,0))</f>
        <v>950</v>
      </c>
      <c r="C234" s="92">
        <f>IF($A234="","",VLOOKUP($A234,'Annex 2 Designated EHV charges'!$A:$O,3,0))</f>
        <v>1170000388743</v>
      </c>
      <c r="D234" s="91" t="str">
        <f>IF($A234="","",VLOOKUP($A234,'Annex 2 Designated EHV charges'!$A:$O,7,0))</f>
        <v>Welbeck Colliery PV</v>
      </c>
      <c r="E234" s="94" t="str">
        <f>IFERROR(IF(VLOOKUP($A234,'Annex 2 Designated EHV charges'!$A:$P,COLUMN(E234)+4,FALSE)=0,"",VLOOKUP($A234,'Annex 2 Designated EHV charges'!$A:$P,COLUMN(E234)+4,FALSE)),"")</f>
        <v/>
      </c>
      <c r="F234" s="214">
        <f>IFERROR(IF(VLOOKUP($A234,'Annex 2 Designated EHV charges'!$A:$P,COLUMN(F234)+4,FALSE)=0,"",VLOOKUP($A234,'Annex 2 Designated EHV charges'!$A:$P,COLUMN(F234)+4,FALSE)),"")</f>
        <v>6.05</v>
      </c>
      <c r="G234" s="214">
        <f>IFERROR(IF(VLOOKUP($A234,'Annex 2 Designated EHV charges'!$A:$P,COLUMN(G234)+4,FALSE)=0,"",VLOOKUP($A234,'Annex 2 Designated EHV charges'!$A:$P,COLUMN(G234)+4,FALSE)),"")</f>
        <v>1.05</v>
      </c>
      <c r="H234" s="214">
        <f>IFERROR(IF(VLOOKUP($A234,'Annex 2 Designated EHV charges'!$A:$P,COLUMN(H234)+4,FALSE)=0,"",VLOOKUP($A234,'Annex 2 Designated EHV charges'!$A:$P,COLUMN(H234)+4,FALSE)),"")</f>
        <v>1.05</v>
      </c>
    </row>
    <row r="235" spans="1:8" x14ac:dyDescent="0.25">
      <c r="A235" s="91">
        <f t="array" ref="A235">IFERROR(INDEX('Annex 2 Designated EHV charges'!$A$11:$A$396, MATCH(0, IF(ISBLANK('Annex 2 Designated EHV charges'!$A$11:$A$396),1, COUNTIF(A$4:$A234, 'Annex 2 Designated EHV charges'!$A$11:$A$396)), 0)),"")</f>
        <v>951</v>
      </c>
      <c r="B235" s="91">
        <f>IF($A235="","",VLOOKUP($A235,'Annex 2 Designated EHV charges'!$A:$O,2,0))</f>
        <v>951</v>
      </c>
      <c r="C235" s="92">
        <f>IF($A235="","",VLOOKUP($A235,'Annex 2 Designated EHV charges'!$A:$O,3,0))</f>
        <v>1170000394960</v>
      </c>
      <c r="D235" s="91" t="str">
        <f>IF($A235="","",VLOOKUP($A235,'Annex 2 Designated EHV charges'!$A:$O,7,0))</f>
        <v>Newton Road PV</v>
      </c>
      <c r="E235" s="94">
        <f>IFERROR(IF(VLOOKUP($A235,'Annex 2 Designated EHV charges'!$A:$P,COLUMN(E235)+4,FALSE)=0,"",VLOOKUP($A235,'Annex 2 Designated EHV charges'!$A:$P,COLUMN(E235)+4,FALSE)),"")</f>
        <v>1.468</v>
      </c>
      <c r="F235" s="214">
        <f>IFERROR(IF(VLOOKUP($A235,'Annex 2 Designated EHV charges'!$A:$P,COLUMN(F235)+4,FALSE)=0,"",VLOOKUP($A235,'Annex 2 Designated EHV charges'!$A:$P,COLUMN(F235)+4,FALSE)),"")</f>
        <v>40.880000000000003</v>
      </c>
      <c r="G235" s="214">
        <f>IFERROR(IF(VLOOKUP($A235,'Annex 2 Designated EHV charges'!$A:$P,COLUMN(G235)+4,FALSE)=0,"",VLOOKUP($A235,'Annex 2 Designated EHV charges'!$A:$P,COLUMN(G235)+4,FALSE)),"")</f>
        <v>1.74</v>
      </c>
      <c r="H235" s="214">
        <f>IFERROR(IF(VLOOKUP($A235,'Annex 2 Designated EHV charges'!$A:$P,COLUMN(H235)+4,FALSE)=0,"",VLOOKUP($A235,'Annex 2 Designated EHV charges'!$A:$P,COLUMN(H235)+4,FALSE)),"")</f>
        <v>1.74</v>
      </c>
    </row>
    <row r="236" spans="1:8" x14ac:dyDescent="0.25">
      <c r="A236" s="91">
        <f t="array" ref="A236">IFERROR(INDEX('Annex 2 Designated EHV charges'!$A$11:$A$396, MATCH(0, IF(ISBLANK('Annex 2 Designated EHV charges'!$A$11:$A$396),1, COUNTIF(A$4:$A235, 'Annex 2 Designated EHV charges'!$A$11:$A$396)), 0)),"")</f>
        <v>952</v>
      </c>
      <c r="B236" s="91">
        <f>IF($A236="","",VLOOKUP($A236,'Annex 2 Designated EHV charges'!$A:$O,2,0))</f>
        <v>952</v>
      </c>
      <c r="C236" s="92">
        <f>IF($A236="","",VLOOKUP($A236,'Annex 2 Designated EHV charges'!$A:$O,3,0))</f>
        <v>1170000395954</v>
      </c>
      <c r="D236" s="91" t="str">
        <f>IF($A236="","",VLOOKUP($A236,'Annex 2 Designated EHV charges'!$A:$O,7,0))</f>
        <v>New Albion Wind Farm</v>
      </c>
      <c r="E236" s="94">
        <f>IFERROR(IF(VLOOKUP($A236,'Annex 2 Designated EHV charges'!$A:$P,COLUMN(E236)+4,FALSE)=0,"",VLOOKUP($A236,'Annex 2 Designated EHV charges'!$A:$P,COLUMN(E236)+4,FALSE)),"")</f>
        <v>1.409</v>
      </c>
      <c r="F236" s="214">
        <f>IFERROR(IF(VLOOKUP($A236,'Annex 2 Designated EHV charges'!$A:$P,COLUMN(F236)+4,FALSE)=0,"",VLOOKUP($A236,'Annex 2 Designated EHV charges'!$A:$P,COLUMN(F236)+4,FALSE)),"")</f>
        <v>68.75</v>
      </c>
      <c r="G236" s="214">
        <f>IFERROR(IF(VLOOKUP($A236,'Annex 2 Designated EHV charges'!$A:$P,COLUMN(G236)+4,FALSE)=0,"",VLOOKUP($A236,'Annex 2 Designated EHV charges'!$A:$P,COLUMN(G236)+4,FALSE)),"")</f>
        <v>2.0499999999999998</v>
      </c>
      <c r="H236" s="214">
        <f>IFERROR(IF(VLOOKUP($A236,'Annex 2 Designated EHV charges'!$A:$P,COLUMN(H236)+4,FALSE)=0,"",VLOOKUP($A236,'Annex 2 Designated EHV charges'!$A:$P,COLUMN(H236)+4,FALSE)),"")</f>
        <v>2.0499999999999998</v>
      </c>
    </row>
    <row r="237" spans="1:8" x14ac:dyDescent="0.25">
      <c r="A237" s="91">
        <f t="array" ref="A237">IFERROR(INDEX('Annex 2 Designated EHV charges'!$A$11:$A$396, MATCH(0, IF(ISBLANK('Annex 2 Designated EHV charges'!$A$11:$A$396),1, COUNTIF(A$4:$A236, 'Annex 2 Designated EHV charges'!$A$11:$A$396)), 0)),"")</f>
        <v>953</v>
      </c>
      <c r="B237" s="91">
        <f>IF($A237="","",VLOOKUP($A237,'Annex 2 Designated EHV charges'!$A:$O,2,0))</f>
        <v>953</v>
      </c>
      <c r="C237" s="92">
        <f>IF($A237="","",VLOOKUP($A237,'Annex 2 Designated EHV charges'!$A:$O,3,0))</f>
        <v>1170000400772</v>
      </c>
      <c r="D237" s="91" t="str">
        <f>IF($A237="","",VLOOKUP($A237,'Annex 2 Designated EHV charges'!$A:$O,7,0))</f>
        <v>Moat Farm PV</v>
      </c>
      <c r="E237" s="94" t="str">
        <f>IFERROR(IF(VLOOKUP($A237,'Annex 2 Designated EHV charges'!$A:$P,COLUMN(E237)+4,FALSE)=0,"",VLOOKUP($A237,'Annex 2 Designated EHV charges'!$A:$P,COLUMN(E237)+4,FALSE)),"")</f>
        <v/>
      </c>
      <c r="F237" s="214">
        <f>IFERROR(IF(VLOOKUP($A237,'Annex 2 Designated EHV charges'!$A:$P,COLUMN(F237)+4,FALSE)=0,"",VLOOKUP($A237,'Annex 2 Designated EHV charges'!$A:$P,COLUMN(F237)+4,FALSE)),"")</f>
        <v>16.09</v>
      </c>
      <c r="G237" s="214">
        <f>IFERROR(IF(VLOOKUP($A237,'Annex 2 Designated EHV charges'!$A:$P,COLUMN(G237)+4,FALSE)=0,"",VLOOKUP($A237,'Annex 2 Designated EHV charges'!$A:$P,COLUMN(G237)+4,FALSE)),"")</f>
        <v>1.23</v>
      </c>
      <c r="H237" s="214">
        <f>IFERROR(IF(VLOOKUP($A237,'Annex 2 Designated EHV charges'!$A:$P,COLUMN(H237)+4,FALSE)=0,"",VLOOKUP($A237,'Annex 2 Designated EHV charges'!$A:$P,COLUMN(H237)+4,FALSE)),"")</f>
        <v>1.23</v>
      </c>
    </row>
    <row r="238" spans="1:8" x14ac:dyDescent="0.25">
      <c r="A238" s="91">
        <f t="array" ref="A238">IFERROR(INDEX('Annex 2 Designated EHV charges'!$A$11:$A$396, MATCH(0, IF(ISBLANK('Annex 2 Designated EHV charges'!$A$11:$A$396),1, COUNTIF(A$4:$A237, 'Annex 2 Designated EHV charges'!$A$11:$A$396)), 0)),"")</f>
        <v>954</v>
      </c>
      <c r="B238" s="91">
        <f>IF($A238="","",VLOOKUP($A238,'Annex 2 Designated EHV charges'!$A:$O,2,0))</f>
        <v>954</v>
      </c>
      <c r="C238" s="92">
        <f>IF($A238="","",VLOOKUP($A238,'Annex 2 Designated EHV charges'!$A:$O,3,0))</f>
        <v>1170000407875</v>
      </c>
      <c r="D238" s="91" t="str">
        <f>IF($A238="","",VLOOKUP($A238,'Annex 2 Designated EHV charges'!$A:$O,7,0))</f>
        <v>Bilsthorpe Solar</v>
      </c>
      <c r="E238" s="94" t="str">
        <f>IFERROR(IF(VLOOKUP($A238,'Annex 2 Designated EHV charges'!$A:$P,COLUMN(E238)+4,FALSE)=0,"",VLOOKUP($A238,'Annex 2 Designated EHV charges'!$A:$P,COLUMN(E238)+4,FALSE)),"")</f>
        <v/>
      </c>
      <c r="F238" s="214">
        <f>IFERROR(IF(VLOOKUP($A238,'Annex 2 Designated EHV charges'!$A:$P,COLUMN(F238)+4,FALSE)=0,"",VLOOKUP($A238,'Annex 2 Designated EHV charges'!$A:$P,COLUMN(F238)+4,FALSE)),"")</f>
        <v>15.12</v>
      </c>
      <c r="G238" s="214">
        <f>IFERROR(IF(VLOOKUP($A238,'Annex 2 Designated EHV charges'!$A:$P,COLUMN(G238)+4,FALSE)=0,"",VLOOKUP($A238,'Annex 2 Designated EHV charges'!$A:$P,COLUMN(G238)+4,FALSE)),"")</f>
        <v>2.52</v>
      </c>
      <c r="H238" s="214">
        <f>IFERROR(IF(VLOOKUP($A238,'Annex 2 Designated EHV charges'!$A:$P,COLUMN(H238)+4,FALSE)=0,"",VLOOKUP($A238,'Annex 2 Designated EHV charges'!$A:$P,COLUMN(H238)+4,FALSE)),"")</f>
        <v>2.52</v>
      </c>
    </row>
    <row r="239" spans="1:8" x14ac:dyDescent="0.25">
      <c r="A239" s="91">
        <f t="array" ref="A239">IFERROR(INDEX('Annex 2 Designated EHV charges'!$A$11:$A$396, MATCH(0, IF(ISBLANK('Annex 2 Designated EHV charges'!$A$11:$A$396),1, COUNTIF(A$4:$A238, 'Annex 2 Designated EHV charges'!$A$11:$A$396)), 0)),"")</f>
        <v>955</v>
      </c>
      <c r="B239" s="91">
        <f>IF($A239="","",VLOOKUP($A239,'Annex 2 Designated EHV charges'!$A:$O,2,0))</f>
        <v>955</v>
      </c>
      <c r="C239" s="92">
        <f>IF($A239="","",VLOOKUP($A239,'Annex 2 Designated EHV charges'!$A:$O,3,0))</f>
        <v>1170000409696</v>
      </c>
      <c r="D239" s="91" t="str">
        <f>IF($A239="","",VLOOKUP($A239,'Annex 2 Designated EHV charges'!$A:$O,7,0))</f>
        <v>Hall Farm Site PV  1</v>
      </c>
      <c r="E239" s="94">
        <f>IFERROR(IF(VLOOKUP($A239,'Annex 2 Designated EHV charges'!$A:$P,COLUMN(E239)+4,FALSE)=0,"",VLOOKUP($A239,'Annex 2 Designated EHV charges'!$A:$P,COLUMN(E239)+4,FALSE)),"")</f>
        <v>0.47399999999999998</v>
      </c>
      <c r="F239" s="214">
        <f>IFERROR(IF(VLOOKUP($A239,'Annex 2 Designated EHV charges'!$A:$P,COLUMN(F239)+4,FALSE)=0,"",VLOOKUP($A239,'Annex 2 Designated EHV charges'!$A:$P,COLUMN(F239)+4,FALSE)),"")</f>
        <v>9.7100000000000009</v>
      </c>
      <c r="G239" s="214">
        <f>IFERROR(IF(VLOOKUP($A239,'Annex 2 Designated EHV charges'!$A:$P,COLUMN(G239)+4,FALSE)=0,"",VLOOKUP($A239,'Annex 2 Designated EHV charges'!$A:$P,COLUMN(G239)+4,FALSE)),"")</f>
        <v>1.79</v>
      </c>
      <c r="H239" s="214">
        <f>IFERROR(IF(VLOOKUP($A239,'Annex 2 Designated EHV charges'!$A:$P,COLUMN(H239)+4,FALSE)=0,"",VLOOKUP($A239,'Annex 2 Designated EHV charges'!$A:$P,COLUMN(H239)+4,FALSE)),"")</f>
        <v>1.79</v>
      </c>
    </row>
    <row r="240" spans="1:8" x14ac:dyDescent="0.25">
      <c r="A240" s="91">
        <f t="array" ref="A240">IFERROR(INDEX('Annex 2 Designated EHV charges'!$A$11:$A$396, MATCH(0, IF(ISBLANK('Annex 2 Designated EHV charges'!$A$11:$A$396),1, COUNTIF(A$4:$A239, 'Annex 2 Designated EHV charges'!$A$11:$A$396)), 0)),"")</f>
        <v>956</v>
      </c>
      <c r="B240" s="91">
        <f>IF($A240="","",VLOOKUP($A240,'Annex 2 Designated EHV charges'!$A:$O,2,0))</f>
        <v>956</v>
      </c>
      <c r="C240" s="92">
        <f>IF($A240="","",VLOOKUP($A240,'Annex 2 Designated EHV charges'!$A:$O,3,0))</f>
        <v>1170000415946</v>
      </c>
      <c r="D240" s="91" t="str">
        <f>IF($A240="","",VLOOKUP($A240,'Annex 2 Designated EHV charges'!$A:$O,7,0))</f>
        <v>Gaultney Solar Park</v>
      </c>
      <c r="E240" s="94">
        <f>IFERROR(IF(VLOOKUP($A240,'Annex 2 Designated EHV charges'!$A:$P,COLUMN(E240)+4,FALSE)=0,"",VLOOKUP($A240,'Annex 2 Designated EHV charges'!$A:$P,COLUMN(E240)+4,FALSE)),"")</f>
        <v>1.5660000000000001</v>
      </c>
      <c r="F240" s="214">
        <f>IFERROR(IF(VLOOKUP($A240,'Annex 2 Designated EHV charges'!$A:$P,COLUMN(F240)+4,FALSE)=0,"",VLOOKUP($A240,'Annex 2 Designated EHV charges'!$A:$P,COLUMN(F240)+4,FALSE)),"")</f>
        <v>1.25</v>
      </c>
      <c r="G240" s="214">
        <f>IFERROR(IF(VLOOKUP($A240,'Annex 2 Designated EHV charges'!$A:$P,COLUMN(G240)+4,FALSE)=0,"",VLOOKUP($A240,'Annex 2 Designated EHV charges'!$A:$P,COLUMN(G240)+4,FALSE)),"")</f>
        <v>3.98</v>
      </c>
      <c r="H240" s="214">
        <f>IFERROR(IF(VLOOKUP($A240,'Annex 2 Designated EHV charges'!$A:$P,COLUMN(H240)+4,FALSE)=0,"",VLOOKUP($A240,'Annex 2 Designated EHV charges'!$A:$P,COLUMN(H240)+4,FALSE)),"")</f>
        <v>3.98</v>
      </c>
    </row>
    <row r="241" spans="1:8" x14ac:dyDescent="0.25">
      <c r="A241" s="91">
        <f t="array" ref="A241">IFERROR(INDEX('Annex 2 Designated EHV charges'!$A$11:$A$396, MATCH(0, IF(ISBLANK('Annex 2 Designated EHV charges'!$A$11:$A$396),1, COUNTIF(A$4:$A240, 'Annex 2 Designated EHV charges'!$A$11:$A$396)), 0)),"")</f>
        <v>957</v>
      </c>
      <c r="B241" s="91">
        <f>IF($A241="","",VLOOKUP($A241,'Annex 2 Designated EHV charges'!$A:$O,2,0))</f>
        <v>957</v>
      </c>
      <c r="C241" s="92">
        <f>IF($A241="","",VLOOKUP($A241,'Annex 2 Designated EHV charges'!$A:$O,3,0))</f>
        <v>1170000413692</v>
      </c>
      <c r="D241" s="91" t="str">
        <f>IF($A241="","",VLOOKUP($A241,'Annex 2 Designated EHV charges'!$A:$O,7,0))</f>
        <v>Fiskerton Solar Farm</v>
      </c>
      <c r="E241" s="94" t="str">
        <f>IFERROR(IF(VLOOKUP($A241,'Annex 2 Designated EHV charges'!$A:$P,COLUMN(E241)+4,FALSE)=0,"",VLOOKUP($A241,'Annex 2 Designated EHV charges'!$A:$P,COLUMN(E241)+4,FALSE)),"")</f>
        <v/>
      </c>
      <c r="F241" s="214">
        <f>IFERROR(IF(VLOOKUP($A241,'Annex 2 Designated EHV charges'!$A:$P,COLUMN(F241)+4,FALSE)=0,"",VLOOKUP($A241,'Annex 2 Designated EHV charges'!$A:$P,COLUMN(F241)+4,FALSE)),"")</f>
        <v>1.21</v>
      </c>
      <c r="G241" s="214">
        <f>IFERROR(IF(VLOOKUP($A241,'Annex 2 Designated EHV charges'!$A:$P,COLUMN(G241)+4,FALSE)=0,"",VLOOKUP($A241,'Annex 2 Designated EHV charges'!$A:$P,COLUMN(G241)+4,FALSE)),"")</f>
        <v>1.36</v>
      </c>
      <c r="H241" s="214">
        <f>IFERROR(IF(VLOOKUP($A241,'Annex 2 Designated EHV charges'!$A:$P,COLUMN(H241)+4,FALSE)=0,"",VLOOKUP($A241,'Annex 2 Designated EHV charges'!$A:$P,COLUMN(H241)+4,FALSE)),"")</f>
        <v>1.36</v>
      </c>
    </row>
    <row r="242" spans="1:8" x14ac:dyDescent="0.25">
      <c r="A242" s="91">
        <f t="array" ref="A242">IFERROR(INDEX('Annex 2 Designated EHV charges'!$A$11:$A$396, MATCH(0, IF(ISBLANK('Annex 2 Designated EHV charges'!$A$11:$A$396),1, COUNTIF(A$4:$A241, 'Annex 2 Designated EHV charges'!$A$11:$A$396)), 0)),"")</f>
        <v>958</v>
      </c>
      <c r="B242" s="91">
        <f>IF($A242="","",VLOOKUP($A242,'Annex 2 Designated EHV charges'!$A:$O,2,0))</f>
        <v>958</v>
      </c>
      <c r="C242" s="92">
        <f>IF($A242="","",VLOOKUP($A242,'Annex 2 Designated EHV charges'!$A:$O,3,0))</f>
        <v>1170000424904</v>
      </c>
      <c r="D242" s="91" t="str">
        <f>IF($A242="","",VLOOKUP($A242,'Annex 2 Designated EHV charges'!$A:$O,7,0))</f>
        <v>Mount Mill Solar Park</v>
      </c>
      <c r="E242" s="94">
        <f>IFERROR(IF(VLOOKUP($A242,'Annex 2 Designated EHV charges'!$A:$P,COLUMN(E242)+4,FALSE)=0,"",VLOOKUP($A242,'Annex 2 Designated EHV charges'!$A:$P,COLUMN(E242)+4,FALSE)),"")</f>
        <v>0.96099999999999997</v>
      </c>
      <c r="F242" s="214">
        <f>IFERROR(IF(VLOOKUP($A242,'Annex 2 Designated EHV charges'!$A:$P,COLUMN(F242)+4,FALSE)=0,"",VLOOKUP($A242,'Annex 2 Designated EHV charges'!$A:$P,COLUMN(F242)+4,FALSE)),"")</f>
        <v>12.3</v>
      </c>
      <c r="G242" s="214">
        <f>IFERROR(IF(VLOOKUP($A242,'Annex 2 Designated EHV charges'!$A:$P,COLUMN(G242)+4,FALSE)=0,"",VLOOKUP($A242,'Annex 2 Designated EHV charges'!$A:$P,COLUMN(G242)+4,FALSE)),"")</f>
        <v>2.67</v>
      </c>
      <c r="H242" s="214">
        <f>IFERROR(IF(VLOOKUP($A242,'Annex 2 Designated EHV charges'!$A:$P,COLUMN(H242)+4,FALSE)=0,"",VLOOKUP($A242,'Annex 2 Designated EHV charges'!$A:$P,COLUMN(H242)+4,FALSE)),"")</f>
        <v>2.67</v>
      </c>
    </row>
    <row r="243" spans="1:8" x14ac:dyDescent="0.25">
      <c r="A243" s="91">
        <f t="array" ref="A243">IFERROR(INDEX('Annex 2 Designated EHV charges'!$A$11:$A$396, MATCH(0, IF(ISBLANK('Annex 2 Designated EHV charges'!$A$11:$A$396),1, COUNTIF(A$4:$A242, 'Annex 2 Designated EHV charges'!$A$11:$A$396)), 0)),"")</f>
        <v>959</v>
      </c>
      <c r="B243" s="91">
        <f>IF($A243="","",VLOOKUP($A243,'Annex 2 Designated EHV charges'!$A:$O,2,0))</f>
        <v>959</v>
      </c>
      <c r="C243" s="92">
        <f>IF($A243="","",VLOOKUP($A243,'Annex 2 Designated EHV charges'!$A:$O,3,0))</f>
        <v>1170000427170</v>
      </c>
      <c r="D243" s="91" t="str">
        <f>IF($A243="","",VLOOKUP($A243,'Annex 2 Designated EHV charges'!$A:$O,7,0))</f>
        <v>Podington Airfield WF</v>
      </c>
      <c r="E243" s="94">
        <f>IFERROR(IF(VLOOKUP($A243,'Annex 2 Designated EHV charges'!$A:$P,COLUMN(E243)+4,FALSE)=0,"",VLOOKUP($A243,'Annex 2 Designated EHV charges'!$A:$P,COLUMN(E243)+4,FALSE)),"")</f>
        <v>1.4319999999999999</v>
      </c>
      <c r="F243" s="214">
        <f>IFERROR(IF(VLOOKUP($A243,'Annex 2 Designated EHV charges'!$A:$P,COLUMN(F243)+4,FALSE)=0,"",VLOOKUP($A243,'Annex 2 Designated EHV charges'!$A:$P,COLUMN(F243)+4,FALSE)),"")</f>
        <v>189.38</v>
      </c>
      <c r="G243" s="214">
        <f>IFERROR(IF(VLOOKUP($A243,'Annex 2 Designated EHV charges'!$A:$P,COLUMN(G243)+4,FALSE)=0,"",VLOOKUP($A243,'Annex 2 Designated EHV charges'!$A:$P,COLUMN(G243)+4,FALSE)),"")</f>
        <v>2.82</v>
      </c>
      <c r="H243" s="214">
        <f>IFERROR(IF(VLOOKUP($A243,'Annex 2 Designated EHV charges'!$A:$P,COLUMN(H243)+4,FALSE)=0,"",VLOOKUP($A243,'Annex 2 Designated EHV charges'!$A:$P,COLUMN(H243)+4,FALSE)),"")</f>
        <v>2.82</v>
      </c>
    </row>
    <row r="244" spans="1:8" x14ac:dyDescent="0.25">
      <c r="A244" s="91">
        <f t="array" ref="A244">IFERROR(INDEX('Annex 2 Designated EHV charges'!$A$11:$A$396, MATCH(0, IF(ISBLANK('Annex 2 Designated EHV charges'!$A$11:$A$396),1, COUNTIF(A$4:$A243, 'Annex 2 Designated EHV charges'!$A$11:$A$396)), 0)),"")</f>
        <v>960</v>
      </c>
      <c r="B244" s="91">
        <f>IF($A244="","",VLOOKUP($A244,'Annex 2 Designated EHV charges'!$A:$O,2,0))</f>
        <v>960</v>
      </c>
      <c r="C244" s="92">
        <f>IF($A244="","",VLOOKUP($A244,'Annex 2 Designated EHV charges'!$A:$O,3,0))</f>
        <v>1170000428528</v>
      </c>
      <c r="D244" s="91" t="str">
        <f>IF($A244="","",VLOOKUP($A244,'Annex 2 Designated EHV charges'!$A:$O,7,0))</f>
        <v>Branston South PV Farm</v>
      </c>
      <c r="E244" s="94" t="str">
        <f>IFERROR(IF(VLOOKUP($A244,'Annex 2 Designated EHV charges'!$A:$P,COLUMN(E244)+4,FALSE)=0,"",VLOOKUP($A244,'Annex 2 Designated EHV charges'!$A:$P,COLUMN(E244)+4,FALSE)),"")</f>
        <v/>
      </c>
      <c r="F244" s="214">
        <f>IFERROR(IF(VLOOKUP($A244,'Annex 2 Designated EHV charges'!$A:$P,COLUMN(F244)+4,FALSE)=0,"",VLOOKUP($A244,'Annex 2 Designated EHV charges'!$A:$P,COLUMN(F244)+4,FALSE)),"")</f>
        <v>6.32</v>
      </c>
      <c r="G244" s="214">
        <f>IFERROR(IF(VLOOKUP($A244,'Annex 2 Designated EHV charges'!$A:$P,COLUMN(G244)+4,FALSE)=0,"",VLOOKUP($A244,'Annex 2 Designated EHV charges'!$A:$P,COLUMN(G244)+4,FALSE)),"")</f>
        <v>1.47</v>
      </c>
      <c r="H244" s="214">
        <f>IFERROR(IF(VLOOKUP($A244,'Annex 2 Designated EHV charges'!$A:$P,COLUMN(H244)+4,FALSE)=0,"",VLOOKUP($A244,'Annex 2 Designated EHV charges'!$A:$P,COLUMN(H244)+4,FALSE)),"")</f>
        <v>1.47</v>
      </c>
    </row>
    <row r="245" spans="1:8" x14ac:dyDescent="0.25">
      <c r="A245" s="91">
        <f t="array" ref="A245">IFERROR(INDEX('Annex 2 Designated EHV charges'!$A$11:$A$396, MATCH(0, IF(ISBLANK('Annex 2 Designated EHV charges'!$A$11:$A$396),1, COUNTIF(A$4:$A244, 'Annex 2 Designated EHV charges'!$A$11:$A$396)), 0)),"")</f>
        <v>961</v>
      </c>
      <c r="B245" s="91">
        <f>IF($A245="","",VLOOKUP($A245,'Annex 2 Designated EHV charges'!$A:$O,2,0))</f>
        <v>961</v>
      </c>
      <c r="C245" s="92">
        <f>IF($A245="","",VLOOKUP($A245,'Annex 2 Designated EHV charges'!$A:$O,3,0))</f>
        <v>1170000430182</v>
      </c>
      <c r="D245" s="91" t="str">
        <f>IF($A245="","",VLOOKUP($A245,'Annex 2 Designated EHV charges'!$A:$O,7,0))</f>
        <v>Eakring Solar Farm</v>
      </c>
      <c r="E245" s="94" t="str">
        <f>IFERROR(IF(VLOOKUP($A245,'Annex 2 Designated EHV charges'!$A:$P,COLUMN(E245)+4,FALSE)=0,"",VLOOKUP($A245,'Annex 2 Designated EHV charges'!$A:$P,COLUMN(E245)+4,FALSE)),"")</f>
        <v/>
      </c>
      <c r="F245" s="214">
        <f>IFERROR(IF(VLOOKUP($A245,'Annex 2 Designated EHV charges'!$A:$P,COLUMN(F245)+4,FALSE)=0,"",VLOOKUP($A245,'Annex 2 Designated EHV charges'!$A:$P,COLUMN(F245)+4,FALSE)),"")</f>
        <v>2.96</v>
      </c>
      <c r="G245" s="214">
        <f>IFERROR(IF(VLOOKUP($A245,'Annex 2 Designated EHV charges'!$A:$P,COLUMN(G245)+4,FALSE)=0,"",VLOOKUP($A245,'Annex 2 Designated EHV charges'!$A:$P,COLUMN(G245)+4,FALSE)),"")</f>
        <v>1.31</v>
      </c>
      <c r="H245" s="214">
        <f>IFERROR(IF(VLOOKUP($A245,'Annex 2 Designated EHV charges'!$A:$P,COLUMN(H245)+4,FALSE)=0,"",VLOOKUP($A245,'Annex 2 Designated EHV charges'!$A:$P,COLUMN(H245)+4,FALSE)),"")</f>
        <v>1.31</v>
      </c>
    </row>
    <row r="246" spans="1:8" x14ac:dyDescent="0.25">
      <c r="A246" s="91">
        <f t="array" ref="A246">IFERROR(INDEX('Annex 2 Designated EHV charges'!$A$11:$A$396, MATCH(0, IF(ISBLANK('Annex 2 Designated EHV charges'!$A$11:$A$396),1, COUNTIF(A$4:$A245, 'Annex 2 Designated EHV charges'!$A$11:$A$396)), 0)),"")</f>
        <v>962</v>
      </c>
      <c r="B246" s="91">
        <f>IF($A246="","",VLOOKUP($A246,'Annex 2 Designated EHV charges'!$A:$O,2,0))</f>
        <v>962</v>
      </c>
      <c r="C246" s="92">
        <f>IF($A246="","",VLOOKUP($A246,'Annex 2 Designated EHV charges'!$A:$O,3,0))</f>
        <v>1170000439877</v>
      </c>
      <c r="D246" s="91" t="str">
        <f>IF($A246="","",VLOOKUP($A246,'Annex 2 Designated EHV charges'!$A:$O,7,0))</f>
        <v>Ragdale PV Solar Park</v>
      </c>
      <c r="E246" s="94" t="str">
        <f>IFERROR(IF(VLOOKUP($A246,'Annex 2 Designated EHV charges'!$A:$P,COLUMN(E246)+4,FALSE)=0,"",VLOOKUP($A246,'Annex 2 Designated EHV charges'!$A:$P,COLUMN(E246)+4,FALSE)),"")</f>
        <v/>
      </c>
      <c r="F246" s="214">
        <f>IFERROR(IF(VLOOKUP($A246,'Annex 2 Designated EHV charges'!$A:$P,COLUMN(F246)+4,FALSE)=0,"",VLOOKUP($A246,'Annex 2 Designated EHV charges'!$A:$P,COLUMN(F246)+4,FALSE)),"")</f>
        <v>188.75</v>
      </c>
      <c r="G246" s="214">
        <f>IFERROR(IF(VLOOKUP($A246,'Annex 2 Designated EHV charges'!$A:$P,COLUMN(G246)+4,FALSE)=0,"",VLOOKUP($A246,'Annex 2 Designated EHV charges'!$A:$P,COLUMN(G246)+4,FALSE)),"")</f>
        <v>2</v>
      </c>
      <c r="H246" s="214">
        <f>IFERROR(IF(VLOOKUP($A246,'Annex 2 Designated EHV charges'!$A:$P,COLUMN(H246)+4,FALSE)=0,"",VLOOKUP($A246,'Annex 2 Designated EHV charges'!$A:$P,COLUMN(H246)+4,FALSE)),"")</f>
        <v>2</v>
      </c>
    </row>
    <row r="247" spans="1:8" x14ac:dyDescent="0.25">
      <c r="A247" s="91">
        <f t="array" ref="A247">IFERROR(INDEX('Annex 2 Designated EHV charges'!$A$11:$A$396, MATCH(0, IF(ISBLANK('Annex 2 Designated EHV charges'!$A$11:$A$396),1, COUNTIF(A$4:$A246, 'Annex 2 Designated EHV charges'!$A$11:$A$396)), 0)),"")</f>
        <v>963</v>
      </c>
      <c r="B247" s="91">
        <f>IF($A247="","",VLOOKUP($A247,'Annex 2 Designated EHV charges'!$A:$O,2,0))</f>
        <v>963</v>
      </c>
      <c r="C247" s="92">
        <f>IF($A247="","",VLOOKUP($A247,'Annex 2 Designated EHV charges'!$A:$O,3,0))</f>
        <v>1170000438312</v>
      </c>
      <c r="D247" s="91" t="str">
        <f>IF($A247="","",VLOOKUP($A247,'Annex 2 Designated EHV charges'!$A:$O,7,0))</f>
        <v>Thoresby Solar Farm</v>
      </c>
      <c r="E247" s="94" t="str">
        <f>IFERROR(IF(VLOOKUP($A247,'Annex 2 Designated EHV charges'!$A:$P,COLUMN(E247)+4,FALSE)=0,"",VLOOKUP($A247,'Annex 2 Designated EHV charges'!$A:$P,COLUMN(E247)+4,FALSE)),"")</f>
        <v/>
      </c>
      <c r="F247" s="214">
        <f>IFERROR(IF(VLOOKUP($A247,'Annex 2 Designated EHV charges'!$A:$P,COLUMN(F247)+4,FALSE)=0,"",VLOOKUP($A247,'Annex 2 Designated EHV charges'!$A:$P,COLUMN(F247)+4,FALSE)),"")</f>
        <v>11.2</v>
      </c>
      <c r="G247" s="214">
        <f>IFERROR(IF(VLOOKUP($A247,'Annex 2 Designated EHV charges'!$A:$P,COLUMN(G247)+4,FALSE)=0,"",VLOOKUP($A247,'Annex 2 Designated EHV charges'!$A:$P,COLUMN(G247)+4,FALSE)),"")</f>
        <v>1.04</v>
      </c>
      <c r="H247" s="214">
        <f>IFERROR(IF(VLOOKUP($A247,'Annex 2 Designated EHV charges'!$A:$P,COLUMN(H247)+4,FALSE)=0,"",VLOOKUP($A247,'Annex 2 Designated EHV charges'!$A:$P,COLUMN(H247)+4,FALSE)),"")</f>
        <v>1.04</v>
      </c>
    </row>
    <row r="248" spans="1:8" x14ac:dyDescent="0.25">
      <c r="A248" s="91">
        <f t="array" ref="A248">IFERROR(INDEX('Annex 2 Designated EHV charges'!$A$11:$A$396, MATCH(0, IF(ISBLANK('Annex 2 Designated EHV charges'!$A$11:$A$396),1, COUNTIF(A$4:$A247, 'Annex 2 Designated EHV charges'!$A$11:$A$396)), 0)),"")</f>
        <v>964</v>
      </c>
      <c r="B248" s="91">
        <f>IF($A248="","",VLOOKUP($A248,'Annex 2 Designated EHV charges'!$A:$O,2,0))</f>
        <v>964</v>
      </c>
      <c r="C248" s="92">
        <f>IF($A248="","",VLOOKUP($A248,'Annex 2 Designated EHV charges'!$A:$O,3,0))</f>
        <v>1170000437211</v>
      </c>
      <c r="D248" s="91" t="str">
        <f>IF($A248="","",VLOOKUP($A248,'Annex 2 Designated EHV charges'!$A:$O,7,0))</f>
        <v>Welbeck Solar Farm</v>
      </c>
      <c r="E248" s="94" t="str">
        <f>IFERROR(IF(VLOOKUP($A248,'Annex 2 Designated EHV charges'!$A:$P,COLUMN(E248)+4,FALSE)=0,"",VLOOKUP($A248,'Annex 2 Designated EHV charges'!$A:$P,COLUMN(E248)+4,FALSE)),"")</f>
        <v/>
      </c>
      <c r="F248" s="214">
        <f>IFERROR(IF(VLOOKUP($A248,'Annex 2 Designated EHV charges'!$A:$P,COLUMN(F248)+4,FALSE)=0,"",VLOOKUP($A248,'Annex 2 Designated EHV charges'!$A:$P,COLUMN(F248)+4,FALSE)),"")</f>
        <v>18.809999999999999</v>
      </c>
      <c r="G248" s="214">
        <f>IFERROR(IF(VLOOKUP($A248,'Annex 2 Designated EHV charges'!$A:$P,COLUMN(G248)+4,FALSE)=0,"",VLOOKUP($A248,'Annex 2 Designated EHV charges'!$A:$P,COLUMN(G248)+4,FALSE)),"")</f>
        <v>1.21</v>
      </c>
      <c r="H248" s="214">
        <f>IFERROR(IF(VLOOKUP($A248,'Annex 2 Designated EHV charges'!$A:$P,COLUMN(H248)+4,FALSE)=0,"",VLOOKUP($A248,'Annex 2 Designated EHV charges'!$A:$P,COLUMN(H248)+4,FALSE)),"")</f>
        <v>1.21</v>
      </c>
    </row>
    <row r="249" spans="1:8" x14ac:dyDescent="0.25">
      <c r="A249" s="91">
        <f t="array" ref="A249">IFERROR(INDEX('Annex 2 Designated EHV charges'!$A$11:$A$396, MATCH(0, IF(ISBLANK('Annex 2 Designated EHV charges'!$A$11:$A$396),1, COUNTIF(A$4:$A248, 'Annex 2 Designated EHV charges'!$A$11:$A$396)), 0)),"")</f>
        <v>965</v>
      </c>
      <c r="B249" s="91">
        <f>IF($A249="","",VLOOKUP($A249,'Annex 2 Designated EHV charges'!$A:$O,2,0))</f>
        <v>965</v>
      </c>
      <c r="C249" s="92">
        <f>IF($A249="","",VLOOKUP($A249,'Annex 2 Designated EHV charges'!$A:$O,3,0))</f>
        <v>1170000444690</v>
      </c>
      <c r="D249" s="91" t="str">
        <f>IF($A249="","",VLOOKUP($A249,'Annex 2 Designated EHV charges'!$A:$O,7,0))</f>
        <v>Atherstone Solar Farm</v>
      </c>
      <c r="E249" s="94">
        <f>IFERROR(IF(VLOOKUP($A249,'Annex 2 Designated EHV charges'!$A:$P,COLUMN(E249)+4,FALSE)=0,"",VLOOKUP($A249,'Annex 2 Designated EHV charges'!$A:$P,COLUMN(E249)+4,FALSE)),"")</f>
        <v>1.8380000000000001</v>
      </c>
      <c r="F249" s="214">
        <f>IFERROR(IF(VLOOKUP($A249,'Annex 2 Designated EHV charges'!$A:$P,COLUMN(F249)+4,FALSE)=0,"",VLOOKUP($A249,'Annex 2 Designated EHV charges'!$A:$P,COLUMN(F249)+4,FALSE)),"")</f>
        <v>3.94</v>
      </c>
      <c r="G249" s="214">
        <f>IFERROR(IF(VLOOKUP($A249,'Annex 2 Designated EHV charges'!$A:$P,COLUMN(G249)+4,FALSE)=0,"",VLOOKUP($A249,'Annex 2 Designated EHV charges'!$A:$P,COLUMN(G249)+4,FALSE)),"")</f>
        <v>2.4700000000000002</v>
      </c>
      <c r="H249" s="214">
        <f>IFERROR(IF(VLOOKUP($A249,'Annex 2 Designated EHV charges'!$A:$P,COLUMN(H249)+4,FALSE)=0,"",VLOOKUP($A249,'Annex 2 Designated EHV charges'!$A:$P,COLUMN(H249)+4,FALSE)),"")</f>
        <v>2.4700000000000002</v>
      </c>
    </row>
    <row r="250" spans="1:8" x14ac:dyDescent="0.25">
      <c r="A250" s="91">
        <f t="array" ref="A250">IFERROR(INDEX('Annex 2 Designated EHV charges'!$A$11:$A$396, MATCH(0, IF(ISBLANK('Annex 2 Designated EHV charges'!$A$11:$A$396),1, COUNTIF(A$4:$A249, 'Annex 2 Designated EHV charges'!$A$11:$A$396)), 0)),"")</f>
        <v>966</v>
      </c>
      <c r="B250" s="91">
        <f>IF($A250="","",VLOOKUP($A250,'Annex 2 Designated EHV charges'!$A:$O,2,0))</f>
        <v>966</v>
      </c>
      <c r="C250" s="92">
        <f>IF($A250="","",VLOOKUP($A250,'Annex 2 Designated EHV charges'!$A:$O,3,0))</f>
        <v>1170000445115</v>
      </c>
      <c r="D250" s="91" t="str">
        <f>IF($A250="","",VLOOKUP($A250,'Annex 2 Designated EHV charges'!$A:$O,7,0))</f>
        <v>Babworth Estate PV Farm</v>
      </c>
      <c r="E250" s="94" t="str">
        <f>IFERROR(IF(VLOOKUP($A250,'Annex 2 Designated EHV charges'!$A:$P,COLUMN(E250)+4,FALSE)=0,"",VLOOKUP($A250,'Annex 2 Designated EHV charges'!$A:$P,COLUMN(E250)+4,FALSE)),"")</f>
        <v/>
      </c>
      <c r="F250" s="214">
        <f>IFERROR(IF(VLOOKUP($A250,'Annex 2 Designated EHV charges'!$A:$P,COLUMN(F250)+4,FALSE)=0,"",VLOOKUP($A250,'Annex 2 Designated EHV charges'!$A:$P,COLUMN(F250)+4,FALSE)),"")</f>
        <v>4.42</v>
      </c>
      <c r="G250" s="214">
        <f>IFERROR(IF(VLOOKUP($A250,'Annex 2 Designated EHV charges'!$A:$P,COLUMN(G250)+4,FALSE)=0,"",VLOOKUP($A250,'Annex 2 Designated EHV charges'!$A:$P,COLUMN(G250)+4,FALSE)),"")</f>
        <v>1.54</v>
      </c>
      <c r="H250" s="214">
        <f>IFERROR(IF(VLOOKUP($A250,'Annex 2 Designated EHV charges'!$A:$P,COLUMN(H250)+4,FALSE)=0,"",VLOOKUP($A250,'Annex 2 Designated EHV charges'!$A:$P,COLUMN(H250)+4,FALSE)),"")</f>
        <v>1.54</v>
      </c>
    </row>
    <row r="251" spans="1:8" x14ac:dyDescent="0.25">
      <c r="A251" s="91">
        <f t="array" ref="A251">IFERROR(INDEX('Annex 2 Designated EHV charges'!$A$11:$A$396, MATCH(0, IF(ISBLANK('Annex 2 Designated EHV charges'!$A$11:$A$396),1, COUNTIF(A$4:$A250, 'Annex 2 Designated EHV charges'!$A$11:$A$396)), 0)),"")</f>
        <v>968</v>
      </c>
      <c r="B251" s="91">
        <f>IF($A251="","",VLOOKUP($A251,'Annex 2 Designated EHV charges'!$A:$O,2,0))</f>
        <v>968</v>
      </c>
      <c r="C251" s="92">
        <f>IF($A251="","",VLOOKUP($A251,'Annex 2 Designated EHV charges'!$A:$O,3,0))</f>
        <v>1170000446615</v>
      </c>
      <c r="D251" s="91" t="str">
        <f>IF($A251="","",VLOOKUP($A251,'Annex 2 Designated EHV charges'!$A:$O,7,0))</f>
        <v>Homestead Farm Solar Park</v>
      </c>
      <c r="E251" s="94">
        <f>IFERROR(IF(VLOOKUP($A251,'Annex 2 Designated EHV charges'!$A:$P,COLUMN(E251)+4,FALSE)=0,"",VLOOKUP($A251,'Annex 2 Designated EHV charges'!$A:$P,COLUMN(E251)+4,FALSE)),"")</f>
        <v>0.73199999999999998</v>
      </c>
      <c r="F251" s="214">
        <f>IFERROR(IF(VLOOKUP($A251,'Annex 2 Designated EHV charges'!$A:$P,COLUMN(F251)+4,FALSE)=0,"",VLOOKUP($A251,'Annex 2 Designated EHV charges'!$A:$P,COLUMN(F251)+4,FALSE)),"")</f>
        <v>8.39</v>
      </c>
      <c r="G251" s="214">
        <f>IFERROR(IF(VLOOKUP($A251,'Annex 2 Designated EHV charges'!$A:$P,COLUMN(G251)+4,FALSE)=0,"",VLOOKUP($A251,'Annex 2 Designated EHV charges'!$A:$P,COLUMN(G251)+4,FALSE)),"")</f>
        <v>2.52</v>
      </c>
      <c r="H251" s="214">
        <f>IFERROR(IF(VLOOKUP($A251,'Annex 2 Designated EHV charges'!$A:$P,COLUMN(H251)+4,FALSE)=0,"",VLOOKUP($A251,'Annex 2 Designated EHV charges'!$A:$P,COLUMN(H251)+4,FALSE)),"")</f>
        <v>2.52</v>
      </c>
    </row>
    <row r="252" spans="1:8" x14ac:dyDescent="0.25">
      <c r="A252" s="91">
        <f t="array" ref="A252">IFERROR(INDEX('Annex 2 Designated EHV charges'!$A$11:$A$396, MATCH(0, IF(ISBLANK('Annex 2 Designated EHV charges'!$A$11:$A$396),1, COUNTIF(A$4:$A251, 'Annex 2 Designated EHV charges'!$A$11:$A$396)), 0)),"")</f>
        <v>969</v>
      </c>
      <c r="B252" s="91">
        <f>IF($A252="","",VLOOKUP($A252,'Annex 2 Designated EHV charges'!$A:$O,2,0))</f>
        <v>969</v>
      </c>
      <c r="C252" s="92">
        <f>IF($A252="","",VLOOKUP($A252,'Annex 2 Designated EHV charges'!$A:$O,3,0))</f>
        <v>1170000447033</v>
      </c>
      <c r="D252" s="91" t="str">
        <f>IF($A252="","",VLOOKUP($A252,'Annex 2 Designated EHV charges'!$A:$O,7,0))</f>
        <v>Grange Solar Farm</v>
      </c>
      <c r="E252" s="94" t="str">
        <f>IFERROR(IF(VLOOKUP($A252,'Annex 2 Designated EHV charges'!$A:$P,COLUMN(E252)+4,FALSE)=0,"",VLOOKUP($A252,'Annex 2 Designated EHV charges'!$A:$P,COLUMN(E252)+4,FALSE)),"")</f>
        <v/>
      </c>
      <c r="F252" s="214">
        <f>IFERROR(IF(VLOOKUP($A252,'Annex 2 Designated EHV charges'!$A:$P,COLUMN(F252)+4,FALSE)=0,"",VLOOKUP($A252,'Annex 2 Designated EHV charges'!$A:$P,COLUMN(F252)+4,FALSE)),"")</f>
        <v>3.53</v>
      </c>
      <c r="G252" s="214">
        <f>IFERROR(IF(VLOOKUP($A252,'Annex 2 Designated EHV charges'!$A:$P,COLUMN(G252)+4,FALSE)=0,"",VLOOKUP($A252,'Annex 2 Designated EHV charges'!$A:$P,COLUMN(G252)+4,FALSE)),"")</f>
        <v>1.54</v>
      </c>
      <c r="H252" s="214">
        <f>IFERROR(IF(VLOOKUP($A252,'Annex 2 Designated EHV charges'!$A:$P,COLUMN(H252)+4,FALSE)=0,"",VLOOKUP($A252,'Annex 2 Designated EHV charges'!$A:$P,COLUMN(H252)+4,FALSE)),"")</f>
        <v>1.54</v>
      </c>
    </row>
    <row r="253" spans="1:8" x14ac:dyDescent="0.25">
      <c r="A253" s="91">
        <f t="array" ref="A253">IFERROR(INDEX('Annex 2 Designated EHV charges'!$A$11:$A$396, MATCH(0, IF(ISBLANK('Annex 2 Designated EHV charges'!$A$11:$A$396),1, COUNTIF(A$4:$A252, 'Annex 2 Designated EHV charges'!$A$11:$A$396)), 0)),"")</f>
        <v>2034</v>
      </c>
      <c r="B253" s="91">
        <f>IF($A253="","",VLOOKUP($A253,'Annex 2 Designated EHV charges'!$A:$O,2,0))</f>
        <v>2034</v>
      </c>
      <c r="C253" s="92">
        <f>IF($A253="","",VLOOKUP($A253,'Annex 2 Designated EHV charges'!$A:$O,3,0))</f>
        <v>2034</v>
      </c>
      <c r="D253" s="91" t="str">
        <f>IF($A253="","",VLOOKUP($A253,'Annex 2 Designated EHV charges'!$A:$O,7,0))</f>
        <v>Grendon/Huntingdon Interconnector</v>
      </c>
      <c r="E253" s="94" t="str">
        <f>IFERROR(IF(VLOOKUP($A253,'Annex 2 Designated EHV charges'!$A:$P,COLUMN(E253)+4,FALSE)=0,"",VLOOKUP($A253,'Annex 2 Designated EHV charges'!$A:$P,COLUMN(E253)+4,FALSE)),"")</f>
        <v/>
      </c>
      <c r="F253" s="214">
        <f>IFERROR(IF(VLOOKUP($A253,'Annex 2 Designated EHV charges'!$A:$P,COLUMN(F253)+4,FALSE)=0,"",VLOOKUP($A253,'Annex 2 Designated EHV charges'!$A:$P,COLUMN(F253)+4,FALSE)),"")</f>
        <v>39261.85</v>
      </c>
      <c r="G253" s="214">
        <f>IFERROR(IF(VLOOKUP($A253,'Annex 2 Designated EHV charges'!$A:$P,COLUMN(G253)+4,FALSE)=0,"",VLOOKUP($A253,'Annex 2 Designated EHV charges'!$A:$P,COLUMN(G253)+4,FALSE)),"")</f>
        <v>2.66</v>
      </c>
      <c r="H253" s="214">
        <f>IFERROR(IF(VLOOKUP($A253,'Annex 2 Designated EHV charges'!$A:$P,COLUMN(H253)+4,FALSE)=0,"",VLOOKUP($A253,'Annex 2 Designated EHV charges'!$A:$P,COLUMN(H253)+4,FALSE)),"")</f>
        <v>2.66</v>
      </c>
    </row>
    <row r="254" spans="1:8" x14ac:dyDescent="0.25">
      <c r="A254" s="91">
        <f t="array" ref="A254">IFERROR(INDEX('Annex 2 Designated EHV charges'!$A$11:$A$396, MATCH(0, IF(ISBLANK('Annex 2 Designated EHV charges'!$A$11:$A$396),1, COUNTIF(A$4:$A253, 'Annex 2 Designated EHV charges'!$A$11:$A$396)), 0)),"")</f>
        <v>7015</v>
      </c>
      <c r="B254" s="91">
        <f>IF($A254="","",VLOOKUP($A254,'Annex 2 Designated EHV charges'!$A:$O,2,0))</f>
        <v>7015</v>
      </c>
      <c r="C254" s="92">
        <f>IF($A254="","",VLOOKUP($A254,'Annex 2 Designated EHV charges'!$A:$O,3,0))</f>
        <v>7015</v>
      </c>
      <c r="D254" s="91" t="str">
        <f>IF($A254="","",VLOOKUP($A254,'Annex 2 Designated EHV charges'!$A:$O,7,0))</f>
        <v>Corby Power generation</v>
      </c>
      <c r="E254" s="94" t="str">
        <f>IFERROR(IF(VLOOKUP($A254,'Annex 2 Designated EHV charges'!$A:$P,COLUMN(E254)+4,FALSE)=0,"",VLOOKUP($A254,'Annex 2 Designated EHV charges'!$A:$P,COLUMN(E254)+4,FALSE)),"")</f>
        <v/>
      </c>
      <c r="F254" s="214" t="str">
        <f>IFERROR(IF(VLOOKUP($A254,'Annex 2 Designated EHV charges'!$A:$P,COLUMN(F254)+4,FALSE)=0,"",VLOOKUP($A254,'Annex 2 Designated EHV charges'!$A:$P,COLUMN(F254)+4,FALSE)),"")</f>
        <v/>
      </c>
      <c r="G254" s="214" t="str">
        <f>IFERROR(IF(VLOOKUP($A254,'Annex 2 Designated EHV charges'!$A:$P,COLUMN(G254)+4,FALSE)=0,"",VLOOKUP($A254,'Annex 2 Designated EHV charges'!$A:$P,COLUMN(G254)+4,FALSE)),"")</f>
        <v/>
      </c>
      <c r="H254" s="214" t="str">
        <f>IFERROR(IF(VLOOKUP($A254,'Annex 2 Designated EHV charges'!$A:$P,COLUMN(H254)+4,FALSE)=0,"",VLOOKUP($A254,'Annex 2 Designated EHV charges'!$A:$P,COLUMN(H254)+4,FALSE)),"")</f>
        <v/>
      </c>
    </row>
    <row r="255" spans="1:8" x14ac:dyDescent="0.25">
      <c r="A255" s="91">
        <f t="array" ref="A255">IFERROR(INDEX('Annex 2 Designated EHV charges'!$A$11:$A$396, MATCH(0, IF(ISBLANK('Annex 2 Designated EHV charges'!$A$11:$A$396),1, COUNTIF(A$4:$A254, 'Annex 2 Designated EHV charges'!$A$11:$A$396)), 0)),"")</f>
        <v>7315</v>
      </c>
      <c r="B255" s="91">
        <f>IF($A255="","",VLOOKUP($A255,'Annex 2 Designated EHV charges'!$A:$O,2,0))</f>
        <v>7315</v>
      </c>
      <c r="C255" s="92">
        <f>IF($A255="","",VLOOKUP($A255,'Annex 2 Designated EHV charges'!$A:$O,3,0))</f>
        <v>7315</v>
      </c>
      <c r="D255" s="91" t="str">
        <f>IF($A255="","",VLOOKUP($A255,'Annex 2 Designated EHV charges'!$A:$O,7,0))</f>
        <v>Redfield Road 1 STOR</v>
      </c>
      <c r="E255" s="94" t="str">
        <f>IFERROR(IF(VLOOKUP($A255,'Annex 2 Designated EHV charges'!$A:$P,COLUMN(E255)+4,FALSE)=0,"",VLOOKUP($A255,'Annex 2 Designated EHV charges'!$A:$P,COLUMN(E255)+4,FALSE)),"")</f>
        <v/>
      </c>
      <c r="F255" s="214">
        <f>IFERROR(IF(VLOOKUP($A255,'Annex 2 Designated EHV charges'!$A:$P,COLUMN(F255)+4,FALSE)=0,"",VLOOKUP($A255,'Annex 2 Designated EHV charges'!$A:$P,COLUMN(F255)+4,FALSE)),"")</f>
        <v>71.27</v>
      </c>
      <c r="G255" s="214">
        <f>IFERROR(IF(VLOOKUP($A255,'Annex 2 Designated EHV charges'!$A:$P,COLUMN(G255)+4,FALSE)=0,"",VLOOKUP($A255,'Annex 2 Designated EHV charges'!$A:$P,COLUMN(G255)+4,FALSE)),"")</f>
        <v>0.95</v>
      </c>
      <c r="H255" s="214">
        <f>IFERROR(IF(VLOOKUP($A255,'Annex 2 Designated EHV charges'!$A:$P,COLUMN(H255)+4,FALSE)=0,"",VLOOKUP($A255,'Annex 2 Designated EHV charges'!$A:$P,COLUMN(H255)+4,FALSE)),"")</f>
        <v>0.95</v>
      </c>
    </row>
    <row r="256" spans="1:8" x14ac:dyDescent="0.25">
      <c r="A256" s="91">
        <f t="array" ref="A256">IFERROR(INDEX('Annex 2 Designated EHV charges'!$A$11:$A$396, MATCH(0, IF(ISBLANK('Annex 2 Designated EHV charges'!$A$11:$A$396),1, COUNTIF(A$4:$A255, 'Annex 2 Designated EHV charges'!$A$11:$A$396)), 0)),"")</f>
        <v>7324</v>
      </c>
      <c r="B256" s="91">
        <f>IF($A256="","",VLOOKUP($A256,'Annex 2 Designated EHV charges'!$A:$O,2,0))</f>
        <v>7324</v>
      </c>
      <c r="C256" s="92">
        <f>IF($A256="","",VLOOKUP($A256,'Annex 2 Designated EHV charges'!$A:$O,3,0))</f>
        <v>7324</v>
      </c>
      <c r="D256" s="91" t="str">
        <f>IF($A256="","",VLOOKUP($A256,'Annex 2 Designated EHV charges'!$A:$O,7,0))</f>
        <v>Trafalgar Pk Gas STOR</v>
      </c>
      <c r="E256" s="94">
        <f>IFERROR(IF(VLOOKUP($A256,'Annex 2 Designated EHV charges'!$A:$P,COLUMN(E256)+4,FALSE)=0,"",VLOOKUP($A256,'Annex 2 Designated EHV charges'!$A:$P,COLUMN(E256)+4,FALSE)),"")</f>
        <v>3.4489999999999998</v>
      </c>
      <c r="F256" s="214">
        <f>IFERROR(IF(VLOOKUP($A256,'Annex 2 Designated EHV charges'!$A:$P,COLUMN(F256)+4,FALSE)=0,"",VLOOKUP($A256,'Annex 2 Designated EHV charges'!$A:$P,COLUMN(F256)+4,FALSE)),"")</f>
        <v>76.58</v>
      </c>
      <c r="G256" s="214">
        <f>IFERROR(IF(VLOOKUP($A256,'Annex 2 Designated EHV charges'!$A:$P,COLUMN(G256)+4,FALSE)=0,"",VLOOKUP($A256,'Annex 2 Designated EHV charges'!$A:$P,COLUMN(G256)+4,FALSE)),"")</f>
        <v>1.49</v>
      </c>
      <c r="H256" s="214">
        <f>IFERROR(IF(VLOOKUP($A256,'Annex 2 Designated EHV charges'!$A:$P,COLUMN(H256)+4,FALSE)=0,"",VLOOKUP($A256,'Annex 2 Designated EHV charges'!$A:$P,COLUMN(H256)+4,FALSE)),"")</f>
        <v>1.49</v>
      </c>
    </row>
    <row r="257" spans="1:8" x14ac:dyDescent="0.25">
      <c r="A257" s="91">
        <f t="array" ref="A257">IFERROR(INDEX('Annex 2 Designated EHV charges'!$A$11:$A$396, MATCH(0, IF(ISBLANK('Annex 2 Designated EHV charges'!$A$11:$A$396),1, COUNTIF(A$4:$A256, 'Annex 2 Designated EHV charges'!$A$11:$A$396)), 0)),"")</f>
        <v>7326</v>
      </c>
      <c r="B257" s="91">
        <f>IF($A257="","",VLOOKUP($A257,'Annex 2 Designated EHV charges'!$A:$O,2,0))</f>
        <v>7326</v>
      </c>
      <c r="C257" s="92">
        <f>IF($A257="","",VLOOKUP($A257,'Annex 2 Designated EHV charges'!$A:$O,3,0))</f>
        <v>7326</v>
      </c>
      <c r="D257" s="91" t="str">
        <f>IF($A257="","",VLOOKUP($A257,'Annex 2 Designated EHV charges'!$A:$O,7,0))</f>
        <v>Redfield Road B STOR</v>
      </c>
      <c r="E257" s="94" t="str">
        <f>IFERROR(IF(VLOOKUP($A257,'Annex 2 Designated EHV charges'!$A:$P,COLUMN(E257)+4,FALSE)=0,"",VLOOKUP($A257,'Annex 2 Designated EHV charges'!$A:$P,COLUMN(E257)+4,FALSE)),"")</f>
        <v/>
      </c>
      <c r="F257" s="214">
        <f>IFERROR(IF(VLOOKUP($A257,'Annex 2 Designated EHV charges'!$A:$P,COLUMN(F257)+4,FALSE)=0,"",VLOOKUP($A257,'Annex 2 Designated EHV charges'!$A:$P,COLUMN(F257)+4,FALSE)),"")</f>
        <v>439.07</v>
      </c>
      <c r="G257" s="214">
        <f>IFERROR(IF(VLOOKUP($A257,'Annex 2 Designated EHV charges'!$A:$P,COLUMN(G257)+4,FALSE)=0,"",VLOOKUP($A257,'Annex 2 Designated EHV charges'!$A:$P,COLUMN(G257)+4,FALSE)),"")</f>
        <v>0.91</v>
      </c>
      <c r="H257" s="214">
        <f>IFERROR(IF(VLOOKUP($A257,'Annex 2 Designated EHV charges'!$A:$P,COLUMN(H257)+4,FALSE)=0,"",VLOOKUP($A257,'Annex 2 Designated EHV charges'!$A:$P,COLUMN(H257)+4,FALSE)),"")</f>
        <v>0.91</v>
      </c>
    </row>
    <row r="258" spans="1:8" x14ac:dyDescent="0.25">
      <c r="A258" s="91">
        <f t="array" ref="A258">IFERROR(INDEX('Annex 2 Designated EHV charges'!$A$11:$A$396, MATCH(0, IF(ISBLANK('Annex 2 Designated EHV charges'!$A$11:$A$396),1, COUNTIF(A$4:$A257, 'Annex 2 Designated EHV charges'!$A$11:$A$396)), 0)),"")</f>
        <v>7443</v>
      </c>
      <c r="B258" s="91">
        <f>IF($A258="","",VLOOKUP($A258,'Annex 2 Designated EHV charges'!$A:$O,2,0))</f>
        <v>7443</v>
      </c>
      <c r="C258" s="92">
        <f>IF($A258="","",VLOOKUP($A258,'Annex 2 Designated EHV charges'!$A:$O,3,0))</f>
        <v>7443</v>
      </c>
      <c r="D258" s="91" t="str">
        <f>IF($A258="","",VLOOKUP($A258,'Annex 2 Designated EHV charges'!$A:$O,7,0))</f>
        <v>Derby Power Station</v>
      </c>
      <c r="E258" s="94" t="str">
        <f>IFERROR(IF(VLOOKUP($A258,'Annex 2 Designated EHV charges'!$A:$P,COLUMN(E258)+4,FALSE)=0,"",VLOOKUP($A258,'Annex 2 Designated EHV charges'!$A:$P,COLUMN(E258)+4,FALSE)),"")</f>
        <v/>
      </c>
      <c r="F258" s="214">
        <f>IFERROR(IF(VLOOKUP($A258,'Annex 2 Designated EHV charges'!$A:$P,COLUMN(F258)+4,FALSE)=0,"",VLOOKUP($A258,'Annex 2 Designated EHV charges'!$A:$P,COLUMN(F258)+4,FALSE)),"")</f>
        <v>8.6999999999999993</v>
      </c>
      <c r="G258" s="214">
        <f>IFERROR(IF(VLOOKUP($A258,'Annex 2 Designated EHV charges'!$A:$P,COLUMN(G258)+4,FALSE)=0,"",VLOOKUP($A258,'Annex 2 Designated EHV charges'!$A:$P,COLUMN(G258)+4,FALSE)),"")</f>
        <v>3.26</v>
      </c>
      <c r="H258" s="214">
        <f>IFERROR(IF(VLOOKUP($A258,'Annex 2 Designated EHV charges'!$A:$P,COLUMN(H258)+4,FALSE)=0,"",VLOOKUP($A258,'Annex 2 Designated EHV charges'!$A:$P,COLUMN(H258)+4,FALSE)),"")</f>
        <v>3.26</v>
      </c>
    </row>
    <row r="259" spans="1:8" hidden="1" x14ac:dyDescent="0.25">
      <c r="A259" s="91" t="str">
        <f t="array" ref="A259">IFERROR(INDEX('Annex 2 Designated EHV charges'!$A$11:$A$396, MATCH(0, IF(ISBLANK('Annex 2 Designated EHV charges'!$A$11:$A$396),1, COUNTIF(A$4:$A258, 'Annex 2 Designated EHV charges'!$A$11:$A$396)), 0)),"")</f>
        <v/>
      </c>
      <c r="B259" s="91" t="str">
        <f>IF($A259="","",VLOOKUP($A259,'Annex 2 Designated EHV charges'!$A:$O,2,0))</f>
        <v/>
      </c>
      <c r="C259" s="92" t="str">
        <f>IF($A259="","",VLOOKUP($A259,'Annex 2 Designated EHV charges'!$A:$O,3,0))</f>
        <v/>
      </c>
      <c r="D259" s="91" t="str">
        <f>IF($A259="","",VLOOKUP($A259,'Annex 2 Designated EHV charges'!$A:$O,7,0))</f>
        <v/>
      </c>
      <c r="E259" s="94" t="str">
        <f>IFERROR(IF(VLOOKUP($A259,'Annex 2 Designated EHV charges'!$A:$P,COLUMN(E259)+4,FALSE)=0,"",VLOOKUP($A259,'Annex 2 Designated EHV charges'!$A:$P,COLUMN(E259)+4,FALSE)),"")</f>
        <v/>
      </c>
      <c r="F259" s="214" t="str">
        <f>IFERROR(IF(VLOOKUP($A259,'Annex 2 Designated EHV charges'!$A:$P,COLUMN(F259)+4,FALSE)=0,"",VLOOKUP($A259,'Annex 2 Designated EHV charges'!$A:$P,COLUMN(F259)+4,FALSE)),"")</f>
        <v/>
      </c>
      <c r="G259" s="214" t="str">
        <f>IFERROR(IF(VLOOKUP($A259,'Annex 2 Designated EHV charges'!$A:$P,COLUMN(G259)+4,FALSE)=0,"",VLOOKUP($A259,'Annex 2 Designated EHV charges'!$A:$P,COLUMN(G259)+4,FALSE)),"")</f>
        <v/>
      </c>
      <c r="H259" s="214" t="str">
        <f>IFERROR(IF(VLOOKUP($A259,'Annex 2 Designated EHV charges'!$A:$P,COLUMN(H259)+4,FALSE)=0,"",VLOOKUP($A259,'Annex 2 Designated EHV charges'!$A:$P,COLUMN(H259)+4,FALSE)),"")</f>
        <v/>
      </c>
    </row>
    <row r="260" spans="1:8" x14ac:dyDescent="0.25">
      <c r="A260" s="91" t="str">
        <f t="array" ref="A260">IFERROR(INDEX('Annex 2 Designated EHV charges'!$A$11:$A$396, MATCH(0, IF(ISBLANK('Annex 2 Designated EHV charges'!$A$11:$A$396),1, COUNTIF(A$4:$A259, 'Annex 2 Designated EHV charges'!$A$11:$A$396)), 0)),"")</f>
        <v>New Import 1</v>
      </c>
      <c r="B260" s="91" t="str">
        <f>IF($A260="","",VLOOKUP($A260,'Annex 2 Designated EHV charges'!$A:$O,2,0))</f>
        <v>New Import 1</v>
      </c>
      <c r="C260" s="92" t="str">
        <f>IF($A260="","",VLOOKUP($A260,'Annex 2 Designated EHV charges'!$A:$O,3,0))</f>
        <v>New Import 1</v>
      </c>
      <c r="D260" s="91" t="str">
        <f>IF($A260="","",VLOOKUP($A260,'Annex 2 Designated EHV charges'!$A:$O,7,0))</f>
        <v>A019 Cotmoor</v>
      </c>
      <c r="E260" s="94" t="str">
        <f>IFERROR(IF(VLOOKUP($A260,'Annex 2 Designated EHV charges'!$A:$P,COLUMN(E260)+4,FALSE)=0,"",VLOOKUP($A260,'Annex 2 Designated EHV charges'!$A:$P,COLUMN(E260)+4,FALSE)),"")</f>
        <v/>
      </c>
      <c r="F260" s="214">
        <f>IFERROR(IF(VLOOKUP($A260,'Annex 2 Designated EHV charges'!$A:$P,COLUMN(F260)+4,FALSE)=0,"",VLOOKUP($A260,'Annex 2 Designated EHV charges'!$A:$P,COLUMN(F260)+4,FALSE)),"")</f>
        <v>448.95</v>
      </c>
      <c r="G260" s="214">
        <f>IFERROR(IF(VLOOKUP($A260,'Annex 2 Designated EHV charges'!$A:$P,COLUMN(G260)+4,FALSE)=0,"",VLOOKUP($A260,'Annex 2 Designated EHV charges'!$A:$P,COLUMN(G260)+4,FALSE)),"")</f>
        <v>0.74</v>
      </c>
      <c r="H260" s="214">
        <f>IFERROR(IF(VLOOKUP($A260,'Annex 2 Designated EHV charges'!$A:$P,COLUMN(H260)+4,FALSE)=0,"",VLOOKUP($A260,'Annex 2 Designated EHV charges'!$A:$P,COLUMN(H260)+4,FALSE)),"")</f>
        <v>0.74</v>
      </c>
    </row>
    <row r="261" spans="1:8" x14ac:dyDescent="0.25">
      <c r="A261" s="91" t="str">
        <f t="array" ref="A261">IFERROR(INDEX('Annex 2 Designated EHV charges'!$A$11:$A$396, MATCH(0, IF(ISBLANK('Annex 2 Designated EHV charges'!$A$11:$A$396),1, COUNTIF(A$4:$A260, 'Annex 2 Designated EHV charges'!$A$11:$A$396)), 0)),"")</f>
        <v>New Import 2</v>
      </c>
      <c r="B261" s="91" t="str">
        <f>IF($A261="","",VLOOKUP($A261,'Annex 2 Designated EHV charges'!$A:$O,2,0))</f>
        <v>New Import 2</v>
      </c>
      <c r="C261" s="92" t="str">
        <f>IF($A261="","",VLOOKUP($A261,'Annex 2 Designated EHV charges'!$A:$O,3,0))</f>
        <v>New Import 2</v>
      </c>
      <c r="D261" s="91" t="str">
        <f>IF($A261="","",VLOOKUP($A261,'Annex 2 Designated EHV charges'!$A:$O,7,0))</f>
        <v>Althorp Estate</v>
      </c>
      <c r="E261" s="94">
        <f>IFERROR(IF(VLOOKUP($A261,'Annex 2 Designated EHV charges'!$A:$P,COLUMN(E261)+4,FALSE)=0,"",VLOOKUP($A261,'Annex 2 Designated EHV charges'!$A:$P,COLUMN(E261)+4,FALSE)),"")</f>
        <v>1.4970000000000001</v>
      </c>
      <c r="F261" s="214">
        <f>IFERROR(IF(VLOOKUP($A261,'Annex 2 Designated EHV charges'!$A:$P,COLUMN(F261)+4,FALSE)=0,"",VLOOKUP($A261,'Annex 2 Designated EHV charges'!$A:$P,COLUMN(F261)+4,FALSE)),"")</f>
        <v>179.07</v>
      </c>
      <c r="G261" s="214">
        <f>IFERROR(IF(VLOOKUP($A261,'Annex 2 Designated EHV charges'!$A:$P,COLUMN(G261)+4,FALSE)=0,"",VLOOKUP($A261,'Annex 2 Designated EHV charges'!$A:$P,COLUMN(G261)+4,FALSE)),"")</f>
        <v>1.85</v>
      </c>
      <c r="H261" s="214">
        <f>IFERROR(IF(VLOOKUP($A261,'Annex 2 Designated EHV charges'!$A:$P,COLUMN(H261)+4,FALSE)=0,"",VLOOKUP($A261,'Annex 2 Designated EHV charges'!$A:$P,COLUMN(H261)+4,FALSE)),"")</f>
        <v>1.85</v>
      </c>
    </row>
    <row r="262" spans="1:8" x14ac:dyDescent="0.25">
      <c r="A262" s="91" t="str">
        <f t="array" ref="A262">IFERROR(INDEX('Annex 2 Designated EHV charges'!$A$11:$A$396, MATCH(0, IF(ISBLANK('Annex 2 Designated EHV charges'!$A$11:$A$396),1, COUNTIF(A$4:$A261, 'Annex 2 Designated EHV charges'!$A$11:$A$396)), 0)),"")</f>
        <v>New Import 3</v>
      </c>
      <c r="B262" s="91" t="str">
        <f>IF($A262="","",VLOOKUP($A262,'Annex 2 Designated EHV charges'!$A:$O,2,0))</f>
        <v>New Import 3</v>
      </c>
      <c r="C262" s="92" t="str">
        <f>IF($A262="","",VLOOKUP($A262,'Annex 2 Designated EHV charges'!$A:$O,3,0))</f>
        <v>New Import 3</v>
      </c>
      <c r="D262" s="91" t="str">
        <f>IF($A262="","",VLOOKUP($A262,'Annex 2 Designated EHV charges'!$A:$O,7,0))</f>
        <v>Asfordby B STOR</v>
      </c>
      <c r="E262" s="94" t="str">
        <f>IFERROR(IF(VLOOKUP($A262,'Annex 2 Designated EHV charges'!$A:$P,COLUMN(E262)+4,FALSE)=0,"",VLOOKUP($A262,'Annex 2 Designated EHV charges'!$A:$P,COLUMN(E262)+4,FALSE)),"")</f>
        <v/>
      </c>
      <c r="F262" s="214">
        <f>IFERROR(IF(VLOOKUP($A262,'Annex 2 Designated EHV charges'!$A:$P,COLUMN(F262)+4,FALSE)=0,"",VLOOKUP($A262,'Annex 2 Designated EHV charges'!$A:$P,COLUMN(F262)+4,FALSE)),"")</f>
        <v>47982.76</v>
      </c>
      <c r="G262" s="214">
        <f>IFERROR(IF(VLOOKUP($A262,'Annex 2 Designated EHV charges'!$A:$P,COLUMN(G262)+4,FALSE)=0,"",VLOOKUP($A262,'Annex 2 Designated EHV charges'!$A:$P,COLUMN(G262)+4,FALSE)),"")</f>
        <v>1.1200000000000001</v>
      </c>
      <c r="H262" s="214">
        <f>IFERROR(IF(VLOOKUP($A262,'Annex 2 Designated EHV charges'!$A:$P,COLUMN(H262)+4,FALSE)=0,"",VLOOKUP($A262,'Annex 2 Designated EHV charges'!$A:$P,COLUMN(H262)+4,FALSE)),"")</f>
        <v>1.1200000000000001</v>
      </c>
    </row>
    <row r="263" spans="1:8" x14ac:dyDescent="0.25">
      <c r="A263" s="91" t="str">
        <f t="array" ref="A263">IFERROR(INDEX('Annex 2 Designated EHV charges'!$A$11:$A$396, MATCH(0, IF(ISBLANK('Annex 2 Designated EHV charges'!$A$11:$A$396),1, COUNTIF(A$4:$A262, 'Annex 2 Designated EHV charges'!$A$11:$A$396)), 0)),"")</f>
        <v>New Import 4</v>
      </c>
      <c r="B263" s="91" t="str">
        <f>IF($A263="","",VLOOKUP($A263,'Annex 2 Designated EHV charges'!$A:$O,2,0))</f>
        <v>New Import 4</v>
      </c>
      <c r="C263" s="92" t="str">
        <f>IF($A263="","",VLOOKUP($A263,'Annex 2 Designated EHV charges'!$A:$O,3,0))</f>
        <v>New Import 4</v>
      </c>
      <c r="D263" s="91" t="str">
        <f>IF($A263="","",VLOOKUP($A263,'Annex 2 Designated EHV charges'!$A:$O,7,0))</f>
        <v>Aston Flamville, Hinckley</v>
      </c>
      <c r="E263" s="94">
        <f>IFERROR(IF(VLOOKUP($A263,'Annex 2 Designated EHV charges'!$A:$P,COLUMN(E263)+4,FALSE)=0,"",VLOOKUP($A263,'Annex 2 Designated EHV charges'!$A:$P,COLUMN(E263)+4,FALSE)),"")</f>
        <v>0.24</v>
      </c>
      <c r="F263" s="214">
        <f>IFERROR(IF(VLOOKUP($A263,'Annex 2 Designated EHV charges'!$A:$P,COLUMN(F263)+4,FALSE)=0,"",VLOOKUP($A263,'Annex 2 Designated EHV charges'!$A:$P,COLUMN(F263)+4,FALSE)),"")</f>
        <v>18.25</v>
      </c>
      <c r="G263" s="214">
        <f>IFERROR(IF(VLOOKUP($A263,'Annex 2 Designated EHV charges'!$A:$P,COLUMN(G263)+4,FALSE)=0,"",VLOOKUP($A263,'Annex 2 Designated EHV charges'!$A:$P,COLUMN(G263)+4,FALSE)),"")</f>
        <v>2.15</v>
      </c>
      <c r="H263" s="214">
        <f>IFERROR(IF(VLOOKUP($A263,'Annex 2 Designated EHV charges'!$A:$P,COLUMN(H263)+4,FALSE)=0,"",VLOOKUP($A263,'Annex 2 Designated EHV charges'!$A:$P,COLUMN(H263)+4,FALSE)),"")</f>
        <v>2.15</v>
      </c>
    </row>
    <row r="264" spans="1:8" x14ac:dyDescent="0.25">
      <c r="A264" s="91" t="str">
        <f t="array" ref="A264">IFERROR(INDEX('Annex 2 Designated EHV charges'!$A$11:$A$396, MATCH(0, IF(ISBLANK('Annex 2 Designated EHV charges'!$A$11:$A$396),1, COUNTIF(A$4:$A263, 'Annex 2 Designated EHV charges'!$A$11:$A$396)), 0)),"")</f>
        <v>New Import 5</v>
      </c>
      <c r="B264" s="91" t="str">
        <f>IF($A264="","",VLOOKUP($A264,'Annex 2 Designated EHV charges'!$A:$O,2,0))</f>
        <v>New Import 5</v>
      </c>
      <c r="C264" s="92" t="str">
        <f>IF($A264="","",VLOOKUP($A264,'Annex 2 Designated EHV charges'!$A:$O,3,0))</f>
        <v>New Import 5</v>
      </c>
      <c r="D264" s="91" t="str">
        <f>IF($A264="","",VLOOKUP($A264,'Annex 2 Designated EHV charges'!$A:$O,7,0))</f>
        <v>Averham Leazes</v>
      </c>
      <c r="E264" s="94" t="str">
        <f>IFERROR(IF(VLOOKUP($A264,'Annex 2 Designated EHV charges'!$A:$P,COLUMN(E264)+4,FALSE)=0,"",VLOOKUP($A264,'Annex 2 Designated EHV charges'!$A:$P,COLUMN(E264)+4,FALSE)),"")</f>
        <v/>
      </c>
      <c r="F264" s="214">
        <f>IFERROR(IF(VLOOKUP($A264,'Annex 2 Designated EHV charges'!$A:$P,COLUMN(F264)+4,FALSE)=0,"",VLOOKUP($A264,'Annex 2 Designated EHV charges'!$A:$P,COLUMN(F264)+4,FALSE)),"")</f>
        <v>3442.62</v>
      </c>
      <c r="G264" s="214">
        <f>IFERROR(IF(VLOOKUP($A264,'Annex 2 Designated EHV charges'!$A:$P,COLUMN(G264)+4,FALSE)=0,"",VLOOKUP($A264,'Annex 2 Designated EHV charges'!$A:$P,COLUMN(G264)+4,FALSE)),"")</f>
        <v>0.94</v>
      </c>
      <c r="H264" s="214">
        <f>IFERROR(IF(VLOOKUP($A264,'Annex 2 Designated EHV charges'!$A:$P,COLUMN(H264)+4,FALSE)=0,"",VLOOKUP($A264,'Annex 2 Designated EHV charges'!$A:$P,COLUMN(H264)+4,FALSE)),"")</f>
        <v>0.94</v>
      </c>
    </row>
    <row r="265" spans="1:8" x14ac:dyDescent="0.25">
      <c r="A265" s="91" t="str">
        <f t="array" ref="A265">IFERROR(INDEX('Annex 2 Designated EHV charges'!$A$11:$A$396, MATCH(0, IF(ISBLANK('Annex 2 Designated EHV charges'!$A$11:$A$396),1, COUNTIF(A$4:$A264, 'Annex 2 Designated EHV charges'!$A$11:$A$396)), 0)),"")</f>
        <v>New Import 6</v>
      </c>
      <c r="B265" s="91" t="str">
        <f>IF($A265="","",VLOOKUP($A265,'Annex 2 Designated EHV charges'!$A:$O,2,0))</f>
        <v>New Import 6</v>
      </c>
      <c r="C265" s="92" t="str">
        <f>IF($A265="","",VLOOKUP($A265,'Annex 2 Designated EHV charges'!$A:$O,3,0))</f>
        <v>New Import 6</v>
      </c>
      <c r="D265" s="91" t="str">
        <f>IF($A265="","",VLOOKUP($A265,'Annex 2 Designated EHV charges'!$A:$O,7,0))</f>
        <v>Barn Farm</v>
      </c>
      <c r="E265" s="94" t="str">
        <f>IFERROR(IF(VLOOKUP($A265,'Annex 2 Designated EHV charges'!$A:$P,COLUMN(E265)+4,FALSE)=0,"",VLOOKUP($A265,'Annex 2 Designated EHV charges'!$A:$P,COLUMN(E265)+4,FALSE)),"")</f>
        <v/>
      </c>
      <c r="F265" s="214">
        <f>IFERROR(IF(VLOOKUP($A265,'Annex 2 Designated EHV charges'!$A:$P,COLUMN(F265)+4,FALSE)=0,"",VLOOKUP($A265,'Annex 2 Designated EHV charges'!$A:$P,COLUMN(F265)+4,FALSE)),"")</f>
        <v>1581.21</v>
      </c>
      <c r="G265" s="214">
        <f>IFERROR(IF(VLOOKUP($A265,'Annex 2 Designated EHV charges'!$A:$P,COLUMN(G265)+4,FALSE)=0,"",VLOOKUP($A265,'Annex 2 Designated EHV charges'!$A:$P,COLUMN(G265)+4,FALSE)),"")</f>
        <v>0.74</v>
      </c>
      <c r="H265" s="214">
        <f>IFERROR(IF(VLOOKUP($A265,'Annex 2 Designated EHV charges'!$A:$P,COLUMN(H265)+4,FALSE)=0,"",VLOOKUP($A265,'Annex 2 Designated EHV charges'!$A:$P,COLUMN(H265)+4,FALSE)),"")</f>
        <v>0.74</v>
      </c>
    </row>
    <row r="266" spans="1:8" x14ac:dyDescent="0.25">
      <c r="A266" s="91" t="str">
        <f t="array" ref="A266">IFERROR(INDEX('Annex 2 Designated EHV charges'!$A$11:$A$396, MATCH(0, IF(ISBLANK('Annex 2 Designated EHV charges'!$A$11:$A$396),1, COUNTIF(A$4:$A265, 'Annex 2 Designated EHV charges'!$A$11:$A$396)), 0)),"")</f>
        <v>New Import 7</v>
      </c>
      <c r="B266" s="91" t="str">
        <f>IF($A266="","",VLOOKUP($A266,'Annex 2 Designated EHV charges'!$A:$O,2,0))</f>
        <v>New Import 7</v>
      </c>
      <c r="C266" s="92" t="str">
        <f>IF($A266="","",VLOOKUP($A266,'Annex 2 Designated EHV charges'!$A:$O,3,0))</f>
        <v>New Import 7</v>
      </c>
      <c r="D266" s="91" t="str">
        <f>IF($A266="","",VLOOKUP($A266,'Annex 2 Designated EHV charges'!$A:$O,7,0))</f>
        <v>Belvoir PV</v>
      </c>
      <c r="E266" s="94" t="str">
        <f>IFERROR(IF(VLOOKUP($A266,'Annex 2 Designated EHV charges'!$A:$P,COLUMN(E266)+4,FALSE)=0,"",VLOOKUP($A266,'Annex 2 Designated EHV charges'!$A:$P,COLUMN(E266)+4,FALSE)),"")</f>
        <v/>
      </c>
      <c r="F266" s="214">
        <f>IFERROR(IF(VLOOKUP($A266,'Annex 2 Designated EHV charges'!$A:$P,COLUMN(F266)+4,FALSE)=0,"",VLOOKUP($A266,'Annex 2 Designated EHV charges'!$A:$P,COLUMN(F266)+4,FALSE)),"")</f>
        <v>4.4800000000000004</v>
      </c>
      <c r="G266" s="214">
        <f>IFERROR(IF(VLOOKUP($A266,'Annex 2 Designated EHV charges'!$A:$P,COLUMN(G266)+4,FALSE)=0,"",VLOOKUP($A266,'Annex 2 Designated EHV charges'!$A:$P,COLUMN(G266)+4,FALSE)),"")</f>
        <v>1.1499999999999999</v>
      </c>
      <c r="H266" s="214">
        <f>IFERROR(IF(VLOOKUP($A266,'Annex 2 Designated EHV charges'!$A:$P,COLUMN(H266)+4,FALSE)=0,"",VLOOKUP($A266,'Annex 2 Designated EHV charges'!$A:$P,COLUMN(H266)+4,FALSE)),"")</f>
        <v>1.1499999999999999</v>
      </c>
    </row>
    <row r="267" spans="1:8" ht="25" x14ac:dyDescent="0.25">
      <c r="A267" s="91" t="str">
        <f t="array" ref="A267">IFERROR(INDEX('Annex 2 Designated EHV charges'!$A$11:$A$396, MATCH(0, IF(ISBLANK('Annex 2 Designated EHV charges'!$A$11:$A$396),1, COUNTIF(A$4:$A266, 'Annex 2 Designated EHV charges'!$A$11:$A$396)), 0)),"")</f>
        <v>New Import 8</v>
      </c>
      <c r="B267" s="91" t="str">
        <f>IF($A267="","",VLOOKUP($A267,'Annex 2 Designated EHV charges'!$A:$O,2,0))</f>
        <v>New Import 8</v>
      </c>
      <c r="C267" s="92" t="str">
        <f>IF($A267="","",VLOOKUP($A267,'Annex 2 Designated EHV charges'!$A:$O,3,0))</f>
        <v>New Import 8</v>
      </c>
      <c r="D267" s="91" t="str">
        <f>IF($A267="","",VLOOKUP($A267,'Annex 2 Designated EHV charges'!$A:$O,7,0))</f>
        <v>Brackley Solar Farm, Blackpits Recycling Centre</v>
      </c>
      <c r="E267" s="94">
        <f>IFERROR(IF(VLOOKUP($A267,'Annex 2 Designated EHV charges'!$A:$P,COLUMN(E267)+4,FALSE)=0,"",VLOOKUP($A267,'Annex 2 Designated EHV charges'!$A:$P,COLUMN(E267)+4,FALSE)),"")</f>
        <v>0.96299999999999997</v>
      </c>
      <c r="F267" s="214">
        <f>IFERROR(IF(VLOOKUP($A267,'Annex 2 Designated EHV charges'!$A:$P,COLUMN(F267)+4,FALSE)=0,"",VLOOKUP($A267,'Annex 2 Designated EHV charges'!$A:$P,COLUMN(F267)+4,FALSE)),"")</f>
        <v>10.51</v>
      </c>
      <c r="G267" s="214">
        <f>IFERROR(IF(VLOOKUP($A267,'Annex 2 Designated EHV charges'!$A:$P,COLUMN(G267)+4,FALSE)=0,"",VLOOKUP($A267,'Annex 2 Designated EHV charges'!$A:$P,COLUMN(G267)+4,FALSE)),"")</f>
        <v>1.22</v>
      </c>
      <c r="H267" s="214">
        <f>IFERROR(IF(VLOOKUP($A267,'Annex 2 Designated EHV charges'!$A:$P,COLUMN(H267)+4,FALSE)=0,"",VLOOKUP($A267,'Annex 2 Designated EHV charges'!$A:$P,COLUMN(H267)+4,FALSE)),"")</f>
        <v>1.22</v>
      </c>
    </row>
    <row r="268" spans="1:8" x14ac:dyDescent="0.25">
      <c r="A268" s="91" t="str">
        <f t="array" ref="A268">IFERROR(INDEX('Annex 2 Designated EHV charges'!$A$11:$A$396, MATCH(0, IF(ISBLANK('Annex 2 Designated EHV charges'!$A$11:$A$396),1, COUNTIF(A$4:$A267, 'Annex 2 Designated EHV charges'!$A$11:$A$396)), 0)),"")</f>
        <v>New Import 9</v>
      </c>
      <c r="B268" s="91" t="str">
        <f>IF($A268="","",VLOOKUP($A268,'Annex 2 Designated EHV charges'!$A:$O,2,0))</f>
        <v>New Import 9</v>
      </c>
      <c r="C268" s="92" t="str">
        <f>IF($A268="","",VLOOKUP($A268,'Annex 2 Designated EHV charges'!$A:$O,3,0))</f>
        <v>New Import 9</v>
      </c>
      <c r="D268" s="91" t="str">
        <f>IF($A268="","",VLOOKUP($A268,'Annex 2 Designated EHV charges'!$A:$O,7,0))</f>
        <v>Breach Farm 132</v>
      </c>
      <c r="E268" s="94" t="str">
        <f>IFERROR(IF(VLOOKUP($A268,'Annex 2 Designated EHV charges'!$A:$P,COLUMN(E268)+4,FALSE)=0,"",VLOOKUP($A268,'Annex 2 Designated EHV charges'!$A:$P,COLUMN(E268)+4,FALSE)),"")</f>
        <v/>
      </c>
      <c r="F268" s="214">
        <f>IFERROR(IF(VLOOKUP($A268,'Annex 2 Designated EHV charges'!$A:$P,COLUMN(F268)+4,FALSE)=0,"",VLOOKUP($A268,'Annex 2 Designated EHV charges'!$A:$P,COLUMN(F268)+4,FALSE)),"")</f>
        <v>609.23</v>
      </c>
      <c r="G268" s="214">
        <f>IFERROR(IF(VLOOKUP($A268,'Annex 2 Designated EHV charges'!$A:$P,COLUMN(G268)+4,FALSE)=0,"",VLOOKUP($A268,'Annex 2 Designated EHV charges'!$A:$P,COLUMN(G268)+4,FALSE)),"")</f>
        <v>0.71</v>
      </c>
      <c r="H268" s="214">
        <f>IFERROR(IF(VLOOKUP($A268,'Annex 2 Designated EHV charges'!$A:$P,COLUMN(H268)+4,FALSE)=0,"",VLOOKUP($A268,'Annex 2 Designated EHV charges'!$A:$P,COLUMN(H268)+4,FALSE)),"")</f>
        <v>0.71</v>
      </c>
    </row>
    <row r="269" spans="1:8" x14ac:dyDescent="0.25">
      <c r="A269" s="91" t="str">
        <f t="array" ref="A269">IFERROR(INDEX('Annex 2 Designated EHV charges'!$A$11:$A$396, MATCH(0, IF(ISBLANK('Annex 2 Designated EHV charges'!$A$11:$A$396),1, COUNTIF(A$4:$A268, 'Annex 2 Designated EHV charges'!$A$11:$A$396)), 0)),"")</f>
        <v>New Import 10</v>
      </c>
      <c r="B269" s="91" t="str">
        <f>IF($A269="","",VLOOKUP($A269,'Annex 2 Designated EHV charges'!$A:$O,2,0))</f>
        <v>New Import 10</v>
      </c>
      <c r="C269" s="92" t="str">
        <f>IF($A269="","",VLOOKUP($A269,'Annex 2 Designated EHV charges'!$A:$O,3,0))</f>
        <v>New Import 10</v>
      </c>
      <c r="D269" s="91" t="str">
        <f>IF($A269="","",VLOOKUP($A269,'Annex 2 Designated EHV charges'!$A:$O,7,0))</f>
        <v>Brecks Farm, Brick Yard Road</v>
      </c>
      <c r="E269" s="94" t="str">
        <f>IFERROR(IF(VLOOKUP($A269,'Annex 2 Designated EHV charges'!$A:$P,COLUMN(E269)+4,FALSE)=0,"",VLOOKUP($A269,'Annex 2 Designated EHV charges'!$A:$P,COLUMN(E269)+4,FALSE)),"")</f>
        <v/>
      </c>
      <c r="F269" s="214">
        <f>IFERROR(IF(VLOOKUP($A269,'Annex 2 Designated EHV charges'!$A:$P,COLUMN(F269)+4,FALSE)=0,"",VLOOKUP($A269,'Annex 2 Designated EHV charges'!$A:$P,COLUMN(F269)+4,FALSE)),"")</f>
        <v>17.37</v>
      </c>
      <c r="G269" s="214">
        <f>IFERROR(IF(VLOOKUP($A269,'Annex 2 Designated EHV charges'!$A:$P,COLUMN(G269)+4,FALSE)=0,"",VLOOKUP($A269,'Annex 2 Designated EHV charges'!$A:$P,COLUMN(G269)+4,FALSE)),"")</f>
        <v>2.16</v>
      </c>
      <c r="H269" s="214">
        <f>IFERROR(IF(VLOOKUP($A269,'Annex 2 Designated EHV charges'!$A:$P,COLUMN(H269)+4,FALSE)=0,"",VLOOKUP($A269,'Annex 2 Designated EHV charges'!$A:$P,COLUMN(H269)+4,FALSE)),"")</f>
        <v>2.16</v>
      </c>
    </row>
    <row r="270" spans="1:8" x14ac:dyDescent="0.25">
      <c r="A270" s="91" t="str">
        <f t="array" ref="A270">IFERROR(INDEX('Annex 2 Designated EHV charges'!$A$11:$A$396, MATCH(0, IF(ISBLANK('Annex 2 Designated EHV charges'!$A$11:$A$396),1, COUNTIF(A$4:$A269, 'Annex 2 Designated EHV charges'!$A$11:$A$396)), 0)),"")</f>
        <v>New Import 11</v>
      </c>
      <c r="B270" s="91" t="str">
        <f>IF($A270="","",VLOOKUP($A270,'Annex 2 Designated EHV charges'!$A:$O,2,0))</f>
        <v>New Import 11</v>
      </c>
      <c r="C270" s="92" t="str">
        <f>IF($A270="","",VLOOKUP($A270,'Annex 2 Designated EHV charges'!$A:$O,3,0))</f>
        <v>New Import 11</v>
      </c>
      <c r="D270" s="91" t="str">
        <f>IF($A270="","",VLOOKUP($A270,'Annex 2 Designated EHV charges'!$A:$O,7,0))</f>
        <v>Bridge Street ESS &amp; PV</v>
      </c>
      <c r="E270" s="94" t="str">
        <f>IFERROR(IF(VLOOKUP($A270,'Annex 2 Designated EHV charges'!$A:$P,COLUMN(E270)+4,FALSE)=0,"",VLOOKUP($A270,'Annex 2 Designated EHV charges'!$A:$P,COLUMN(E270)+4,FALSE)),"")</f>
        <v/>
      </c>
      <c r="F270" s="214">
        <f>IFERROR(IF(VLOOKUP($A270,'Annex 2 Designated EHV charges'!$A:$P,COLUMN(F270)+4,FALSE)=0,"",VLOOKUP($A270,'Annex 2 Designated EHV charges'!$A:$P,COLUMN(F270)+4,FALSE)),"")</f>
        <v>38.68</v>
      </c>
      <c r="G270" s="214">
        <f>IFERROR(IF(VLOOKUP($A270,'Annex 2 Designated EHV charges'!$A:$P,COLUMN(G270)+4,FALSE)=0,"",VLOOKUP($A270,'Annex 2 Designated EHV charges'!$A:$P,COLUMN(G270)+4,FALSE)),"")</f>
        <v>1.86</v>
      </c>
      <c r="H270" s="214">
        <f>IFERROR(IF(VLOOKUP($A270,'Annex 2 Designated EHV charges'!$A:$P,COLUMN(H270)+4,FALSE)=0,"",VLOOKUP($A270,'Annex 2 Designated EHV charges'!$A:$P,COLUMN(H270)+4,FALSE)),"")</f>
        <v>1.86</v>
      </c>
    </row>
    <row r="271" spans="1:8" x14ac:dyDescent="0.25">
      <c r="A271" s="91" t="str">
        <f t="array" ref="A271">IFERROR(INDEX('Annex 2 Designated EHV charges'!$A$11:$A$396, MATCH(0, IF(ISBLANK('Annex 2 Designated EHV charges'!$A$11:$A$396),1, COUNTIF(A$4:$A270, 'Annex 2 Designated EHV charges'!$A$11:$A$396)), 0)),"")</f>
        <v>New Import 12</v>
      </c>
      <c r="B271" s="91" t="str">
        <f>IF($A271="","",VLOOKUP($A271,'Annex 2 Designated EHV charges'!$A:$O,2,0))</f>
        <v>New Import 12</v>
      </c>
      <c r="C271" s="92" t="str">
        <f>IF($A271="","",VLOOKUP($A271,'Annex 2 Designated EHV charges'!$A:$O,3,0))</f>
        <v>New Import 12</v>
      </c>
      <c r="D271" s="91" t="str">
        <f>IF($A271="","",VLOOKUP($A271,'Annex 2 Designated EHV charges'!$A:$O,7,0))</f>
        <v>Brigstock</v>
      </c>
      <c r="E271" s="94" t="str">
        <f>IFERROR(IF(VLOOKUP($A271,'Annex 2 Designated EHV charges'!$A:$P,COLUMN(E271)+4,FALSE)=0,"",VLOOKUP($A271,'Annex 2 Designated EHV charges'!$A:$P,COLUMN(E271)+4,FALSE)),"")</f>
        <v/>
      </c>
      <c r="F271" s="214">
        <f>IFERROR(IF(VLOOKUP($A271,'Annex 2 Designated EHV charges'!$A:$P,COLUMN(F271)+4,FALSE)=0,"",VLOOKUP($A271,'Annex 2 Designated EHV charges'!$A:$P,COLUMN(F271)+4,FALSE)),"")</f>
        <v>5.24</v>
      </c>
      <c r="G271" s="214">
        <f>IFERROR(IF(VLOOKUP($A271,'Annex 2 Designated EHV charges'!$A:$P,COLUMN(G271)+4,FALSE)=0,"",VLOOKUP($A271,'Annex 2 Designated EHV charges'!$A:$P,COLUMN(G271)+4,FALSE)),"")</f>
        <v>2.2999999999999998</v>
      </c>
      <c r="H271" s="214">
        <f>IFERROR(IF(VLOOKUP($A271,'Annex 2 Designated EHV charges'!$A:$P,COLUMN(H271)+4,FALSE)=0,"",VLOOKUP($A271,'Annex 2 Designated EHV charges'!$A:$P,COLUMN(H271)+4,FALSE)),"")</f>
        <v>2.2999999999999998</v>
      </c>
    </row>
    <row r="272" spans="1:8" x14ac:dyDescent="0.25">
      <c r="A272" s="91" t="str">
        <f t="array" ref="A272">IFERROR(INDEX('Annex 2 Designated EHV charges'!$A$11:$A$396, MATCH(0, IF(ISBLANK('Annex 2 Designated EHV charges'!$A$11:$A$396),1, COUNTIF(A$4:$A271, 'Annex 2 Designated EHV charges'!$A$11:$A$396)), 0)),"")</f>
        <v>New Import 13</v>
      </c>
      <c r="B272" s="91" t="str">
        <f>IF($A272="","",VLOOKUP($A272,'Annex 2 Designated EHV charges'!$A:$O,2,0))</f>
        <v>New Import 13</v>
      </c>
      <c r="C272" s="92" t="str">
        <f>IF($A272="","",VLOOKUP($A272,'Annex 2 Designated EHV charges'!$A:$O,3,0))</f>
        <v>New Import 13</v>
      </c>
      <c r="D272" s="91" t="str">
        <f>IF($A272="","",VLOOKUP($A272,'Annex 2 Designated EHV charges'!$A:$O,7,0))</f>
        <v>Bulwell Data Centre IDNO</v>
      </c>
      <c r="E272" s="94">
        <f>IFERROR(IF(VLOOKUP($A272,'Annex 2 Designated EHV charges'!$A:$P,COLUMN(E272)+4,FALSE)=0,"",VLOOKUP($A272,'Annex 2 Designated EHV charges'!$A:$P,COLUMN(E272)+4,FALSE)),"")</f>
        <v>2.831</v>
      </c>
      <c r="F272" s="214">
        <f>IFERROR(IF(VLOOKUP($A272,'Annex 2 Designated EHV charges'!$A:$P,COLUMN(F272)+4,FALSE)=0,"",VLOOKUP($A272,'Annex 2 Designated EHV charges'!$A:$P,COLUMN(F272)+4,FALSE)),"")</f>
        <v>16270.12</v>
      </c>
      <c r="G272" s="214">
        <f>IFERROR(IF(VLOOKUP($A272,'Annex 2 Designated EHV charges'!$A:$P,COLUMN(G272)+4,FALSE)=0,"",VLOOKUP($A272,'Annex 2 Designated EHV charges'!$A:$P,COLUMN(G272)+4,FALSE)),"")</f>
        <v>1.26</v>
      </c>
      <c r="H272" s="214">
        <f>IFERROR(IF(VLOOKUP($A272,'Annex 2 Designated EHV charges'!$A:$P,COLUMN(H272)+4,FALSE)=0,"",VLOOKUP($A272,'Annex 2 Designated EHV charges'!$A:$P,COLUMN(H272)+4,FALSE)),"")</f>
        <v>1.26</v>
      </c>
    </row>
    <row r="273" spans="1:8" x14ac:dyDescent="0.25">
      <c r="A273" s="91" t="str">
        <f t="array" ref="A273">IFERROR(INDEX('Annex 2 Designated EHV charges'!$A$11:$A$396, MATCH(0, IF(ISBLANK('Annex 2 Designated EHV charges'!$A$11:$A$396),1, COUNTIF(A$4:$A272, 'Annex 2 Designated EHV charges'!$A$11:$A$396)), 0)),"")</f>
        <v>New Import 14</v>
      </c>
      <c r="B273" s="91" t="str">
        <f>IF($A273="","",VLOOKUP($A273,'Annex 2 Designated EHV charges'!$A:$O,2,0))</f>
        <v>New Import 14</v>
      </c>
      <c r="C273" s="92" t="str">
        <f>IF($A273="","",VLOOKUP($A273,'Annex 2 Designated EHV charges'!$A:$O,3,0))</f>
        <v>New Import 14</v>
      </c>
      <c r="D273" s="91" t="str">
        <f>IF($A273="","",VLOOKUP($A273,'Annex 2 Designated EHV charges'!$A:$O,7,0))</f>
        <v>Burnt Thorns Farm, Kilsby Lane</v>
      </c>
      <c r="E273" s="94">
        <f>IFERROR(IF(VLOOKUP($A273,'Annex 2 Designated EHV charges'!$A:$P,COLUMN(E273)+4,FALSE)=0,"",VLOOKUP($A273,'Annex 2 Designated EHV charges'!$A:$P,COLUMN(E273)+4,FALSE)),"")</f>
        <v>0.24</v>
      </c>
      <c r="F273" s="214">
        <f>IFERROR(IF(VLOOKUP($A273,'Annex 2 Designated EHV charges'!$A:$P,COLUMN(F273)+4,FALSE)=0,"",VLOOKUP($A273,'Annex 2 Designated EHV charges'!$A:$P,COLUMN(F273)+4,FALSE)),"")</f>
        <v>8.36</v>
      </c>
      <c r="G273" s="214">
        <f>IFERROR(IF(VLOOKUP($A273,'Annex 2 Designated EHV charges'!$A:$P,COLUMN(G273)+4,FALSE)=0,"",VLOOKUP($A273,'Annex 2 Designated EHV charges'!$A:$P,COLUMN(G273)+4,FALSE)),"")</f>
        <v>1.84</v>
      </c>
      <c r="H273" s="214">
        <f>IFERROR(IF(VLOOKUP($A273,'Annex 2 Designated EHV charges'!$A:$P,COLUMN(H273)+4,FALSE)=0,"",VLOOKUP($A273,'Annex 2 Designated EHV charges'!$A:$P,COLUMN(H273)+4,FALSE)),"")</f>
        <v>1.84</v>
      </c>
    </row>
    <row r="274" spans="1:8" x14ac:dyDescent="0.25">
      <c r="A274" s="91" t="str">
        <f t="array" ref="A274">IFERROR(INDEX('Annex 2 Designated EHV charges'!$A$11:$A$396, MATCH(0, IF(ISBLANK('Annex 2 Designated EHV charges'!$A$11:$A$396),1, COUNTIF(A$4:$A273, 'Annex 2 Designated EHV charges'!$A$11:$A$396)), 0)),"")</f>
        <v>New Import 15</v>
      </c>
      <c r="B274" s="91" t="str">
        <f>IF($A274="","",VLOOKUP($A274,'Annex 2 Designated EHV charges'!$A:$O,2,0))</f>
        <v>New Import 15</v>
      </c>
      <c r="C274" s="92" t="str">
        <f>IF($A274="","",VLOOKUP($A274,'Annex 2 Designated EHV charges'!$A:$O,3,0))</f>
        <v>New Import 15</v>
      </c>
      <c r="D274" s="91" t="str">
        <f>IF($A274="","",VLOOKUP($A274,'Annex 2 Designated EHV charges'!$A:$O,7,0))</f>
        <v>By Pass Farm, Great North Road</v>
      </c>
      <c r="E274" s="94" t="str">
        <f>IFERROR(IF(VLOOKUP($A274,'Annex 2 Designated EHV charges'!$A:$P,COLUMN(E274)+4,FALSE)=0,"",VLOOKUP($A274,'Annex 2 Designated EHV charges'!$A:$P,COLUMN(E274)+4,FALSE)),"")</f>
        <v/>
      </c>
      <c r="F274" s="214">
        <f>IFERROR(IF(VLOOKUP($A274,'Annex 2 Designated EHV charges'!$A:$P,COLUMN(F274)+4,FALSE)=0,"",VLOOKUP($A274,'Annex 2 Designated EHV charges'!$A:$P,COLUMN(F274)+4,FALSE)),"")</f>
        <v>8.19</v>
      </c>
      <c r="G274" s="214">
        <f>IFERROR(IF(VLOOKUP($A274,'Annex 2 Designated EHV charges'!$A:$P,COLUMN(G274)+4,FALSE)=0,"",VLOOKUP($A274,'Annex 2 Designated EHV charges'!$A:$P,COLUMN(G274)+4,FALSE)),"")</f>
        <v>1.1499999999999999</v>
      </c>
      <c r="H274" s="214">
        <f>IFERROR(IF(VLOOKUP($A274,'Annex 2 Designated EHV charges'!$A:$P,COLUMN(H274)+4,FALSE)=0,"",VLOOKUP($A274,'Annex 2 Designated EHV charges'!$A:$P,COLUMN(H274)+4,FALSE)),"")</f>
        <v>1.1499999999999999</v>
      </c>
    </row>
    <row r="275" spans="1:8" x14ac:dyDescent="0.25">
      <c r="A275" s="91" t="str">
        <f t="array" ref="A275">IFERROR(INDEX('Annex 2 Designated EHV charges'!$A$11:$A$396, MATCH(0, IF(ISBLANK('Annex 2 Designated EHV charges'!$A$11:$A$396),1, COUNTIF(A$4:$A274, 'Annex 2 Designated EHV charges'!$A$11:$A$396)), 0)),"")</f>
        <v>New Import 16</v>
      </c>
      <c r="B275" s="91" t="str">
        <f>IF($A275="","",VLOOKUP($A275,'Annex 2 Designated EHV charges'!$A:$O,2,0))</f>
        <v>New Import 16</v>
      </c>
      <c r="C275" s="92" t="str">
        <f>IF($A275="","",VLOOKUP($A275,'Annex 2 Designated EHV charges'!$A:$O,3,0))</f>
        <v>New Import 16</v>
      </c>
      <c r="D275" s="91" t="str">
        <f>IF($A275="","",VLOOKUP($A275,'Annex 2 Designated EHV charges'!$A:$O,7,0))</f>
        <v>Canal Solar Farm, Elms Farm</v>
      </c>
      <c r="E275" s="94">
        <f>IFERROR(IF(VLOOKUP($A275,'Annex 2 Designated EHV charges'!$A:$P,COLUMN(E275)+4,FALSE)=0,"",VLOOKUP($A275,'Annex 2 Designated EHV charges'!$A:$P,COLUMN(E275)+4,FALSE)),"")</f>
        <v>0.245</v>
      </c>
      <c r="F275" s="214">
        <f>IFERROR(IF(VLOOKUP($A275,'Annex 2 Designated EHV charges'!$A:$P,COLUMN(F275)+4,FALSE)=0,"",VLOOKUP($A275,'Annex 2 Designated EHV charges'!$A:$P,COLUMN(F275)+4,FALSE)),"")</f>
        <v>146.13999999999999</v>
      </c>
      <c r="G275" s="214">
        <f>IFERROR(IF(VLOOKUP($A275,'Annex 2 Designated EHV charges'!$A:$P,COLUMN(G275)+4,FALSE)=0,"",VLOOKUP($A275,'Annex 2 Designated EHV charges'!$A:$P,COLUMN(G275)+4,FALSE)),"")</f>
        <v>1.91</v>
      </c>
      <c r="H275" s="214">
        <f>IFERROR(IF(VLOOKUP($A275,'Annex 2 Designated EHV charges'!$A:$P,COLUMN(H275)+4,FALSE)=0,"",VLOOKUP($A275,'Annex 2 Designated EHV charges'!$A:$P,COLUMN(H275)+4,FALSE)),"")</f>
        <v>1.91</v>
      </c>
    </row>
    <row r="276" spans="1:8" x14ac:dyDescent="0.25">
      <c r="A276" s="91" t="str">
        <f t="array" ref="A276">IFERROR(INDEX('Annex 2 Designated EHV charges'!$A$11:$A$396, MATCH(0, IF(ISBLANK('Annex 2 Designated EHV charges'!$A$11:$A$396),1, COUNTIF(A$4:$A275, 'Annex 2 Designated EHV charges'!$A$11:$A$396)), 0)),"")</f>
        <v>New Import 17</v>
      </c>
      <c r="B276" s="91" t="str">
        <f>IF($A276="","",VLOOKUP($A276,'Annex 2 Designated EHV charges'!$A:$O,2,0))</f>
        <v>New Import 17</v>
      </c>
      <c r="C276" s="92" t="str">
        <f>IF($A276="","",VLOOKUP($A276,'Annex 2 Designated EHV charges'!$A:$O,3,0))</f>
        <v>New Import 17</v>
      </c>
      <c r="D276" s="91" t="str">
        <f>IF($A276="","",VLOOKUP($A276,'Annex 2 Designated EHV charges'!$A:$O,7,0))</f>
        <v>Castle Gresley IDNO</v>
      </c>
      <c r="E276" s="94" t="str">
        <f>IFERROR(IF(VLOOKUP($A276,'Annex 2 Designated EHV charges'!$A:$P,COLUMN(E276)+4,FALSE)=0,"",VLOOKUP($A276,'Annex 2 Designated EHV charges'!$A:$P,COLUMN(E276)+4,FALSE)),"")</f>
        <v/>
      </c>
      <c r="F276" s="214">
        <f>IFERROR(IF(VLOOKUP($A276,'Annex 2 Designated EHV charges'!$A:$P,COLUMN(F276)+4,FALSE)=0,"",VLOOKUP($A276,'Annex 2 Designated EHV charges'!$A:$P,COLUMN(F276)+4,FALSE)),"")</f>
        <v>438.41</v>
      </c>
      <c r="G276" s="214">
        <f>IFERROR(IF(VLOOKUP($A276,'Annex 2 Designated EHV charges'!$A:$P,COLUMN(G276)+4,FALSE)=0,"",VLOOKUP($A276,'Annex 2 Designated EHV charges'!$A:$P,COLUMN(G276)+4,FALSE)),"")</f>
        <v>1.72</v>
      </c>
      <c r="H276" s="214">
        <f>IFERROR(IF(VLOOKUP($A276,'Annex 2 Designated EHV charges'!$A:$P,COLUMN(H276)+4,FALSE)=0,"",VLOOKUP($A276,'Annex 2 Designated EHV charges'!$A:$P,COLUMN(H276)+4,FALSE)),"")</f>
        <v>1.72</v>
      </c>
    </row>
    <row r="277" spans="1:8" x14ac:dyDescent="0.25">
      <c r="A277" s="91" t="str">
        <f t="array" ref="A277">IFERROR(INDEX('Annex 2 Designated EHV charges'!$A$11:$A$396, MATCH(0, IF(ISBLANK('Annex 2 Designated EHV charges'!$A$11:$A$396),1, COUNTIF(A$4:$A276, 'Annex 2 Designated EHV charges'!$A$11:$A$396)), 0)),"")</f>
        <v>New Import 18</v>
      </c>
      <c r="B277" s="91" t="str">
        <f>IF($A277="","",VLOOKUP($A277,'Annex 2 Designated EHV charges'!$A:$O,2,0))</f>
        <v>New Import 18</v>
      </c>
      <c r="C277" s="92" t="str">
        <f>IF($A277="","",VLOOKUP($A277,'Annex 2 Designated EHV charges'!$A:$O,3,0))</f>
        <v>New Import 18</v>
      </c>
      <c r="D277" s="91" t="str">
        <f>IF($A277="","",VLOOKUP($A277,'Annex 2 Designated EHV charges'!$A:$O,7,0))</f>
        <v>Caudwell Farm</v>
      </c>
      <c r="E277" s="94" t="str">
        <f>IFERROR(IF(VLOOKUP($A277,'Annex 2 Designated EHV charges'!$A:$P,COLUMN(E277)+4,FALSE)=0,"",VLOOKUP($A277,'Annex 2 Designated EHV charges'!$A:$P,COLUMN(E277)+4,FALSE)),"")</f>
        <v/>
      </c>
      <c r="F277" s="214">
        <f>IFERROR(IF(VLOOKUP($A277,'Annex 2 Designated EHV charges'!$A:$P,COLUMN(F277)+4,FALSE)=0,"",VLOOKUP($A277,'Annex 2 Designated EHV charges'!$A:$P,COLUMN(F277)+4,FALSE)),"")</f>
        <v>45.57</v>
      </c>
      <c r="G277" s="214">
        <f>IFERROR(IF(VLOOKUP($A277,'Annex 2 Designated EHV charges'!$A:$P,COLUMN(G277)+4,FALSE)=0,"",VLOOKUP($A277,'Annex 2 Designated EHV charges'!$A:$P,COLUMN(G277)+4,FALSE)),"")</f>
        <v>5.91</v>
      </c>
      <c r="H277" s="214">
        <f>IFERROR(IF(VLOOKUP($A277,'Annex 2 Designated EHV charges'!$A:$P,COLUMN(H277)+4,FALSE)=0,"",VLOOKUP($A277,'Annex 2 Designated EHV charges'!$A:$P,COLUMN(H277)+4,FALSE)),"")</f>
        <v>5.91</v>
      </c>
    </row>
    <row r="278" spans="1:8" x14ac:dyDescent="0.25">
      <c r="A278" s="91" t="str">
        <f t="array" ref="A278">IFERROR(INDEX('Annex 2 Designated EHV charges'!$A$11:$A$396, MATCH(0, IF(ISBLANK('Annex 2 Designated EHV charges'!$A$11:$A$396),1, COUNTIF(A$4:$A277, 'Annex 2 Designated EHV charges'!$A$11:$A$396)), 0)),"")</f>
        <v>New Import 19</v>
      </c>
      <c r="B278" s="91" t="str">
        <f>IF($A278="","",VLOOKUP($A278,'Annex 2 Designated EHV charges'!$A:$O,2,0))</f>
        <v>New Import 19</v>
      </c>
      <c r="C278" s="92" t="str">
        <f>IF($A278="","",VLOOKUP($A278,'Annex 2 Designated EHV charges'!$A:$O,3,0))</f>
        <v>New Import 19</v>
      </c>
      <c r="D278" s="91" t="str">
        <f>IF($A278="","",VLOOKUP($A278,'Annex 2 Designated EHV charges'!$A:$O,7,0))</f>
        <v>Chelveston Renewable Energy Park</v>
      </c>
      <c r="E278" s="94">
        <f>IFERROR(IF(VLOOKUP($A278,'Annex 2 Designated EHV charges'!$A:$P,COLUMN(E278)+4,FALSE)=0,"",VLOOKUP($A278,'Annex 2 Designated EHV charges'!$A:$P,COLUMN(E278)+4,FALSE)),"")</f>
        <v>1.5620000000000001</v>
      </c>
      <c r="F278" s="214">
        <f>IFERROR(IF(VLOOKUP($A278,'Annex 2 Designated EHV charges'!$A:$P,COLUMN(F278)+4,FALSE)=0,"",VLOOKUP($A278,'Annex 2 Designated EHV charges'!$A:$P,COLUMN(F278)+4,FALSE)),"")</f>
        <v>19707.48</v>
      </c>
      <c r="G278" s="214">
        <f>IFERROR(IF(VLOOKUP($A278,'Annex 2 Designated EHV charges'!$A:$P,COLUMN(G278)+4,FALSE)=0,"",VLOOKUP($A278,'Annex 2 Designated EHV charges'!$A:$P,COLUMN(G278)+4,FALSE)),"")</f>
        <v>2.19</v>
      </c>
      <c r="H278" s="214">
        <f>IFERROR(IF(VLOOKUP($A278,'Annex 2 Designated EHV charges'!$A:$P,COLUMN(H278)+4,FALSE)=0,"",VLOOKUP($A278,'Annex 2 Designated EHV charges'!$A:$P,COLUMN(H278)+4,FALSE)),"")</f>
        <v>2.19</v>
      </c>
    </row>
    <row r="279" spans="1:8" x14ac:dyDescent="0.25">
      <c r="A279" s="91" t="str">
        <f t="array" ref="A279">IFERROR(INDEX('Annex 2 Designated EHV charges'!$A$11:$A$396, MATCH(0, IF(ISBLANK('Annex 2 Designated EHV charges'!$A$11:$A$396),1, COUNTIF(A$4:$A278, 'Annex 2 Designated EHV charges'!$A$11:$A$396)), 0)),"")</f>
        <v>New Import 20</v>
      </c>
      <c r="B279" s="91" t="str">
        <f>IF($A279="","",VLOOKUP($A279,'Annex 2 Designated EHV charges'!$A:$O,2,0))</f>
        <v>New Import 20</v>
      </c>
      <c r="C279" s="92" t="str">
        <f>IF($A279="","",VLOOKUP($A279,'Annex 2 Designated EHV charges'!$A:$O,3,0))</f>
        <v>New Import 20</v>
      </c>
      <c r="D279" s="91" t="str">
        <f>IF($A279="","",VLOOKUP($A279,'Annex 2 Designated EHV charges'!$A:$O,7,0))</f>
        <v>Cogenhoe BESS IDNO</v>
      </c>
      <c r="E279" s="94" t="str">
        <f>IFERROR(IF(VLOOKUP($A279,'Annex 2 Designated EHV charges'!$A:$P,COLUMN(E279)+4,FALSE)=0,"",VLOOKUP($A279,'Annex 2 Designated EHV charges'!$A:$P,COLUMN(E279)+4,FALSE)),"")</f>
        <v/>
      </c>
      <c r="F279" s="214">
        <f>IFERROR(IF(VLOOKUP($A279,'Annex 2 Designated EHV charges'!$A:$P,COLUMN(F279)+4,FALSE)=0,"",VLOOKUP($A279,'Annex 2 Designated EHV charges'!$A:$P,COLUMN(F279)+4,FALSE)),"")</f>
        <v>448.95</v>
      </c>
      <c r="G279" s="214">
        <f>IFERROR(IF(VLOOKUP($A279,'Annex 2 Designated EHV charges'!$A:$P,COLUMN(G279)+4,FALSE)=0,"",VLOOKUP($A279,'Annex 2 Designated EHV charges'!$A:$P,COLUMN(G279)+4,FALSE)),"")</f>
        <v>1.56</v>
      </c>
      <c r="H279" s="214">
        <f>IFERROR(IF(VLOOKUP($A279,'Annex 2 Designated EHV charges'!$A:$P,COLUMN(H279)+4,FALSE)=0,"",VLOOKUP($A279,'Annex 2 Designated EHV charges'!$A:$P,COLUMN(H279)+4,FALSE)),"")</f>
        <v>1.56</v>
      </c>
    </row>
    <row r="280" spans="1:8" x14ac:dyDescent="0.25">
      <c r="A280" s="91" t="str">
        <f t="array" ref="A280">IFERROR(INDEX('Annex 2 Designated EHV charges'!$A$11:$A$396, MATCH(0, IF(ISBLANK('Annex 2 Designated EHV charges'!$A$11:$A$396),1, COUNTIF(A$4:$A279, 'Annex 2 Designated EHV charges'!$A$11:$A$396)), 0)),"")</f>
        <v>New Import 21</v>
      </c>
      <c r="B280" s="91" t="str">
        <f>IF($A280="","",VLOOKUP($A280,'Annex 2 Designated EHV charges'!$A:$O,2,0))</f>
        <v>New Import 21</v>
      </c>
      <c r="C280" s="92" t="str">
        <f>IF($A280="","",VLOOKUP($A280,'Annex 2 Designated EHV charges'!$A:$O,3,0))</f>
        <v>New Import 21</v>
      </c>
      <c r="D280" s="91" t="str">
        <f>IF($A280="","",VLOOKUP($A280,'Annex 2 Designated EHV charges'!$A:$O,7,0))</f>
        <v>Corby Power Station</v>
      </c>
      <c r="E280" s="94" t="str">
        <f>IFERROR(IF(VLOOKUP($A280,'Annex 2 Designated EHV charges'!$A:$P,COLUMN(E280)+4,FALSE)=0,"",VLOOKUP($A280,'Annex 2 Designated EHV charges'!$A:$P,COLUMN(E280)+4,FALSE)),"")</f>
        <v/>
      </c>
      <c r="F280" s="214">
        <f>IFERROR(IF(VLOOKUP($A280,'Annex 2 Designated EHV charges'!$A:$P,COLUMN(F280)+4,FALSE)=0,"",VLOOKUP($A280,'Annex 2 Designated EHV charges'!$A:$P,COLUMN(F280)+4,FALSE)),"")</f>
        <v>40681.99</v>
      </c>
      <c r="G280" s="214">
        <f>IFERROR(IF(VLOOKUP($A280,'Annex 2 Designated EHV charges'!$A:$P,COLUMN(G280)+4,FALSE)=0,"",VLOOKUP($A280,'Annex 2 Designated EHV charges'!$A:$P,COLUMN(G280)+4,FALSE)),"")</f>
        <v>1.32</v>
      </c>
      <c r="H280" s="214">
        <f>IFERROR(IF(VLOOKUP($A280,'Annex 2 Designated EHV charges'!$A:$P,COLUMN(H280)+4,FALSE)=0,"",VLOOKUP($A280,'Annex 2 Designated EHV charges'!$A:$P,COLUMN(H280)+4,FALSE)),"")</f>
        <v>1.32</v>
      </c>
    </row>
    <row r="281" spans="1:8" x14ac:dyDescent="0.25">
      <c r="A281" s="91" t="str">
        <f t="array" ref="A281">IFERROR(INDEX('Annex 2 Designated EHV charges'!$A$11:$A$396, MATCH(0, IF(ISBLANK('Annex 2 Designated EHV charges'!$A$11:$A$396),1, COUNTIF(A$4:$A280, 'Annex 2 Designated EHV charges'!$A$11:$A$396)), 0)),"")</f>
        <v>New Import 22</v>
      </c>
      <c r="B281" s="91" t="str">
        <f>IF($A281="","",VLOOKUP($A281,'Annex 2 Designated EHV charges'!$A:$O,2,0))</f>
        <v>New Import 22</v>
      </c>
      <c r="C281" s="92" t="str">
        <f>IF($A281="","",VLOOKUP($A281,'Annex 2 Designated EHV charges'!$A:$O,3,0))</f>
        <v>New Import 22</v>
      </c>
      <c r="D281" s="91" t="str">
        <f>IF($A281="","",VLOOKUP($A281,'Annex 2 Designated EHV charges'!$A:$O,7,0))</f>
        <v>Corley Solar Farm, Breach Oak Lane</v>
      </c>
      <c r="E281" s="94">
        <f>IFERROR(IF(VLOOKUP($A281,'Annex 2 Designated EHV charges'!$A:$P,COLUMN(E281)+4,FALSE)=0,"",VLOOKUP($A281,'Annex 2 Designated EHV charges'!$A:$P,COLUMN(E281)+4,FALSE)),"")</f>
        <v>0.24</v>
      </c>
      <c r="F281" s="214">
        <f>IFERROR(IF(VLOOKUP($A281,'Annex 2 Designated EHV charges'!$A:$P,COLUMN(F281)+4,FALSE)=0,"",VLOOKUP($A281,'Annex 2 Designated EHV charges'!$A:$P,COLUMN(F281)+4,FALSE)),"")</f>
        <v>16.55</v>
      </c>
      <c r="G281" s="214">
        <f>IFERROR(IF(VLOOKUP($A281,'Annex 2 Designated EHV charges'!$A:$P,COLUMN(G281)+4,FALSE)=0,"",VLOOKUP($A281,'Annex 2 Designated EHV charges'!$A:$P,COLUMN(G281)+4,FALSE)),"")</f>
        <v>3.22</v>
      </c>
      <c r="H281" s="214">
        <f>IFERROR(IF(VLOOKUP($A281,'Annex 2 Designated EHV charges'!$A:$P,COLUMN(H281)+4,FALSE)=0,"",VLOOKUP($A281,'Annex 2 Designated EHV charges'!$A:$P,COLUMN(H281)+4,FALSE)),"")</f>
        <v>3.22</v>
      </c>
    </row>
    <row r="282" spans="1:8" x14ac:dyDescent="0.25">
      <c r="A282" s="91" t="str">
        <f t="array" ref="A282">IFERROR(INDEX('Annex 2 Designated EHV charges'!$A$11:$A$396, MATCH(0, IF(ISBLANK('Annex 2 Designated EHV charges'!$A$11:$A$396),1, COUNTIF(A$4:$A281, 'Annex 2 Designated EHV charges'!$A$11:$A$396)), 0)),"")</f>
        <v>New Import 23</v>
      </c>
      <c r="B282" s="91" t="str">
        <f>IF($A282="","",VLOOKUP($A282,'Annex 2 Designated EHV charges'!$A:$O,2,0))</f>
        <v>New Import 23</v>
      </c>
      <c r="C282" s="92" t="str">
        <f>IF($A282="","",VLOOKUP($A282,'Annex 2 Designated EHV charges'!$A:$O,3,0))</f>
        <v>New Import 23</v>
      </c>
      <c r="D282" s="91" t="str">
        <f>IF($A282="","",VLOOKUP($A282,'Annex 2 Designated EHV charges'!$A:$O,7,0))</f>
        <v>Costock Solar Farm</v>
      </c>
      <c r="E282" s="94" t="str">
        <f>IFERROR(IF(VLOOKUP($A282,'Annex 2 Designated EHV charges'!$A:$P,COLUMN(E282)+4,FALSE)=0,"",VLOOKUP($A282,'Annex 2 Designated EHV charges'!$A:$P,COLUMN(E282)+4,FALSE)),"")</f>
        <v/>
      </c>
      <c r="F282" s="214">
        <f>IFERROR(IF(VLOOKUP($A282,'Annex 2 Designated EHV charges'!$A:$P,COLUMN(F282)+4,FALSE)=0,"",VLOOKUP($A282,'Annex 2 Designated EHV charges'!$A:$P,COLUMN(F282)+4,FALSE)),"")</f>
        <v>6.25</v>
      </c>
      <c r="G282" s="214">
        <f>IFERROR(IF(VLOOKUP($A282,'Annex 2 Designated EHV charges'!$A:$P,COLUMN(G282)+4,FALSE)=0,"",VLOOKUP($A282,'Annex 2 Designated EHV charges'!$A:$P,COLUMN(G282)+4,FALSE)),"")</f>
        <v>1.1499999999999999</v>
      </c>
      <c r="H282" s="214">
        <f>IFERROR(IF(VLOOKUP($A282,'Annex 2 Designated EHV charges'!$A:$P,COLUMN(H282)+4,FALSE)=0,"",VLOOKUP($A282,'Annex 2 Designated EHV charges'!$A:$P,COLUMN(H282)+4,FALSE)),"")</f>
        <v>1.1499999999999999</v>
      </c>
    </row>
    <row r="283" spans="1:8" x14ac:dyDescent="0.25">
      <c r="A283" s="91" t="str">
        <f t="array" ref="A283">IFERROR(INDEX('Annex 2 Designated EHV charges'!$A$11:$A$396, MATCH(0, IF(ISBLANK('Annex 2 Designated EHV charges'!$A$11:$A$396),1, COUNTIF(A$4:$A282, 'Annex 2 Designated EHV charges'!$A$11:$A$396)), 0)),"")</f>
        <v>New Import 24</v>
      </c>
      <c r="B283" s="91" t="str">
        <f>IF($A283="","",VLOOKUP($A283,'Annex 2 Designated EHV charges'!$A:$O,2,0))</f>
        <v>New Import 24</v>
      </c>
      <c r="C283" s="92" t="str">
        <f>IF($A283="","",VLOOKUP($A283,'Annex 2 Designated EHV charges'!$A:$O,3,0))</f>
        <v>New Import 24</v>
      </c>
      <c r="D283" s="91" t="str">
        <f>IF($A283="","",VLOOKUP($A283,'Annex 2 Designated EHV charges'!$A:$O,7,0))</f>
        <v>Cranford Hall</v>
      </c>
      <c r="E283" s="94" t="str">
        <f>IFERROR(IF(VLOOKUP($A283,'Annex 2 Designated EHV charges'!$A:$P,COLUMN(E283)+4,FALSE)=0,"",VLOOKUP($A283,'Annex 2 Designated EHV charges'!$A:$P,COLUMN(E283)+4,FALSE)),"")</f>
        <v/>
      </c>
      <c r="F283" s="214">
        <f>IFERROR(IF(VLOOKUP($A283,'Annex 2 Designated EHV charges'!$A:$P,COLUMN(F283)+4,FALSE)=0,"",VLOOKUP($A283,'Annex 2 Designated EHV charges'!$A:$P,COLUMN(F283)+4,FALSE)),"")</f>
        <v>2185.88</v>
      </c>
      <c r="G283" s="214">
        <f>IFERROR(IF(VLOOKUP($A283,'Annex 2 Designated EHV charges'!$A:$P,COLUMN(G283)+4,FALSE)=0,"",VLOOKUP($A283,'Annex 2 Designated EHV charges'!$A:$P,COLUMN(G283)+4,FALSE)),"")</f>
        <v>2.11</v>
      </c>
      <c r="H283" s="214">
        <f>IFERROR(IF(VLOOKUP($A283,'Annex 2 Designated EHV charges'!$A:$P,COLUMN(H283)+4,FALSE)=0,"",VLOOKUP($A283,'Annex 2 Designated EHV charges'!$A:$P,COLUMN(H283)+4,FALSE)),"")</f>
        <v>2.11</v>
      </c>
    </row>
    <row r="284" spans="1:8" x14ac:dyDescent="0.25">
      <c r="A284" s="91" t="str">
        <f t="array" ref="A284">IFERROR(INDEX('Annex 2 Designated EHV charges'!$A$11:$A$396, MATCH(0, IF(ISBLANK('Annex 2 Designated EHV charges'!$A$11:$A$396),1, COUNTIF(A$4:$A283, 'Annex 2 Designated EHV charges'!$A$11:$A$396)), 0)),"")</f>
        <v>New Import 25</v>
      </c>
      <c r="B284" s="91" t="str">
        <f>IF($A284="","",VLOOKUP($A284,'Annex 2 Designated EHV charges'!$A:$O,2,0))</f>
        <v>New Import 25</v>
      </c>
      <c r="C284" s="92" t="str">
        <f>IF($A284="","",VLOOKUP($A284,'Annex 2 Designated EHV charges'!$A:$O,3,0))</f>
        <v>New Import 25</v>
      </c>
      <c r="D284" s="91" t="str">
        <f>IF($A284="","",VLOOKUP($A284,'Annex 2 Designated EHV charges'!$A:$O,7,0))</f>
        <v>Drakelow Power Station 4</v>
      </c>
      <c r="E284" s="94" t="str">
        <f>IFERROR(IF(VLOOKUP($A284,'Annex 2 Designated EHV charges'!$A:$P,COLUMN(E284)+4,FALSE)=0,"",VLOOKUP($A284,'Annex 2 Designated EHV charges'!$A:$P,COLUMN(E284)+4,FALSE)),"")</f>
        <v/>
      </c>
      <c r="F284" s="214">
        <f>IFERROR(IF(VLOOKUP($A284,'Annex 2 Designated EHV charges'!$A:$P,COLUMN(F284)+4,FALSE)=0,"",VLOOKUP($A284,'Annex 2 Designated EHV charges'!$A:$P,COLUMN(F284)+4,FALSE)),"")</f>
        <v>5028.33</v>
      </c>
      <c r="G284" s="214">
        <f>IFERROR(IF(VLOOKUP($A284,'Annex 2 Designated EHV charges'!$A:$P,COLUMN(G284)+4,FALSE)=0,"",VLOOKUP($A284,'Annex 2 Designated EHV charges'!$A:$P,COLUMN(G284)+4,FALSE)),"")</f>
        <v>0.56999999999999995</v>
      </c>
      <c r="H284" s="214">
        <f>IFERROR(IF(VLOOKUP($A284,'Annex 2 Designated EHV charges'!$A:$P,COLUMN(H284)+4,FALSE)=0,"",VLOOKUP($A284,'Annex 2 Designated EHV charges'!$A:$P,COLUMN(H284)+4,FALSE)),"")</f>
        <v>0.56999999999999995</v>
      </c>
    </row>
    <row r="285" spans="1:8" x14ac:dyDescent="0.25">
      <c r="A285" s="91" t="str">
        <f t="array" ref="A285">IFERROR(INDEX('Annex 2 Designated EHV charges'!$A$11:$A$396, MATCH(0, IF(ISBLANK('Annex 2 Designated EHV charges'!$A$11:$A$396),1, COUNTIF(A$4:$A284, 'Annex 2 Designated EHV charges'!$A$11:$A$396)), 0)),"")</f>
        <v>New Import 26</v>
      </c>
      <c r="B285" s="91" t="str">
        <f>IF($A285="","",VLOOKUP($A285,'Annex 2 Designated EHV charges'!$A:$O,2,0))</f>
        <v>New Import 26</v>
      </c>
      <c r="C285" s="92" t="str">
        <f>IF($A285="","",VLOOKUP($A285,'Annex 2 Designated EHV charges'!$A:$O,3,0))</f>
        <v>New Import 26</v>
      </c>
      <c r="D285" s="91" t="str">
        <f>IF($A285="","",VLOOKUP($A285,'Annex 2 Designated EHV charges'!$A:$O,7,0))</f>
        <v>Dunsford Road (Alfreton PV)</v>
      </c>
      <c r="E285" s="94" t="str">
        <f>IFERROR(IF(VLOOKUP($A285,'Annex 2 Designated EHV charges'!$A:$P,COLUMN(E285)+4,FALSE)=0,"",VLOOKUP($A285,'Annex 2 Designated EHV charges'!$A:$P,COLUMN(E285)+4,FALSE)),"")</f>
        <v/>
      </c>
      <c r="F285" s="214">
        <f>IFERROR(IF(VLOOKUP($A285,'Annex 2 Designated EHV charges'!$A:$P,COLUMN(F285)+4,FALSE)=0,"",VLOOKUP($A285,'Annex 2 Designated EHV charges'!$A:$P,COLUMN(F285)+4,FALSE)),"")</f>
        <v>11.45</v>
      </c>
      <c r="G285" s="214">
        <f>IFERROR(IF(VLOOKUP($A285,'Annex 2 Designated EHV charges'!$A:$P,COLUMN(G285)+4,FALSE)=0,"",VLOOKUP($A285,'Annex 2 Designated EHV charges'!$A:$P,COLUMN(G285)+4,FALSE)),"")</f>
        <v>1.6</v>
      </c>
      <c r="H285" s="214">
        <f>IFERROR(IF(VLOOKUP($A285,'Annex 2 Designated EHV charges'!$A:$P,COLUMN(H285)+4,FALSE)=0,"",VLOOKUP($A285,'Annex 2 Designated EHV charges'!$A:$P,COLUMN(H285)+4,FALSE)),"")</f>
        <v>1.6</v>
      </c>
    </row>
    <row r="286" spans="1:8" x14ac:dyDescent="0.25">
      <c r="A286" s="91" t="str">
        <f t="array" ref="A286">IFERROR(INDEX('Annex 2 Designated EHV charges'!$A$11:$A$396, MATCH(0, IF(ISBLANK('Annex 2 Designated EHV charges'!$A$11:$A$396),1, COUNTIF(A$4:$A285, 'Annex 2 Designated EHV charges'!$A$11:$A$396)), 0)),"")</f>
        <v>New Import 27</v>
      </c>
      <c r="B286" s="91" t="str">
        <f>IF($A286="","",VLOOKUP($A286,'Annex 2 Designated EHV charges'!$A:$O,2,0))</f>
        <v>New Import 27</v>
      </c>
      <c r="C286" s="92" t="str">
        <f>IF($A286="","",VLOOKUP($A286,'Annex 2 Designated EHV charges'!$A:$O,3,0))</f>
        <v>New Import 27</v>
      </c>
      <c r="D286" s="91" t="str">
        <f>IF($A286="","",VLOOKUP($A286,'Annex 2 Designated EHV charges'!$A:$O,7,0))</f>
        <v>East Midlands Gateway Ext IDNO</v>
      </c>
      <c r="E286" s="94" t="str">
        <f>IFERROR(IF(VLOOKUP($A286,'Annex 2 Designated EHV charges'!$A:$P,COLUMN(E286)+4,FALSE)=0,"",VLOOKUP($A286,'Annex 2 Designated EHV charges'!$A:$P,COLUMN(E286)+4,FALSE)),"")</f>
        <v/>
      </c>
      <c r="F286" s="214">
        <f>IFERROR(IF(VLOOKUP($A286,'Annex 2 Designated EHV charges'!$A:$P,COLUMN(F286)+4,FALSE)=0,"",VLOOKUP($A286,'Annex 2 Designated EHV charges'!$A:$P,COLUMN(F286)+4,FALSE)),"")</f>
        <v>35699.25</v>
      </c>
      <c r="G286" s="214">
        <f>IFERROR(IF(VLOOKUP($A286,'Annex 2 Designated EHV charges'!$A:$P,COLUMN(G286)+4,FALSE)=0,"",VLOOKUP($A286,'Annex 2 Designated EHV charges'!$A:$P,COLUMN(G286)+4,FALSE)),"")</f>
        <v>1.2</v>
      </c>
      <c r="H286" s="214">
        <f>IFERROR(IF(VLOOKUP($A286,'Annex 2 Designated EHV charges'!$A:$P,COLUMN(H286)+4,FALSE)=0,"",VLOOKUP($A286,'Annex 2 Designated EHV charges'!$A:$P,COLUMN(H286)+4,FALSE)),"")</f>
        <v>1.2</v>
      </c>
    </row>
    <row r="287" spans="1:8" x14ac:dyDescent="0.25">
      <c r="A287" s="91" t="str">
        <f t="array" ref="A287">IFERROR(INDEX('Annex 2 Designated EHV charges'!$A$11:$A$396, MATCH(0, IF(ISBLANK('Annex 2 Designated EHV charges'!$A$11:$A$396),1, COUNTIF(A$4:$A286, 'Annex 2 Designated EHV charges'!$A$11:$A$396)), 0)),"")</f>
        <v>New Import 28</v>
      </c>
      <c r="B287" s="91" t="str">
        <f>IF($A287="","",VLOOKUP($A287,'Annex 2 Designated EHV charges'!$A:$O,2,0))</f>
        <v>New Import 28</v>
      </c>
      <c r="C287" s="92" t="str">
        <f>IF($A287="","",VLOOKUP($A287,'Annex 2 Designated EHV charges'!$A:$O,3,0))</f>
        <v>New Import 28</v>
      </c>
      <c r="D287" s="91" t="str">
        <f>IF($A287="","",VLOOKUP($A287,'Annex 2 Designated EHV charges'!$A:$O,7,0))</f>
        <v>East Sulgrave</v>
      </c>
      <c r="E287" s="94" t="str">
        <f>IFERROR(IF(VLOOKUP($A287,'Annex 2 Designated EHV charges'!$A:$P,COLUMN(E287)+4,FALSE)=0,"",VLOOKUP($A287,'Annex 2 Designated EHV charges'!$A:$P,COLUMN(E287)+4,FALSE)),"")</f>
        <v/>
      </c>
      <c r="F287" s="214">
        <f>IFERROR(IF(VLOOKUP($A287,'Annex 2 Designated EHV charges'!$A:$P,COLUMN(F287)+4,FALSE)=0,"",VLOOKUP($A287,'Annex 2 Designated EHV charges'!$A:$P,COLUMN(F287)+4,FALSE)),"")</f>
        <v>140.44</v>
      </c>
      <c r="G287" s="214">
        <f>IFERROR(IF(VLOOKUP($A287,'Annex 2 Designated EHV charges'!$A:$P,COLUMN(G287)+4,FALSE)=0,"",VLOOKUP($A287,'Annex 2 Designated EHV charges'!$A:$P,COLUMN(G287)+4,FALSE)),"")</f>
        <v>1.88</v>
      </c>
      <c r="H287" s="214">
        <f>IFERROR(IF(VLOOKUP($A287,'Annex 2 Designated EHV charges'!$A:$P,COLUMN(H287)+4,FALSE)=0,"",VLOOKUP($A287,'Annex 2 Designated EHV charges'!$A:$P,COLUMN(H287)+4,FALSE)),"")</f>
        <v>1.88</v>
      </c>
    </row>
    <row r="288" spans="1:8" x14ac:dyDescent="0.25">
      <c r="A288" s="91" t="str">
        <f t="array" ref="A288">IFERROR(INDEX('Annex 2 Designated EHV charges'!$A$11:$A$396, MATCH(0, IF(ISBLANK('Annex 2 Designated EHV charges'!$A$11:$A$396),1, COUNTIF(A$4:$A287, 'Annex 2 Designated EHV charges'!$A$11:$A$396)), 0)),"")</f>
        <v>New Import 29</v>
      </c>
      <c r="B288" s="91" t="str">
        <f>IF($A288="","",VLOOKUP($A288,'Annex 2 Designated EHV charges'!$A:$O,2,0))</f>
        <v>New Import 29</v>
      </c>
      <c r="C288" s="92" t="str">
        <f>IF($A288="","",VLOOKUP($A288,'Annex 2 Designated EHV charges'!$A:$O,3,0))</f>
        <v>New Import 29</v>
      </c>
      <c r="D288" s="91" t="str">
        <f>IF($A288="","",VLOOKUP($A288,'Annex 2 Designated EHV charges'!$A:$O,7,0))</f>
        <v>East Wood End, Milton Keynes</v>
      </c>
      <c r="E288" s="94" t="str">
        <f>IFERROR(IF(VLOOKUP($A288,'Annex 2 Designated EHV charges'!$A:$P,COLUMN(E288)+4,FALSE)=0,"",VLOOKUP($A288,'Annex 2 Designated EHV charges'!$A:$P,COLUMN(E288)+4,FALSE)),"")</f>
        <v/>
      </c>
      <c r="F288" s="214">
        <f>IFERROR(IF(VLOOKUP($A288,'Annex 2 Designated EHV charges'!$A:$P,COLUMN(F288)+4,FALSE)=0,"",VLOOKUP($A288,'Annex 2 Designated EHV charges'!$A:$P,COLUMN(F288)+4,FALSE)),"")</f>
        <v>4.07</v>
      </c>
      <c r="G288" s="214">
        <f>IFERROR(IF(VLOOKUP($A288,'Annex 2 Designated EHV charges'!$A:$P,COLUMN(G288)+4,FALSE)=0,"",VLOOKUP($A288,'Annex 2 Designated EHV charges'!$A:$P,COLUMN(G288)+4,FALSE)),"")</f>
        <v>2.35</v>
      </c>
      <c r="H288" s="214">
        <f>IFERROR(IF(VLOOKUP($A288,'Annex 2 Designated EHV charges'!$A:$P,COLUMN(H288)+4,FALSE)=0,"",VLOOKUP($A288,'Annex 2 Designated EHV charges'!$A:$P,COLUMN(H288)+4,FALSE)),"")</f>
        <v>2.35</v>
      </c>
    </row>
    <row r="289" spans="1:8" x14ac:dyDescent="0.25">
      <c r="A289" s="91" t="str">
        <f t="array" ref="A289">IFERROR(INDEX('Annex 2 Designated EHV charges'!$A$11:$A$396, MATCH(0, IF(ISBLANK('Annex 2 Designated EHV charges'!$A$11:$A$396),1, COUNTIF(A$4:$A288, 'Annex 2 Designated EHV charges'!$A$11:$A$396)), 0)),"")</f>
        <v>New Import 30</v>
      </c>
      <c r="B289" s="91" t="str">
        <f>IF($A289="","",VLOOKUP($A289,'Annex 2 Designated EHV charges'!$A:$O,2,0))</f>
        <v>New Import 30</v>
      </c>
      <c r="C289" s="92" t="str">
        <f>IF($A289="","",VLOOKUP($A289,'Annex 2 Designated EHV charges'!$A:$O,3,0))</f>
        <v>New Import 30</v>
      </c>
      <c r="D289" s="91" t="str">
        <f>IF($A289="","",VLOOKUP($A289,'Annex 2 Designated EHV charges'!$A:$O,7,0))</f>
        <v>Eastcroft EfW</v>
      </c>
      <c r="E289" s="94" t="str">
        <f>IFERROR(IF(VLOOKUP($A289,'Annex 2 Designated EHV charges'!$A:$P,COLUMN(E289)+4,FALSE)=0,"",VLOOKUP($A289,'Annex 2 Designated EHV charges'!$A:$P,COLUMN(E289)+4,FALSE)),"")</f>
        <v/>
      </c>
      <c r="F289" s="214">
        <f>IFERROR(IF(VLOOKUP($A289,'Annex 2 Designated EHV charges'!$A:$P,COLUMN(F289)+4,FALSE)=0,"",VLOOKUP($A289,'Annex 2 Designated EHV charges'!$A:$P,COLUMN(F289)+4,FALSE)),"")</f>
        <v>1084.4100000000001</v>
      </c>
      <c r="G289" s="214">
        <f>IFERROR(IF(VLOOKUP($A289,'Annex 2 Designated EHV charges'!$A:$P,COLUMN(G289)+4,FALSE)=0,"",VLOOKUP($A289,'Annex 2 Designated EHV charges'!$A:$P,COLUMN(G289)+4,FALSE)),"")</f>
        <v>0.94</v>
      </c>
      <c r="H289" s="214">
        <f>IFERROR(IF(VLOOKUP($A289,'Annex 2 Designated EHV charges'!$A:$P,COLUMN(H289)+4,FALSE)=0,"",VLOOKUP($A289,'Annex 2 Designated EHV charges'!$A:$P,COLUMN(H289)+4,FALSE)),"")</f>
        <v>0.94</v>
      </c>
    </row>
    <row r="290" spans="1:8" x14ac:dyDescent="0.25">
      <c r="A290" s="91" t="str">
        <f t="array" ref="A290">IFERROR(INDEX('Annex 2 Designated EHV charges'!$A$11:$A$396, MATCH(0, IF(ISBLANK('Annex 2 Designated EHV charges'!$A$11:$A$396),1, COUNTIF(A$4:$A289, 'Annex 2 Designated EHV charges'!$A$11:$A$396)), 0)),"")</f>
        <v>New Import 31</v>
      </c>
      <c r="B290" s="91" t="str">
        <f>IF($A290="","",VLOOKUP($A290,'Annex 2 Designated EHV charges'!$A:$O,2,0))</f>
        <v>New Import 31</v>
      </c>
      <c r="C290" s="92" t="str">
        <f>IF($A290="","",VLOOKUP($A290,'Annex 2 Designated EHV charges'!$A:$O,3,0))</f>
        <v>New Import 31</v>
      </c>
      <c r="D290" s="91" t="str">
        <f>IF($A290="","",VLOOKUP($A290,'Annex 2 Designated EHV charges'!$A:$O,7,0))</f>
        <v>Eden Meadows ESS &amp; PV</v>
      </c>
      <c r="E290" s="94" t="str">
        <f>IFERROR(IF(VLOOKUP($A290,'Annex 2 Designated EHV charges'!$A:$P,COLUMN(E290)+4,FALSE)=0,"",VLOOKUP($A290,'Annex 2 Designated EHV charges'!$A:$P,COLUMN(E290)+4,FALSE)),"")</f>
        <v/>
      </c>
      <c r="F290" s="214">
        <f>IFERROR(IF(VLOOKUP($A290,'Annex 2 Designated EHV charges'!$A:$P,COLUMN(F290)+4,FALSE)=0,"",VLOOKUP($A290,'Annex 2 Designated EHV charges'!$A:$P,COLUMN(F290)+4,FALSE)),"")</f>
        <v>448.95</v>
      </c>
      <c r="G290" s="214">
        <f>IFERROR(IF(VLOOKUP($A290,'Annex 2 Designated EHV charges'!$A:$P,COLUMN(G290)+4,FALSE)=0,"",VLOOKUP($A290,'Annex 2 Designated EHV charges'!$A:$P,COLUMN(G290)+4,FALSE)),"")</f>
        <v>1.1499999999999999</v>
      </c>
      <c r="H290" s="214">
        <f>IFERROR(IF(VLOOKUP($A290,'Annex 2 Designated EHV charges'!$A:$P,COLUMN(H290)+4,FALSE)=0,"",VLOOKUP($A290,'Annex 2 Designated EHV charges'!$A:$P,COLUMN(H290)+4,FALSE)),"")</f>
        <v>1.1499999999999999</v>
      </c>
    </row>
    <row r="291" spans="1:8" x14ac:dyDescent="0.25">
      <c r="A291" s="91" t="str">
        <f t="array" ref="A291">IFERROR(INDEX('Annex 2 Designated EHV charges'!$A$11:$A$396, MATCH(0, IF(ISBLANK('Annex 2 Designated EHV charges'!$A$11:$A$396),1, COUNTIF(A$4:$A290, 'Annex 2 Designated EHV charges'!$A$11:$A$396)), 0)),"")</f>
        <v>New Import 32</v>
      </c>
      <c r="B291" s="91" t="str">
        <f>IF($A291="","",VLOOKUP($A291,'Annex 2 Designated EHV charges'!$A:$O,2,0))</f>
        <v>New Import 32</v>
      </c>
      <c r="C291" s="92" t="str">
        <f>IF($A291="","",VLOOKUP($A291,'Annex 2 Designated EHV charges'!$A:$O,3,0))</f>
        <v>New Import 32</v>
      </c>
      <c r="D291" s="91" t="str">
        <f>IF($A291="","",VLOOKUP($A291,'Annex 2 Designated EHV charges'!$A:$O,7,0))</f>
        <v>EMIP Etwal IDNO</v>
      </c>
      <c r="E291" s="94">
        <f>IFERROR(IF(VLOOKUP($A291,'Annex 2 Designated EHV charges'!$A:$P,COLUMN(E291)+4,FALSE)=0,"",VLOOKUP($A291,'Annex 2 Designated EHV charges'!$A:$P,COLUMN(E291)+4,FALSE)),"")</f>
        <v>3.641</v>
      </c>
      <c r="F291" s="214">
        <f>IFERROR(IF(VLOOKUP($A291,'Annex 2 Designated EHV charges'!$A:$P,COLUMN(F291)+4,FALSE)=0,"",VLOOKUP($A291,'Annex 2 Designated EHV charges'!$A:$P,COLUMN(F291)+4,FALSE)),"")</f>
        <v>35699.25</v>
      </c>
      <c r="G291" s="214">
        <f>IFERROR(IF(VLOOKUP($A291,'Annex 2 Designated EHV charges'!$A:$P,COLUMN(G291)+4,FALSE)=0,"",VLOOKUP($A291,'Annex 2 Designated EHV charges'!$A:$P,COLUMN(G291)+4,FALSE)),"")</f>
        <v>1.95</v>
      </c>
      <c r="H291" s="214">
        <f>IFERROR(IF(VLOOKUP($A291,'Annex 2 Designated EHV charges'!$A:$P,COLUMN(H291)+4,FALSE)=0,"",VLOOKUP($A291,'Annex 2 Designated EHV charges'!$A:$P,COLUMN(H291)+4,FALSE)),"")</f>
        <v>1.95</v>
      </c>
    </row>
    <row r="292" spans="1:8" ht="25" x14ac:dyDescent="0.25">
      <c r="A292" s="91" t="str">
        <f t="array" ref="A292">IFERROR(INDEX('Annex 2 Designated EHV charges'!$A$11:$A$396, MATCH(0, IF(ISBLANK('Annex 2 Designated EHV charges'!$A$11:$A$396),1, COUNTIF(A$4:$A291, 'Annex 2 Designated EHV charges'!$A$11:$A$396)), 0)),"")</f>
        <v>New Import 33</v>
      </c>
      <c r="B292" s="91" t="str">
        <f>IF($A292="","",VLOOKUP($A292,'Annex 2 Designated EHV charges'!$A:$O,2,0))</f>
        <v>New Import 33</v>
      </c>
      <c r="C292" s="92" t="str">
        <f>IF($A292="","",VLOOKUP($A292,'Annex 2 Designated EHV charges'!$A:$O,3,0))</f>
        <v>New Import 33</v>
      </c>
      <c r="D292" s="91" t="str">
        <f>IF($A292="","",VLOOKUP($A292,'Annex 2 Designated EHV charges'!$A:$O,7,0))</f>
        <v>Exton Estate Solar Farm, Barnsdale Avenue</v>
      </c>
      <c r="E292" s="94" t="str">
        <f>IFERROR(IF(VLOOKUP($A292,'Annex 2 Designated EHV charges'!$A:$P,COLUMN(E292)+4,FALSE)=0,"",VLOOKUP($A292,'Annex 2 Designated EHV charges'!$A:$P,COLUMN(E292)+4,FALSE)),"")</f>
        <v/>
      </c>
      <c r="F292" s="214">
        <f>IFERROR(IF(VLOOKUP($A292,'Annex 2 Designated EHV charges'!$A:$P,COLUMN(F292)+4,FALSE)=0,"",VLOOKUP($A292,'Annex 2 Designated EHV charges'!$A:$P,COLUMN(F292)+4,FALSE)),"")</f>
        <v>69.400000000000006</v>
      </c>
      <c r="G292" s="214">
        <f>IFERROR(IF(VLOOKUP($A292,'Annex 2 Designated EHV charges'!$A:$P,COLUMN(G292)+4,FALSE)=0,"",VLOOKUP($A292,'Annex 2 Designated EHV charges'!$A:$P,COLUMN(G292)+4,FALSE)),"")</f>
        <v>2.2999999999999998</v>
      </c>
      <c r="H292" s="214">
        <f>IFERROR(IF(VLOOKUP($A292,'Annex 2 Designated EHV charges'!$A:$P,COLUMN(H292)+4,FALSE)=0,"",VLOOKUP($A292,'Annex 2 Designated EHV charges'!$A:$P,COLUMN(H292)+4,FALSE)),"")</f>
        <v>2.2999999999999998</v>
      </c>
    </row>
    <row r="293" spans="1:8" x14ac:dyDescent="0.25">
      <c r="A293" s="91" t="str">
        <f t="array" ref="A293">IFERROR(INDEX('Annex 2 Designated EHV charges'!$A$11:$A$396, MATCH(0, IF(ISBLANK('Annex 2 Designated EHV charges'!$A$11:$A$396),1, COUNTIF(A$4:$A292, 'Annex 2 Designated EHV charges'!$A$11:$A$396)), 0)),"")</f>
        <v>New Import 34</v>
      </c>
      <c r="B293" s="91" t="str">
        <f>IF($A293="","",VLOOKUP($A293,'Annex 2 Designated EHV charges'!$A:$O,2,0))</f>
        <v>New Import 34</v>
      </c>
      <c r="C293" s="92" t="str">
        <f>IF($A293="","",VLOOKUP($A293,'Annex 2 Designated EHV charges'!$A:$O,3,0))</f>
        <v>New Import 34</v>
      </c>
      <c r="D293" s="91" t="str">
        <f>IF($A293="","",VLOOKUP($A293,'Annex 2 Designated EHV charges'!$A:$O,7,0))</f>
        <v>Fairham Business Park Unit 4 IDNO</v>
      </c>
      <c r="E293" s="94" t="str">
        <f>IFERROR(IF(VLOOKUP($A293,'Annex 2 Designated EHV charges'!$A:$P,COLUMN(E293)+4,FALSE)=0,"",VLOOKUP($A293,'Annex 2 Designated EHV charges'!$A:$P,COLUMN(E293)+4,FALSE)),"")</f>
        <v/>
      </c>
      <c r="F293" s="214" t="str">
        <f>IFERROR(IF(VLOOKUP($A293,'Annex 2 Designated EHV charges'!$A:$P,COLUMN(F293)+4,FALSE)=0,"",VLOOKUP($A293,'Annex 2 Designated EHV charges'!$A:$P,COLUMN(F293)+4,FALSE)),"")</f>
        <v/>
      </c>
      <c r="G293" s="214">
        <f>IFERROR(IF(VLOOKUP($A293,'Annex 2 Designated EHV charges'!$A:$P,COLUMN(G293)+4,FALSE)=0,"",VLOOKUP($A293,'Annex 2 Designated EHV charges'!$A:$P,COLUMN(G293)+4,FALSE)),"")</f>
        <v>0.71</v>
      </c>
      <c r="H293" s="214">
        <f>IFERROR(IF(VLOOKUP($A293,'Annex 2 Designated EHV charges'!$A:$P,COLUMN(H293)+4,FALSE)=0,"",VLOOKUP($A293,'Annex 2 Designated EHV charges'!$A:$P,COLUMN(H293)+4,FALSE)),"")</f>
        <v>0.71</v>
      </c>
    </row>
    <row r="294" spans="1:8" x14ac:dyDescent="0.25">
      <c r="A294" s="91" t="str">
        <f t="array" ref="A294">IFERROR(INDEX('Annex 2 Designated EHV charges'!$A$11:$A$396, MATCH(0, IF(ISBLANK('Annex 2 Designated EHV charges'!$A$11:$A$396),1, COUNTIF(A$4:$A293, 'Annex 2 Designated EHV charges'!$A$11:$A$396)), 0)),"")</f>
        <v>New Import 35</v>
      </c>
      <c r="B294" s="91" t="str">
        <f>IF($A294="","",VLOOKUP($A294,'Annex 2 Designated EHV charges'!$A:$O,2,0))</f>
        <v>New Import 35</v>
      </c>
      <c r="C294" s="92" t="str">
        <f>IF($A294="","",VLOOKUP($A294,'Annex 2 Designated EHV charges'!$A:$O,3,0))</f>
        <v>New Import 35</v>
      </c>
      <c r="D294" s="91" t="str">
        <f>IF($A294="","",VLOOKUP($A294,'Annex 2 Designated EHV charges'!$A:$O,7,0))</f>
        <v>Friskerton Solar Farm, Reepham Road</v>
      </c>
      <c r="E294" s="94" t="str">
        <f>IFERROR(IF(VLOOKUP($A294,'Annex 2 Designated EHV charges'!$A:$P,COLUMN(E294)+4,FALSE)=0,"",VLOOKUP($A294,'Annex 2 Designated EHV charges'!$A:$P,COLUMN(E294)+4,FALSE)),"")</f>
        <v/>
      </c>
      <c r="F294" s="214">
        <f>IFERROR(IF(VLOOKUP($A294,'Annex 2 Designated EHV charges'!$A:$P,COLUMN(F294)+4,FALSE)=0,"",VLOOKUP($A294,'Annex 2 Designated EHV charges'!$A:$P,COLUMN(F294)+4,FALSE)),"")</f>
        <v>21.39</v>
      </c>
      <c r="G294" s="214">
        <f>IFERROR(IF(VLOOKUP($A294,'Annex 2 Designated EHV charges'!$A:$P,COLUMN(G294)+4,FALSE)=0,"",VLOOKUP($A294,'Annex 2 Designated EHV charges'!$A:$P,COLUMN(G294)+4,FALSE)),"")</f>
        <v>1.22</v>
      </c>
      <c r="H294" s="214">
        <f>IFERROR(IF(VLOOKUP($A294,'Annex 2 Designated EHV charges'!$A:$P,COLUMN(H294)+4,FALSE)=0,"",VLOOKUP($A294,'Annex 2 Designated EHV charges'!$A:$P,COLUMN(H294)+4,FALSE)),"")</f>
        <v>1.22</v>
      </c>
    </row>
    <row r="295" spans="1:8" x14ac:dyDescent="0.25">
      <c r="A295" s="91" t="str">
        <f t="array" ref="A295">IFERROR(INDEX('Annex 2 Designated EHV charges'!$A$11:$A$396, MATCH(0, IF(ISBLANK('Annex 2 Designated EHV charges'!$A$11:$A$396),1, COUNTIF(A$4:$A294, 'Annex 2 Designated EHV charges'!$A$11:$A$396)), 0)),"")</f>
        <v>New Import 36</v>
      </c>
      <c r="B295" s="91" t="str">
        <f>IF($A295="","",VLOOKUP($A295,'Annex 2 Designated EHV charges'!$A:$O,2,0))</f>
        <v>New Import 36</v>
      </c>
      <c r="C295" s="92" t="str">
        <f>IF($A295="","",VLOOKUP($A295,'Annex 2 Designated EHV charges'!$A:$O,3,0))</f>
        <v>New Import 36</v>
      </c>
      <c r="D295" s="91" t="str">
        <f>IF($A295="","",VLOOKUP($A295,'Annex 2 Designated EHV charges'!$A:$O,7,0))</f>
        <v>Garendon and Broadbrook IDNO</v>
      </c>
      <c r="E295" s="94" t="str">
        <f>IFERROR(IF(VLOOKUP($A295,'Annex 2 Designated EHV charges'!$A:$P,COLUMN(E295)+4,FALSE)=0,"",VLOOKUP($A295,'Annex 2 Designated EHV charges'!$A:$P,COLUMN(E295)+4,FALSE)),"")</f>
        <v/>
      </c>
      <c r="F295" s="214">
        <f>IFERROR(IF(VLOOKUP($A295,'Annex 2 Designated EHV charges'!$A:$P,COLUMN(F295)+4,FALSE)=0,"",VLOOKUP($A295,'Annex 2 Designated EHV charges'!$A:$P,COLUMN(F295)+4,FALSE)),"")</f>
        <v>35699.25</v>
      </c>
      <c r="G295" s="214">
        <f>IFERROR(IF(VLOOKUP($A295,'Annex 2 Designated EHV charges'!$A:$P,COLUMN(G295)+4,FALSE)=0,"",VLOOKUP($A295,'Annex 2 Designated EHV charges'!$A:$P,COLUMN(G295)+4,FALSE)),"")</f>
        <v>2.2200000000000002</v>
      </c>
      <c r="H295" s="214">
        <f>IFERROR(IF(VLOOKUP($A295,'Annex 2 Designated EHV charges'!$A:$P,COLUMN(H295)+4,FALSE)=0,"",VLOOKUP($A295,'Annex 2 Designated EHV charges'!$A:$P,COLUMN(H295)+4,FALSE)),"")</f>
        <v>2.2200000000000002</v>
      </c>
    </row>
    <row r="296" spans="1:8" x14ac:dyDescent="0.25">
      <c r="A296" s="91" t="str">
        <f t="array" ref="A296">IFERROR(INDEX('Annex 2 Designated EHV charges'!$A$11:$A$396, MATCH(0, IF(ISBLANK('Annex 2 Designated EHV charges'!$A$11:$A$396),1, COUNTIF(A$4:$A295, 'Annex 2 Designated EHV charges'!$A$11:$A$396)), 0)),"")</f>
        <v>New Import 37</v>
      </c>
      <c r="B296" s="91" t="str">
        <f>IF($A296="","",VLOOKUP($A296,'Annex 2 Designated EHV charges'!$A:$O,2,0))</f>
        <v>New Import 37</v>
      </c>
      <c r="C296" s="92" t="str">
        <f>IF($A296="","",VLOOKUP($A296,'Annex 2 Designated EHV charges'!$A:$O,3,0))</f>
        <v>New Import 37</v>
      </c>
      <c r="D296" s="91" t="str">
        <f>IF($A296="","",VLOOKUP($A296,'Annex 2 Designated EHV charges'!$A:$O,7,0))</f>
        <v>Glaston Road, Oakham</v>
      </c>
      <c r="E296" s="94">
        <f>IFERROR(IF(VLOOKUP($A296,'Annex 2 Designated EHV charges'!$A:$P,COLUMN(E296)+4,FALSE)=0,"",VLOOKUP($A296,'Annex 2 Designated EHV charges'!$A:$P,COLUMN(E296)+4,FALSE)),"")</f>
        <v>1.4970000000000001</v>
      </c>
      <c r="F296" s="214">
        <f>IFERROR(IF(VLOOKUP($A296,'Annex 2 Designated EHV charges'!$A:$P,COLUMN(F296)+4,FALSE)=0,"",VLOOKUP($A296,'Annex 2 Designated EHV charges'!$A:$P,COLUMN(F296)+4,FALSE)),"")</f>
        <v>28.1</v>
      </c>
      <c r="G296" s="214">
        <f>IFERROR(IF(VLOOKUP($A296,'Annex 2 Designated EHV charges'!$A:$P,COLUMN(G296)+4,FALSE)=0,"",VLOOKUP($A296,'Annex 2 Designated EHV charges'!$A:$P,COLUMN(G296)+4,FALSE)),"")</f>
        <v>1.22</v>
      </c>
      <c r="H296" s="214">
        <f>IFERROR(IF(VLOOKUP($A296,'Annex 2 Designated EHV charges'!$A:$P,COLUMN(H296)+4,FALSE)=0,"",VLOOKUP($A296,'Annex 2 Designated EHV charges'!$A:$P,COLUMN(H296)+4,FALSE)),"")</f>
        <v>1.22</v>
      </c>
    </row>
    <row r="297" spans="1:8" x14ac:dyDescent="0.25">
      <c r="A297" s="91" t="str">
        <f t="array" ref="A297">IFERROR(INDEX('Annex 2 Designated EHV charges'!$A$11:$A$396, MATCH(0, IF(ISBLANK('Annex 2 Designated EHV charges'!$A$11:$A$396),1, COUNTIF(A$4:$A296, 'Annex 2 Designated EHV charges'!$A$11:$A$396)), 0)),"")</f>
        <v>New Import 38</v>
      </c>
      <c r="B297" s="91" t="str">
        <f>IF($A297="","",VLOOKUP($A297,'Annex 2 Designated EHV charges'!$A:$O,2,0))</f>
        <v>New Import 38</v>
      </c>
      <c r="C297" s="92" t="str">
        <f>IF($A297="","",VLOOKUP($A297,'Annex 2 Designated EHV charges'!$A:$O,3,0))</f>
        <v>New Import 38</v>
      </c>
      <c r="D297" s="91" t="str">
        <f>IF($A297="","",VLOOKUP($A297,'Annex 2 Designated EHV charges'!$A:$O,7,0))</f>
        <v>Grantham Solar Farm</v>
      </c>
      <c r="E297" s="94" t="str">
        <f>IFERROR(IF(VLOOKUP($A297,'Annex 2 Designated EHV charges'!$A:$P,COLUMN(E297)+4,FALSE)=0,"",VLOOKUP($A297,'Annex 2 Designated EHV charges'!$A:$P,COLUMN(E297)+4,FALSE)),"")</f>
        <v/>
      </c>
      <c r="F297" s="214">
        <f>IFERROR(IF(VLOOKUP($A297,'Annex 2 Designated EHV charges'!$A:$P,COLUMN(F297)+4,FALSE)=0,"",VLOOKUP($A297,'Annex 2 Designated EHV charges'!$A:$P,COLUMN(F297)+4,FALSE)),"")</f>
        <v>4287.76</v>
      </c>
      <c r="G297" s="214">
        <f>IFERROR(IF(VLOOKUP($A297,'Annex 2 Designated EHV charges'!$A:$P,COLUMN(G297)+4,FALSE)=0,"",VLOOKUP($A297,'Annex 2 Designated EHV charges'!$A:$P,COLUMN(G297)+4,FALSE)),"")</f>
        <v>0.71</v>
      </c>
      <c r="H297" s="214">
        <f>IFERROR(IF(VLOOKUP($A297,'Annex 2 Designated EHV charges'!$A:$P,COLUMN(H297)+4,FALSE)=0,"",VLOOKUP($A297,'Annex 2 Designated EHV charges'!$A:$P,COLUMN(H297)+4,FALSE)),"")</f>
        <v>0.71</v>
      </c>
    </row>
    <row r="298" spans="1:8" x14ac:dyDescent="0.25">
      <c r="A298" s="91" t="str">
        <f t="array" ref="A298">IFERROR(INDEX('Annex 2 Designated EHV charges'!$A$11:$A$396, MATCH(0, IF(ISBLANK('Annex 2 Designated EHV charges'!$A$11:$A$396),1, COUNTIF(A$4:$A297, 'Annex 2 Designated EHV charges'!$A$11:$A$396)), 0)),"")</f>
        <v>New Import 39</v>
      </c>
      <c r="B298" s="91" t="str">
        <f>IF($A298="","",VLOOKUP($A298,'Annex 2 Designated EHV charges'!$A:$O,2,0))</f>
        <v>New Import 39</v>
      </c>
      <c r="C298" s="92" t="str">
        <f>IF($A298="","",VLOOKUP($A298,'Annex 2 Designated EHV charges'!$A:$O,3,0))</f>
        <v>New Import 39</v>
      </c>
      <c r="D298" s="91" t="str">
        <f>IF($A298="","",VLOOKUP($A298,'Annex 2 Designated EHV charges'!$A:$O,7,0))</f>
        <v>Grendon BESS Farm IDNO</v>
      </c>
      <c r="E298" s="94" t="str">
        <f>IFERROR(IF(VLOOKUP($A298,'Annex 2 Designated EHV charges'!$A:$P,COLUMN(E298)+4,FALSE)=0,"",VLOOKUP($A298,'Annex 2 Designated EHV charges'!$A:$P,COLUMN(E298)+4,FALSE)),"")</f>
        <v/>
      </c>
      <c r="F298" s="214">
        <f>IFERROR(IF(VLOOKUP($A298,'Annex 2 Designated EHV charges'!$A:$P,COLUMN(F298)+4,FALSE)=0,"",VLOOKUP($A298,'Annex 2 Designated EHV charges'!$A:$P,COLUMN(F298)+4,FALSE)),"")</f>
        <v>8920.7999999999993</v>
      </c>
      <c r="G298" s="214">
        <f>IFERROR(IF(VLOOKUP($A298,'Annex 2 Designated EHV charges'!$A:$P,COLUMN(G298)+4,FALSE)=0,"",VLOOKUP($A298,'Annex 2 Designated EHV charges'!$A:$P,COLUMN(G298)+4,FALSE)),"")</f>
        <v>1.49</v>
      </c>
      <c r="H298" s="214">
        <f>IFERROR(IF(VLOOKUP($A298,'Annex 2 Designated EHV charges'!$A:$P,COLUMN(H298)+4,FALSE)=0,"",VLOOKUP($A298,'Annex 2 Designated EHV charges'!$A:$P,COLUMN(H298)+4,FALSE)),"")</f>
        <v>1.49</v>
      </c>
    </row>
    <row r="299" spans="1:8" x14ac:dyDescent="0.25">
      <c r="A299" s="91" t="str">
        <f t="array" ref="A299">IFERROR(INDEX('Annex 2 Designated EHV charges'!$A$11:$A$396, MATCH(0, IF(ISBLANK('Annex 2 Designated EHV charges'!$A$11:$A$396),1, COUNTIF(A$4:$A298, 'Annex 2 Designated EHV charges'!$A$11:$A$396)), 0)),"")</f>
        <v>New Import 40</v>
      </c>
      <c r="B299" s="91" t="str">
        <f>IF($A299="","",VLOOKUP($A299,'Annex 2 Designated EHV charges'!$A:$O,2,0))</f>
        <v>New Import 40</v>
      </c>
      <c r="C299" s="92" t="str">
        <f>IF($A299="","",VLOOKUP($A299,'Annex 2 Designated EHV charges'!$A:$O,3,0))</f>
        <v>New Import 40</v>
      </c>
      <c r="D299" s="91" t="str">
        <f>IF($A299="","",VLOOKUP($A299,'Annex 2 Designated EHV charges'!$A:$O,7,0))</f>
        <v>Grendon Lakes</v>
      </c>
      <c r="E299" s="94" t="str">
        <f>IFERROR(IF(VLOOKUP($A299,'Annex 2 Designated EHV charges'!$A:$P,COLUMN(E299)+4,FALSE)=0,"",VLOOKUP($A299,'Annex 2 Designated EHV charges'!$A:$P,COLUMN(E299)+4,FALSE)),"")</f>
        <v/>
      </c>
      <c r="F299" s="214">
        <f>IFERROR(IF(VLOOKUP($A299,'Annex 2 Designated EHV charges'!$A:$P,COLUMN(F299)+4,FALSE)=0,"",VLOOKUP($A299,'Annex 2 Designated EHV charges'!$A:$P,COLUMN(F299)+4,FALSE)),"")</f>
        <v>448.95</v>
      </c>
      <c r="G299" s="214">
        <f>IFERROR(IF(VLOOKUP($A299,'Annex 2 Designated EHV charges'!$A:$P,COLUMN(G299)+4,FALSE)=0,"",VLOOKUP($A299,'Annex 2 Designated EHV charges'!$A:$P,COLUMN(G299)+4,FALSE)),"")</f>
        <v>2.2599999999999998</v>
      </c>
      <c r="H299" s="214">
        <f>IFERROR(IF(VLOOKUP($A299,'Annex 2 Designated EHV charges'!$A:$P,COLUMN(H299)+4,FALSE)=0,"",VLOOKUP($A299,'Annex 2 Designated EHV charges'!$A:$P,COLUMN(H299)+4,FALSE)),"")</f>
        <v>2.2599999999999998</v>
      </c>
    </row>
    <row r="300" spans="1:8" x14ac:dyDescent="0.25">
      <c r="A300" s="91" t="str">
        <f t="array" ref="A300">IFERROR(INDEX('Annex 2 Designated EHV charges'!$A$11:$A$396, MATCH(0, IF(ISBLANK('Annex 2 Designated EHV charges'!$A$11:$A$396),1, COUNTIF(A$4:$A299, 'Annex 2 Designated EHV charges'!$A$11:$A$396)), 0)),"")</f>
        <v>New Import 41</v>
      </c>
      <c r="B300" s="91" t="str">
        <f>IF($A300="","",VLOOKUP($A300,'Annex 2 Designated EHV charges'!$A:$O,2,0))</f>
        <v>New Import 41</v>
      </c>
      <c r="C300" s="92" t="str">
        <f>IF($A300="","",VLOOKUP($A300,'Annex 2 Designated EHV charges'!$A:$O,3,0))</f>
        <v>New Import 41</v>
      </c>
      <c r="D300" s="91" t="str">
        <f>IF($A300="","",VLOOKUP($A300,'Annex 2 Designated EHV charges'!$A:$O,7,0))</f>
        <v>Harrington Road 20MVA Demand</v>
      </c>
      <c r="E300" s="94">
        <f>IFERROR(IF(VLOOKUP($A300,'Annex 2 Designated EHV charges'!$A:$P,COLUMN(E300)+4,FALSE)=0,"",VLOOKUP($A300,'Annex 2 Designated EHV charges'!$A:$P,COLUMN(E300)+4,FALSE)),"")</f>
        <v>1.649</v>
      </c>
      <c r="F300" s="214">
        <f>IFERROR(IF(VLOOKUP($A300,'Annex 2 Designated EHV charges'!$A:$P,COLUMN(F300)+4,FALSE)=0,"",VLOOKUP($A300,'Annex 2 Designated EHV charges'!$A:$P,COLUMN(F300)+4,FALSE)),"")</f>
        <v>18037.509999999998</v>
      </c>
      <c r="G300" s="214">
        <f>IFERROR(IF(VLOOKUP($A300,'Annex 2 Designated EHV charges'!$A:$P,COLUMN(G300)+4,FALSE)=0,"",VLOOKUP($A300,'Annex 2 Designated EHV charges'!$A:$P,COLUMN(G300)+4,FALSE)),"")</f>
        <v>2.52</v>
      </c>
      <c r="H300" s="214">
        <f>IFERROR(IF(VLOOKUP($A300,'Annex 2 Designated EHV charges'!$A:$P,COLUMN(H300)+4,FALSE)=0,"",VLOOKUP($A300,'Annex 2 Designated EHV charges'!$A:$P,COLUMN(H300)+4,FALSE)),"")</f>
        <v>2.52</v>
      </c>
    </row>
    <row r="301" spans="1:8" x14ac:dyDescent="0.25">
      <c r="A301" s="91" t="str">
        <f t="array" ref="A301">IFERROR(INDEX('Annex 2 Designated EHV charges'!$A$11:$A$396, MATCH(0, IF(ISBLANK('Annex 2 Designated EHV charges'!$A$11:$A$396),1, COUNTIF(A$4:$A300, 'Annex 2 Designated EHV charges'!$A$11:$A$396)), 0)),"")</f>
        <v>New Import 42</v>
      </c>
      <c r="B301" s="91" t="str">
        <f>IF($A301="","",VLOOKUP($A301,'Annex 2 Designated EHV charges'!$A:$O,2,0))</f>
        <v>New Import 42</v>
      </c>
      <c r="C301" s="92" t="str">
        <f>IF($A301="","",VLOOKUP($A301,'Annex 2 Designated EHV charges'!$A:$O,3,0))</f>
        <v>New Import 42</v>
      </c>
      <c r="D301" s="91" t="str">
        <f>IF($A301="","",VLOOKUP($A301,'Annex 2 Designated EHV charges'!$A:$O,7,0))</f>
        <v>Hasland Solar Farm</v>
      </c>
      <c r="E301" s="94" t="str">
        <f>IFERROR(IF(VLOOKUP($A301,'Annex 2 Designated EHV charges'!$A:$P,COLUMN(E301)+4,FALSE)=0,"",VLOOKUP($A301,'Annex 2 Designated EHV charges'!$A:$P,COLUMN(E301)+4,FALSE)),"")</f>
        <v/>
      </c>
      <c r="F301" s="214">
        <f>IFERROR(IF(VLOOKUP($A301,'Annex 2 Designated EHV charges'!$A:$P,COLUMN(F301)+4,FALSE)=0,"",VLOOKUP($A301,'Annex 2 Designated EHV charges'!$A:$P,COLUMN(F301)+4,FALSE)),"")</f>
        <v>15.19</v>
      </c>
      <c r="G301" s="214">
        <f>IFERROR(IF(VLOOKUP($A301,'Annex 2 Designated EHV charges'!$A:$P,COLUMN(G301)+4,FALSE)=0,"",VLOOKUP($A301,'Annex 2 Designated EHV charges'!$A:$P,COLUMN(G301)+4,FALSE)),"")</f>
        <v>1.05</v>
      </c>
      <c r="H301" s="214">
        <f>IFERROR(IF(VLOOKUP($A301,'Annex 2 Designated EHV charges'!$A:$P,COLUMN(H301)+4,FALSE)=0,"",VLOOKUP($A301,'Annex 2 Designated EHV charges'!$A:$P,COLUMN(H301)+4,FALSE)),"")</f>
        <v>1.05</v>
      </c>
    </row>
    <row r="302" spans="1:8" x14ac:dyDescent="0.25">
      <c r="A302" s="91" t="str">
        <f t="array" ref="A302">IFERROR(INDEX('Annex 2 Designated EHV charges'!$A$11:$A$396, MATCH(0, IF(ISBLANK('Annex 2 Designated EHV charges'!$A$11:$A$396),1, COUNTIF(A$4:$A301, 'Annex 2 Designated EHV charges'!$A$11:$A$396)), 0)),"")</f>
        <v>New Import 43</v>
      </c>
      <c r="B302" s="91" t="str">
        <f>IF($A302="","",VLOOKUP($A302,'Annex 2 Designated EHV charges'!$A:$O,2,0))</f>
        <v>New Import 43</v>
      </c>
      <c r="C302" s="92" t="str">
        <f>IF($A302="","",VLOOKUP($A302,'Annex 2 Designated EHV charges'!$A:$O,3,0))</f>
        <v>New Import 43</v>
      </c>
      <c r="D302" s="91" t="str">
        <f>IF($A302="","",VLOOKUP($A302,'Annex 2 Designated EHV charges'!$A:$O,7,0))</f>
        <v>Hawkins Lane, Burton on Trent</v>
      </c>
      <c r="E302" s="94" t="str">
        <f>IFERROR(IF(VLOOKUP($A302,'Annex 2 Designated EHV charges'!$A:$P,COLUMN(E302)+4,FALSE)=0,"",VLOOKUP($A302,'Annex 2 Designated EHV charges'!$A:$P,COLUMN(E302)+4,FALSE)),"")</f>
        <v/>
      </c>
      <c r="F302" s="214">
        <f>IFERROR(IF(VLOOKUP($A302,'Annex 2 Designated EHV charges'!$A:$P,COLUMN(F302)+4,FALSE)=0,"",VLOOKUP($A302,'Annex 2 Designated EHV charges'!$A:$P,COLUMN(F302)+4,FALSE)),"")</f>
        <v>823.35</v>
      </c>
      <c r="G302" s="214">
        <f>IFERROR(IF(VLOOKUP($A302,'Annex 2 Designated EHV charges'!$A:$P,COLUMN(G302)+4,FALSE)=0,"",VLOOKUP($A302,'Annex 2 Designated EHV charges'!$A:$P,COLUMN(G302)+4,FALSE)),"")</f>
        <v>1.1599999999999999</v>
      </c>
      <c r="H302" s="214">
        <f>IFERROR(IF(VLOOKUP($A302,'Annex 2 Designated EHV charges'!$A:$P,COLUMN(H302)+4,FALSE)=0,"",VLOOKUP($A302,'Annex 2 Designated EHV charges'!$A:$P,COLUMN(H302)+4,FALSE)),"")</f>
        <v>1.1599999999999999</v>
      </c>
    </row>
    <row r="303" spans="1:8" x14ac:dyDescent="0.25">
      <c r="A303" s="91" t="str">
        <f t="array" ref="A303">IFERROR(INDEX('Annex 2 Designated EHV charges'!$A$11:$A$396, MATCH(0, IF(ISBLANK('Annex 2 Designated EHV charges'!$A$11:$A$396),1, COUNTIF(A$4:$A302, 'Annex 2 Designated EHV charges'!$A$11:$A$396)), 0)),"")</f>
        <v>New Import 44</v>
      </c>
      <c r="B303" s="91" t="str">
        <f>IF($A303="","",VLOOKUP($A303,'Annex 2 Designated EHV charges'!$A:$O,2,0))</f>
        <v>New Import 44</v>
      </c>
      <c r="C303" s="92" t="str">
        <f>IF($A303="","",VLOOKUP($A303,'Annex 2 Designated EHV charges'!$A:$O,3,0))</f>
        <v>New Import 44</v>
      </c>
      <c r="D303" s="91" t="str">
        <f>IF($A303="","",VLOOKUP($A303,'Annex 2 Designated EHV charges'!$A:$O,7,0))</f>
        <v>Hinckley Rail freight terminal</v>
      </c>
      <c r="E303" s="94">
        <f>IFERROR(IF(VLOOKUP($A303,'Annex 2 Designated EHV charges'!$A:$P,COLUMN(E303)+4,FALSE)=0,"",VLOOKUP($A303,'Annex 2 Designated EHV charges'!$A:$P,COLUMN(E303)+4,FALSE)),"")</f>
        <v>0.26300000000000001</v>
      </c>
      <c r="F303" s="214">
        <f>IFERROR(IF(VLOOKUP($A303,'Annex 2 Designated EHV charges'!$A:$P,COLUMN(F303)+4,FALSE)=0,"",VLOOKUP($A303,'Annex 2 Designated EHV charges'!$A:$P,COLUMN(F303)+4,FALSE)),"")</f>
        <v>18037.509999999998</v>
      </c>
      <c r="G303" s="214">
        <f>IFERROR(IF(VLOOKUP($A303,'Annex 2 Designated EHV charges'!$A:$P,COLUMN(G303)+4,FALSE)=0,"",VLOOKUP($A303,'Annex 2 Designated EHV charges'!$A:$P,COLUMN(G303)+4,FALSE)),"")</f>
        <v>2.23</v>
      </c>
      <c r="H303" s="214">
        <f>IFERROR(IF(VLOOKUP($A303,'Annex 2 Designated EHV charges'!$A:$P,COLUMN(H303)+4,FALSE)=0,"",VLOOKUP($A303,'Annex 2 Designated EHV charges'!$A:$P,COLUMN(H303)+4,FALSE)),"")</f>
        <v>2.23</v>
      </c>
    </row>
    <row r="304" spans="1:8" x14ac:dyDescent="0.25">
      <c r="A304" s="91" t="str">
        <f t="array" ref="A304">IFERROR(INDEX('Annex 2 Designated EHV charges'!$A$11:$A$396, MATCH(0, IF(ISBLANK('Annex 2 Designated EHV charges'!$A$11:$A$396),1, COUNTIF(A$4:$A303, 'Annex 2 Designated EHV charges'!$A$11:$A$396)), 0)),"")</f>
        <v>New Import 45</v>
      </c>
      <c r="B304" s="91" t="str">
        <f>IF($A304="","",VLOOKUP($A304,'Annex 2 Designated EHV charges'!$A:$O,2,0))</f>
        <v>New Import 45</v>
      </c>
      <c r="C304" s="92" t="str">
        <f>IF($A304="","",VLOOKUP($A304,'Annex 2 Designated EHV charges'!$A:$O,3,0))</f>
        <v>New Import 45</v>
      </c>
      <c r="D304" s="91" t="str">
        <f>IF($A304="","",VLOOKUP($A304,'Annex 2 Designated EHV charges'!$A:$O,7,0))</f>
        <v>Hinckley Road, Kirby Muxloe IDNO</v>
      </c>
      <c r="E304" s="94">
        <f>IFERROR(IF(VLOOKUP($A304,'Annex 2 Designated EHV charges'!$A:$P,COLUMN(E304)+4,FALSE)=0,"",VLOOKUP($A304,'Annex 2 Designated EHV charges'!$A:$P,COLUMN(E304)+4,FALSE)),"")</f>
        <v>0.64900000000000002</v>
      </c>
      <c r="F304" s="214">
        <f>IFERROR(IF(VLOOKUP($A304,'Annex 2 Designated EHV charges'!$A:$P,COLUMN(F304)+4,FALSE)=0,"",VLOOKUP($A304,'Annex 2 Designated EHV charges'!$A:$P,COLUMN(F304)+4,FALSE)),"")</f>
        <v>7009.75</v>
      </c>
      <c r="G304" s="214">
        <f>IFERROR(IF(VLOOKUP($A304,'Annex 2 Designated EHV charges'!$A:$P,COLUMN(G304)+4,FALSE)=0,"",VLOOKUP($A304,'Annex 2 Designated EHV charges'!$A:$P,COLUMN(G304)+4,FALSE)),"")</f>
        <v>1.91</v>
      </c>
      <c r="H304" s="214">
        <f>IFERROR(IF(VLOOKUP($A304,'Annex 2 Designated EHV charges'!$A:$P,COLUMN(H304)+4,FALSE)=0,"",VLOOKUP($A304,'Annex 2 Designated EHV charges'!$A:$P,COLUMN(H304)+4,FALSE)),"")</f>
        <v>1.91</v>
      </c>
    </row>
    <row r="305" spans="1:8" x14ac:dyDescent="0.25">
      <c r="A305" s="91" t="str">
        <f t="array" ref="A305">IFERROR(INDEX('Annex 2 Designated EHV charges'!$A$11:$A$396, MATCH(0, IF(ISBLANK('Annex 2 Designated EHV charges'!$A$11:$A$396),1, COUNTIF(A$4:$A304, 'Annex 2 Designated EHV charges'!$A$11:$A$396)), 0)),"")</f>
        <v>New Import 46</v>
      </c>
      <c r="B305" s="91" t="str">
        <f>IF($A305="","",VLOOKUP($A305,'Annex 2 Designated EHV charges'!$A:$O,2,0))</f>
        <v>New Import 46</v>
      </c>
      <c r="C305" s="92" t="str">
        <f>IF($A305="","",VLOOKUP($A305,'Annex 2 Designated EHV charges'!$A:$O,3,0))</f>
        <v>New Import 46</v>
      </c>
      <c r="D305" s="91" t="str">
        <f>IF($A305="","",VLOOKUP($A305,'Annex 2 Designated EHV charges'!$A:$O,7,0))</f>
        <v>Hydes Lane</v>
      </c>
      <c r="E305" s="94">
        <f>IFERROR(IF(VLOOKUP($A305,'Annex 2 Designated EHV charges'!$A:$P,COLUMN(E305)+4,FALSE)=0,"",VLOOKUP($A305,'Annex 2 Designated EHV charges'!$A:$P,COLUMN(E305)+4,FALSE)),"")</f>
        <v>0.25</v>
      </c>
      <c r="F305" s="214">
        <f>IFERROR(IF(VLOOKUP($A305,'Annex 2 Designated EHV charges'!$A:$P,COLUMN(F305)+4,FALSE)=0,"",VLOOKUP($A305,'Annex 2 Designated EHV charges'!$A:$P,COLUMN(F305)+4,FALSE)),"")</f>
        <v>448.95</v>
      </c>
      <c r="G305" s="214">
        <f>IFERROR(IF(VLOOKUP($A305,'Annex 2 Designated EHV charges'!$A:$P,COLUMN(G305)+4,FALSE)=0,"",VLOOKUP($A305,'Annex 2 Designated EHV charges'!$A:$P,COLUMN(G305)+4,FALSE)),"")</f>
        <v>1.64</v>
      </c>
      <c r="H305" s="214">
        <f>IFERROR(IF(VLOOKUP($A305,'Annex 2 Designated EHV charges'!$A:$P,COLUMN(H305)+4,FALSE)=0,"",VLOOKUP($A305,'Annex 2 Designated EHV charges'!$A:$P,COLUMN(H305)+4,FALSE)),"")</f>
        <v>1.64</v>
      </c>
    </row>
    <row r="306" spans="1:8" x14ac:dyDescent="0.25">
      <c r="A306" s="91" t="str">
        <f t="array" ref="A306">IFERROR(INDEX('Annex 2 Designated EHV charges'!$A$11:$A$396, MATCH(0, IF(ISBLANK('Annex 2 Designated EHV charges'!$A$11:$A$396),1, COUNTIF(A$4:$A305, 'Annex 2 Designated EHV charges'!$A$11:$A$396)), 0)),"")</f>
        <v>New Import 47</v>
      </c>
      <c r="B306" s="91" t="str">
        <f>IF($A306="","",VLOOKUP($A306,'Annex 2 Designated EHV charges'!$A:$O,2,0))</f>
        <v>New Import 47</v>
      </c>
      <c r="C306" s="92" t="str">
        <f>IF($A306="","",VLOOKUP($A306,'Annex 2 Designated EHV charges'!$A:$O,3,0))</f>
        <v>New Import 47</v>
      </c>
      <c r="D306" s="91" t="str">
        <f>IF($A306="","",VLOOKUP($A306,'Annex 2 Designated EHV charges'!$A:$O,7,0))</f>
        <v>Inkersall Road ESS &amp; PV</v>
      </c>
      <c r="E306" s="94" t="str">
        <f>IFERROR(IF(VLOOKUP($A306,'Annex 2 Designated EHV charges'!$A:$P,COLUMN(E306)+4,FALSE)=0,"",VLOOKUP($A306,'Annex 2 Designated EHV charges'!$A:$P,COLUMN(E306)+4,FALSE)),"")</f>
        <v/>
      </c>
      <c r="F306" s="214">
        <f>IFERROR(IF(VLOOKUP($A306,'Annex 2 Designated EHV charges'!$A:$P,COLUMN(F306)+4,FALSE)=0,"",VLOOKUP($A306,'Annex 2 Designated EHV charges'!$A:$P,COLUMN(F306)+4,FALSE)),"")</f>
        <v>21765.66</v>
      </c>
      <c r="G306" s="214">
        <f>IFERROR(IF(VLOOKUP($A306,'Annex 2 Designated EHV charges'!$A:$P,COLUMN(G306)+4,FALSE)=0,"",VLOOKUP($A306,'Annex 2 Designated EHV charges'!$A:$P,COLUMN(G306)+4,FALSE)),"")</f>
        <v>1.31</v>
      </c>
      <c r="H306" s="214">
        <f>IFERROR(IF(VLOOKUP($A306,'Annex 2 Designated EHV charges'!$A:$P,COLUMN(H306)+4,FALSE)=0,"",VLOOKUP($A306,'Annex 2 Designated EHV charges'!$A:$P,COLUMN(H306)+4,FALSE)),"")</f>
        <v>1.31</v>
      </c>
    </row>
    <row r="307" spans="1:8" x14ac:dyDescent="0.25">
      <c r="A307" s="91" t="str">
        <f t="array" ref="A307">IFERROR(INDEX('Annex 2 Designated EHV charges'!$A$11:$A$396, MATCH(0, IF(ISBLANK('Annex 2 Designated EHV charges'!$A$11:$A$396),1, COUNTIF(A$4:$A306, 'Annex 2 Designated EHV charges'!$A$11:$A$396)), 0)),"")</f>
        <v>New Import 48</v>
      </c>
      <c r="B307" s="91" t="str">
        <f>IF($A307="","",VLOOKUP($A307,'Annex 2 Designated EHV charges'!$A:$O,2,0))</f>
        <v>New Import 48</v>
      </c>
      <c r="C307" s="92" t="str">
        <f>IF($A307="","",VLOOKUP($A307,'Annex 2 Designated EHV charges'!$A:$O,3,0))</f>
        <v>New Import 48</v>
      </c>
      <c r="D307" s="91" t="str">
        <f>IF($A307="","",VLOOKUP($A307,'Annex 2 Designated EHV charges'!$A:$O,7,0))</f>
        <v>Isley Walton IDNO</v>
      </c>
      <c r="E307" s="94">
        <f>IFERROR(IF(VLOOKUP($A307,'Annex 2 Designated EHV charges'!$A:$P,COLUMN(E307)+4,FALSE)=0,"",VLOOKUP($A307,'Annex 2 Designated EHV charges'!$A:$P,COLUMN(E307)+4,FALSE)),"")</f>
        <v>3.641</v>
      </c>
      <c r="F307" s="214">
        <f>IFERROR(IF(VLOOKUP($A307,'Annex 2 Designated EHV charges'!$A:$P,COLUMN(F307)+4,FALSE)=0,"",VLOOKUP($A307,'Annex 2 Designated EHV charges'!$A:$P,COLUMN(F307)+4,FALSE)),"")</f>
        <v>35699.25</v>
      </c>
      <c r="G307" s="214">
        <f>IFERROR(IF(VLOOKUP($A307,'Annex 2 Designated EHV charges'!$A:$P,COLUMN(G307)+4,FALSE)=0,"",VLOOKUP($A307,'Annex 2 Designated EHV charges'!$A:$P,COLUMN(G307)+4,FALSE)),"")</f>
        <v>2.0299999999999998</v>
      </c>
      <c r="H307" s="214">
        <f>IFERROR(IF(VLOOKUP($A307,'Annex 2 Designated EHV charges'!$A:$P,COLUMN(H307)+4,FALSE)=0,"",VLOOKUP($A307,'Annex 2 Designated EHV charges'!$A:$P,COLUMN(H307)+4,FALSE)),"")</f>
        <v>2.0299999999999998</v>
      </c>
    </row>
    <row r="308" spans="1:8" x14ac:dyDescent="0.25">
      <c r="A308" s="91" t="str">
        <f t="array" ref="A308">IFERROR(INDEX('Annex 2 Designated EHV charges'!$A$11:$A$396, MATCH(0, IF(ISBLANK('Annex 2 Designated EHV charges'!$A$11:$A$396),1, COUNTIF(A$4:$A307, 'Annex 2 Designated EHV charges'!$A$11:$A$396)), 0)),"")</f>
        <v>New Import 49</v>
      </c>
      <c r="B308" s="91" t="str">
        <f>IF($A308="","",VLOOKUP($A308,'Annex 2 Designated EHV charges'!$A:$O,2,0))</f>
        <v>New Import 49</v>
      </c>
      <c r="C308" s="92" t="str">
        <f>IF($A308="","",VLOOKUP($A308,'Annex 2 Designated EHV charges'!$A:$O,3,0))</f>
        <v>New Import 49</v>
      </c>
      <c r="D308" s="91" t="str">
        <f>IF($A308="","",VLOOKUP($A308,'Annex 2 Designated EHV charges'!$A:$O,7,0))</f>
        <v>J162 Waterleys Farm</v>
      </c>
      <c r="E308" s="94">
        <f>IFERROR(IF(VLOOKUP($A308,'Annex 2 Designated EHV charges'!$A:$P,COLUMN(E308)+4,FALSE)=0,"",VLOOKUP($A308,'Annex 2 Designated EHV charges'!$A:$P,COLUMN(E308)+4,FALSE)),"")</f>
        <v>1.5620000000000001</v>
      </c>
      <c r="F308" s="214">
        <f>IFERROR(IF(VLOOKUP($A308,'Annex 2 Designated EHV charges'!$A:$P,COLUMN(F308)+4,FALSE)=0,"",VLOOKUP($A308,'Annex 2 Designated EHV charges'!$A:$P,COLUMN(F308)+4,FALSE)),"")</f>
        <v>448.95</v>
      </c>
      <c r="G308" s="214">
        <f>IFERROR(IF(VLOOKUP($A308,'Annex 2 Designated EHV charges'!$A:$P,COLUMN(G308)+4,FALSE)=0,"",VLOOKUP($A308,'Annex 2 Designated EHV charges'!$A:$P,COLUMN(G308)+4,FALSE)),"")</f>
        <v>0.75</v>
      </c>
      <c r="H308" s="214">
        <f>IFERROR(IF(VLOOKUP($A308,'Annex 2 Designated EHV charges'!$A:$P,COLUMN(H308)+4,FALSE)=0,"",VLOOKUP($A308,'Annex 2 Designated EHV charges'!$A:$P,COLUMN(H308)+4,FALSE)),"")</f>
        <v>0.75</v>
      </c>
    </row>
    <row r="309" spans="1:8" x14ac:dyDescent="0.25">
      <c r="A309" s="91" t="str">
        <f t="array" ref="A309">IFERROR(INDEX('Annex 2 Designated EHV charges'!$A$11:$A$396, MATCH(0, IF(ISBLANK('Annex 2 Designated EHV charges'!$A$11:$A$396),1, COUNTIF(A$4:$A308, 'Annex 2 Designated EHV charges'!$A$11:$A$396)), 0)),"")</f>
        <v>New Import 50</v>
      </c>
      <c r="B309" s="91" t="str">
        <f>IF($A309="","",VLOOKUP($A309,'Annex 2 Designated EHV charges'!$A:$O,2,0))</f>
        <v>New Import 50</v>
      </c>
      <c r="C309" s="92" t="str">
        <f>IF($A309="","",VLOOKUP($A309,'Annex 2 Designated EHV charges'!$A:$O,3,0))</f>
        <v>New Import 50</v>
      </c>
      <c r="D309" s="91" t="str">
        <f>IF($A309="","",VLOOKUP($A309,'Annex 2 Designated EHV charges'!$A:$O,7,0))</f>
        <v>Kilsby Road</v>
      </c>
      <c r="E309" s="94">
        <f>IFERROR(IF(VLOOKUP($A309,'Annex 2 Designated EHV charges'!$A:$P,COLUMN(E309)+4,FALSE)=0,"",VLOOKUP($A309,'Annex 2 Designated EHV charges'!$A:$P,COLUMN(E309)+4,FALSE)),"")</f>
        <v>0.24</v>
      </c>
      <c r="F309" s="214">
        <f>IFERROR(IF(VLOOKUP($A309,'Annex 2 Designated EHV charges'!$A:$P,COLUMN(F309)+4,FALSE)=0,"",VLOOKUP($A309,'Annex 2 Designated EHV charges'!$A:$P,COLUMN(F309)+4,FALSE)),"")</f>
        <v>131.99</v>
      </c>
      <c r="G309" s="214">
        <f>IFERROR(IF(VLOOKUP($A309,'Annex 2 Designated EHV charges'!$A:$P,COLUMN(G309)+4,FALSE)=0,"",VLOOKUP($A309,'Annex 2 Designated EHV charges'!$A:$P,COLUMN(G309)+4,FALSE)),"")</f>
        <v>1.77</v>
      </c>
      <c r="H309" s="214">
        <f>IFERROR(IF(VLOOKUP($A309,'Annex 2 Designated EHV charges'!$A:$P,COLUMN(H309)+4,FALSE)=0,"",VLOOKUP($A309,'Annex 2 Designated EHV charges'!$A:$P,COLUMN(H309)+4,FALSE)),"")</f>
        <v>1.77</v>
      </c>
    </row>
    <row r="310" spans="1:8" x14ac:dyDescent="0.25">
      <c r="A310" s="91" t="str">
        <f t="array" ref="A310">IFERROR(INDEX('Annex 2 Designated EHV charges'!$A$11:$A$396, MATCH(0, IF(ISBLANK('Annex 2 Designated EHV charges'!$A$11:$A$396),1, COUNTIF(A$4:$A309, 'Annex 2 Designated EHV charges'!$A$11:$A$396)), 0)),"")</f>
        <v>New Import 51</v>
      </c>
      <c r="B310" s="91" t="str">
        <f>IF($A310="","",VLOOKUP($A310,'Annex 2 Designated EHV charges'!$A:$O,2,0))</f>
        <v>New Import 51</v>
      </c>
      <c r="C310" s="92" t="str">
        <f>IF($A310="","",VLOOKUP($A310,'Annex 2 Designated EHV charges'!$A:$O,3,0))</f>
        <v>New Import 51</v>
      </c>
      <c r="D310" s="91" t="str">
        <f>IF($A310="","",VLOOKUP($A310,'Annex 2 Designated EHV charges'!$A:$O,7,0))</f>
        <v>Kingston Solar</v>
      </c>
      <c r="E310" s="94" t="str">
        <f>IFERROR(IF(VLOOKUP($A310,'Annex 2 Designated EHV charges'!$A:$P,COLUMN(E310)+4,FALSE)=0,"",VLOOKUP($A310,'Annex 2 Designated EHV charges'!$A:$P,COLUMN(E310)+4,FALSE)),"")</f>
        <v/>
      </c>
      <c r="F310" s="214">
        <f>IFERROR(IF(VLOOKUP($A310,'Annex 2 Designated EHV charges'!$A:$P,COLUMN(F310)+4,FALSE)=0,"",VLOOKUP($A310,'Annex 2 Designated EHV charges'!$A:$P,COLUMN(F310)+4,FALSE)),"")</f>
        <v>1.8</v>
      </c>
      <c r="G310" s="214">
        <f>IFERROR(IF(VLOOKUP($A310,'Annex 2 Designated EHV charges'!$A:$P,COLUMN(G310)+4,FALSE)=0,"",VLOOKUP($A310,'Annex 2 Designated EHV charges'!$A:$P,COLUMN(G310)+4,FALSE)),"")</f>
        <v>1.1499999999999999</v>
      </c>
      <c r="H310" s="214">
        <f>IFERROR(IF(VLOOKUP($A310,'Annex 2 Designated EHV charges'!$A:$P,COLUMN(H310)+4,FALSE)=0,"",VLOOKUP($A310,'Annex 2 Designated EHV charges'!$A:$P,COLUMN(H310)+4,FALSE)),"")</f>
        <v>1.1499999999999999</v>
      </c>
    </row>
    <row r="311" spans="1:8" x14ac:dyDescent="0.25">
      <c r="A311" s="91" t="str">
        <f t="array" ref="A311">IFERROR(INDEX('Annex 2 Designated EHV charges'!$A$11:$A$396, MATCH(0, IF(ISBLANK('Annex 2 Designated EHV charges'!$A$11:$A$396),1, COUNTIF(A$4:$A310, 'Annex 2 Designated EHV charges'!$A$11:$A$396)), 0)),"")</f>
        <v>New Import 52</v>
      </c>
      <c r="B311" s="91" t="str">
        <f>IF($A311="","",VLOOKUP($A311,'Annex 2 Designated EHV charges'!$A:$O,2,0))</f>
        <v>New Import 52</v>
      </c>
      <c r="C311" s="92" t="str">
        <f>IF($A311="","",VLOOKUP($A311,'Annex 2 Designated EHV charges'!$A:$O,3,0))</f>
        <v>New Import 52</v>
      </c>
      <c r="D311" s="91" t="str">
        <f>IF($A311="","",VLOOKUP($A311,'Annex 2 Designated EHV charges'!$A:$O,7,0))</f>
        <v>Kisses Barn Farm</v>
      </c>
      <c r="E311" s="94">
        <f>IFERROR(IF(VLOOKUP($A311,'Annex 2 Designated EHV charges'!$A:$P,COLUMN(E311)+4,FALSE)=0,"",VLOOKUP($A311,'Annex 2 Designated EHV charges'!$A:$P,COLUMN(E311)+4,FALSE)),"")</f>
        <v>1.752</v>
      </c>
      <c r="F311" s="214">
        <f>IFERROR(IF(VLOOKUP($A311,'Annex 2 Designated EHV charges'!$A:$P,COLUMN(F311)+4,FALSE)=0,"",VLOOKUP($A311,'Annex 2 Designated EHV charges'!$A:$P,COLUMN(F311)+4,FALSE)),"")</f>
        <v>223.39</v>
      </c>
      <c r="G311" s="214">
        <f>IFERROR(IF(VLOOKUP($A311,'Annex 2 Designated EHV charges'!$A:$P,COLUMN(G311)+4,FALSE)=0,"",VLOOKUP($A311,'Annex 2 Designated EHV charges'!$A:$P,COLUMN(G311)+4,FALSE)),"")</f>
        <v>1.22</v>
      </c>
      <c r="H311" s="214">
        <f>IFERROR(IF(VLOOKUP($A311,'Annex 2 Designated EHV charges'!$A:$P,COLUMN(H311)+4,FALSE)=0,"",VLOOKUP($A311,'Annex 2 Designated EHV charges'!$A:$P,COLUMN(H311)+4,FALSE)),"")</f>
        <v>1.22</v>
      </c>
    </row>
    <row r="312" spans="1:8" x14ac:dyDescent="0.25">
      <c r="A312" s="91" t="str">
        <f t="array" ref="A312">IFERROR(INDEX('Annex 2 Designated EHV charges'!$A$11:$A$396, MATCH(0, IF(ISBLANK('Annex 2 Designated EHV charges'!$A$11:$A$396),1, COUNTIF(A$4:$A311, 'Annex 2 Designated EHV charges'!$A$11:$A$396)), 0)),"")</f>
        <v>New Import 53</v>
      </c>
      <c r="B312" s="91" t="str">
        <f>IF($A312="","",VLOOKUP($A312,'Annex 2 Designated EHV charges'!$A:$O,2,0))</f>
        <v>New Import 53</v>
      </c>
      <c r="C312" s="92" t="str">
        <f>IF($A312="","",VLOOKUP($A312,'Annex 2 Designated EHV charges'!$A:$O,3,0))</f>
        <v>New Import 53</v>
      </c>
      <c r="D312" s="91" t="str">
        <f>IF($A312="","",VLOOKUP($A312,'Annex 2 Designated EHV charges'!$A:$O,7,0))</f>
        <v>Land at Langer Lane ESS &amp; PV</v>
      </c>
      <c r="E312" s="94" t="str">
        <f>IFERROR(IF(VLOOKUP($A312,'Annex 2 Designated EHV charges'!$A:$P,COLUMN(E312)+4,FALSE)=0,"",VLOOKUP($A312,'Annex 2 Designated EHV charges'!$A:$P,COLUMN(E312)+4,FALSE)),"")</f>
        <v/>
      </c>
      <c r="F312" s="214">
        <f>IFERROR(IF(VLOOKUP($A312,'Annex 2 Designated EHV charges'!$A:$P,COLUMN(F312)+4,FALSE)=0,"",VLOOKUP($A312,'Annex 2 Designated EHV charges'!$A:$P,COLUMN(F312)+4,FALSE)),"")</f>
        <v>80.44</v>
      </c>
      <c r="G312" s="214">
        <f>IFERROR(IF(VLOOKUP($A312,'Annex 2 Designated EHV charges'!$A:$P,COLUMN(G312)+4,FALSE)=0,"",VLOOKUP($A312,'Annex 2 Designated EHV charges'!$A:$P,COLUMN(G312)+4,FALSE)),"")</f>
        <v>1.92</v>
      </c>
      <c r="H312" s="214">
        <f>IFERROR(IF(VLOOKUP($A312,'Annex 2 Designated EHV charges'!$A:$P,COLUMN(H312)+4,FALSE)=0,"",VLOOKUP($A312,'Annex 2 Designated EHV charges'!$A:$P,COLUMN(H312)+4,FALSE)),"")</f>
        <v>1.92</v>
      </c>
    </row>
    <row r="313" spans="1:8" x14ac:dyDescent="0.25">
      <c r="A313" s="91" t="str">
        <f t="array" ref="A313">IFERROR(INDEX('Annex 2 Designated EHV charges'!$A$11:$A$396, MATCH(0, IF(ISBLANK('Annex 2 Designated EHV charges'!$A$11:$A$396),1, COUNTIF(A$4:$A312, 'Annex 2 Designated EHV charges'!$A$11:$A$396)), 0)),"")</f>
        <v>New Import 54</v>
      </c>
      <c r="B313" s="91" t="str">
        <f>IF($A313="","",VLOOKUP($A313,'Annex 2 Designated EHV charges'!$A:$O,2,0))</f>
        <v>New Import 54</v>
      </c>
      <c r="C313" s="92" t="str">
        <f>IF($A313="","",VLOOKUP($A313,'Annex 2 Designated EHV charges'!$A:$O,3,0))</f>
        <v>New Import 54</v>
      </c>
      <c r="D313" s="91" t="str">
        <f>IF($A313="","",VLOOKUP($A313,'Annex 2 Designated EHV charges'!$A:$O,7,0))</f>
        <v>Land on Cauldwell Road</v>
      </c>
      <c r="E313" s="94" t="str">
        <f>IFERROR(IF(VLOOKUP($A313,'Annex 2 Designated EHV charges'!$A:$P,COLUMN(E313)+4,FALSE)=0,"",VLOOKUP($A313,'Annex 2 Designated EHV charges'!$A:$P,COLUMN(E313)+4,FALSE)),"")</f>
        <v/>
      </c>
      <c r="F313" s="214">
        <f>IFERROR(IF(VLOOKUP($A313,'Annex 2 Designated EHV charges'!$A:$P,COLUMN(F313)+4,FALSE)=0,"",VLOOKUP($A313,'Annex 2 Designated EHV charges'!$A:$P,COLUMN(F313)+4,FALSE)),"")</f>
        <v>6631.11</v>
      </c>
      <c r="G313" s="214">
        <f>IFERROR(IF(VLOOKUP($A313,'Annex 2 Designated EHV charges'!$A:$P,COLUMN(G313)+4,FALSE)=0,"",VLOOKUP($A313,'Annex 2 Designated EHV charges'!$A:$P,COLUMN(G313)+4,FALSE)),"")</f>
        <v>0.61</v>
      </c>
      <c r="H313" s="214">
        <f>IFERROR(IF(VLOOKUP($A313,'Annex 2 Designated EHV charges'!$A:$P,COLUMN(H313)+4,FALSE)=0,"",VLOOKUP($A313,'Annex 2 Designated EHV charges'!$A:$P,COLUMN(H313)+4,FALSE)),"")</f>
        <v>0.61</v>
      </c>
    </row>
    <row r="314" spans="1:8" x14ac:dyDescent="0.25">
      <c r="A314" s="91" t="str">
        <f t="array" ref="A314">IFERROR(INDEX('Annex 2 Designated EHV charges'!$A$11:$A$396, MATCH(0, IF(ISBLANK('Annex 2 Designated EHV charges'!$A$11:$A$396),1, COUNTIF(A$4:$A313, 'Annex 2 Designated EHV charges'!$A$11:$A$396)), 0)),"")</f>
        <v>New Import 55</v>
      </c>
      <c r="B314" s="91" t="str">
        <f>IF($A314="","",VLOOKUP($A314,'Annex 2 Designated EHV charges'!$A:$O,2,0))</f>
        <v>New Import 55</v>
      </c>
      <c r="C314" s="92" t="str">
        <f>IF($A314="","",VLOOKUP($A314,'Annex 2 Designated EHV charges'!$A:$O,3,0))</f>
        <v>New Import 55</v>
      </c>
      <c r="D314" s="91" t="str">
        <f>IF($A314="","",VLOOKUP($A314,'Annex 2 Designated EHV charges'!$A:$O,7,0))</f>
        <v>Limes Farm</v>
      </c>
      <c r="E314" s="94">
        <f>IFERROR(IF(VLOOKUP($A314,'Annex 2 Designated EHV charges'!$A:$P,COLUMN(E314)+4,FALSE)=0,"",VLOOKUP($A314,'Annex 2 Designated EHV charges'!$A:$P,COLUMN(E314)+4,FALSE)),"")</f>
        <v>6.2329999999999997</v>
      </c>
      <c r="F314" s="214">
        <f>IFERROR(IF(VLOOKUP($A314,'Annex 2 Designated EHV charges'!$A:$P,COLUMN(F314)+4,FALSE)=0,"",VLOOKUP($A314,'Annex 2 Designated EHV charges'!$A:$P,COLUMN(F314)+4,FALSE)),"")</f>
        <v>7.41</v>
      </c>
      <c r="G314" s="214">
        <f>IFERROR(IF(VLOOKUP($A314,'Annex 2 Designated EHV charges'!$A:$P,COLUMN(G314)+4,FALSE)=0,"",VLOOKUP($A314,'Annex 2 Designated EHV charges'!$A:$P,COLUMN(G314)+4,FALSE)),"")</f>
        <v>1.22</v>
      </c>
      <c r="H314" s="214">
        <f>IFERROR(IF(VLOOKUP($A314,'Annex 2 Designated EHV charges'!$A:$P,COLUMN(H314)+4,FALSE)=0,"",VLOOKUP($A314,'Annex 2 Designated EHV charges'!$A:$P,COLUMN(H314)+4,FALSE)),"")</f>
        <v>1.22</v>
      </c>
    </row>
    <row r="315" spans="1:8" x14ac:dyDescent="0.25">
      <c r="A315" s="91" t="str">
        <f t="array" ref="A315">IFERROR(INDEX('Annex 2 Designated EHV charges'!$A$11:$A$396, MATCH(0, IF(ISBLANK('Annex 2 Designated EHV charges'!$A$11:$A$396),1, COUNTIF(A$4:$A314, 'Annex 2 Designated EHV charges'!$A$11:$A$396)), 0)),"")</f>
        <v>New Import 56</v>
      </c>
      <c r="B315" s="91" t="str">
        <f>IF($A315="","",VLOOKUP($A315,'Annex 2 Designated EHV charges'!$A:$O,2,0))</f>
        <v>New Import 56</v>
      </c>
      <c r="C315" s="92" t="str">
        <f>IF($A315="","",VLOOKUP($A315,'Annex 2 Designated EHV charges'!$A:$O,3,0))</f>
        <v>New Import 56</v>
      </c>
      <c r="D315" s="91" t="str">
        <f>IF($A315="","",VLOOKUP($A315,'Annex 2 Designated EHV charges'!$A:$O,7,0))</f>
        <v>Little Morton Farm</v>
      </c>
      <c r="E315" s="94" t="str">
        <f>IFERROR(IF(VLOOKUP($A315,'Annex 2 Designated EHV charges'!$A:$P,COLUMN(E315)+4,FALSE)=0,"",VLOOKUP($A315,'Annex 2 Designated EHV charges'!$A:$P,COLUMN(E315)+4,FALSE)),"")</f>
        <v/>
      </c>
      <c r="F315" s="214">
        <f>IFERROR(IF(VLOOKUP($A315,'Annex 2 Designated EHV charges'!$A:$P,COLUMN(F315)+4,FALSE)=0,"",VLOOKUP($A315,'Annex 2 Designated EHV charges'!$A:$P,COLUMN(F315)+4,FALSE)),"")</f>
        <v>502.57</v>
      </c>
      <c r="G315" s="214">
        <f>IFERROR(IF(VLOOKUP($A315,'Annex 2 Designated EHV charges'!$A:$P,COLUMN(G315)+4,FALSE)=0,"",VLOOKUP($A315,'Annex 2 Designated EHV charges'!$A:$P,COLUMN(G315)+4,FALSE)),"")</f>
        <v>1.3</v>
      </c>
      <c r="H315" s="214">
        <f>IFERROR(IF(VLOOKUP($A315,'Annex 2 Designated EHV charges'!$A:$P,COLUMN(H315)+4,FALSE)=0,"",VLOOKUP($A315,'Annex 2 Designated EHV charges'!$A:$P,COLUMN(H315)+4,FALSE)),"")</f>
        <v>1.3</v>
      </c>
    </row>
    <row r="316" spans="1:8" x14ac:dyDescent="0.25">
      <c r="A316" s="91" t="str">
        <f t="array" ref="A316">IFERROR(INDEX('Annex 2 Designated EHV charges'!$A$11:$A$396, MATCH(0, IF(ISBLANK('Annex 2 Designated EHV charges'!$A$11:$A$396),1, COUNTIF(A$4:$A315, 'Annex 2 Designated EHV charges'!$A$11:$A$396)), 0)),"")</f>
        <v>New Import 57</v>
      </c>
      <c r="B316" s="91" t="str">
        <f>IF($A316="","",VLOOKUP($A316,'Annex 2 Designated EHV charges'!$A:$O,2,0))</f>
        <v>New Import 57</v>
      </c>
      <c r="C316" s="92" t="str">
        <f>IF($A316="","",VLOOKUP($A316,'Annex 2 Designated EHV charges'!$A:$O,3,0))</f>
        <v>New Import 57</v>
      </c>
      <c r="D316" s="91" t="str">
        <f>IF($A316="","",VLOOKUP($A316,'Annex 2 Designated EHV charges'!$A:$O,7,0))</f>
        <v xml:space="preserve">Little Oak Drive </v>
      </c>
      <c r="E316" s="94" t="str">
        <f>IFERROR(IF(VLOOKUP($A316,'Annex 2 Designated EHV charges'!$A:$P,COLUMN(E316)+4,FALSE)=0,"",VLOOKUP($A316,'Annex 2 Designated EHV charges'!$A:$P,COLUMN(E316)+4,FALSE)),"")</f>
        <v/>
      </c>
      <c r="F316" s="214">
        <f>IFERROR(IF(VLOOKUP($A316,'Annex 2 Designated EHV charges'!$A:$P,COLUMN(F316)+4,FALSE)=0,"",VLOOKUP($A316,'Annex 2 Designated EHV charges'!$A:$P,COLUMN(F316)+4,FALSE)),"")</f>
        <v>39625.440000000002</v>
      </c>
      <c r="G316" s="214">
        <f>IFERROR(IF(VLOOKUP($A316,'Annex 2 Designated EHV charges'!$A:$P,COLUMN(G316)+4,FALSE)=0,"",VLOOKUP($A316,'Annex 2 Designated EHV charges'!$A:$P,COLUMN(G316)+4,FALSE)),"")</f>
        <v>2.9</v>
      </c>
      <c r="H316" s="214">
        <f>IFERROR(IF(VLOOKUP($A316,'Annex 2 Designated EHV charges'!$A:$P,COLUMN(H316)+4,FALSE)=0,"",VLOOKUP($A316,'Annex 2 Designated EHV charges'!$A:$P,COLUMN(H316)+4,FALSE)),"")</f>
        <v>2.9</v>
      </c>
    </row>
    <row r="317" spans="1:8" x14ac:dyDescent="0.25">
      <c r="A317" s="91" t="str">
        <f t="array" ref="A317">IFERROR(INDEX('Annex 2 Designated EHV charges'!$A$11:$A$396, MATCH(0, IF(ISBLANK('Annex 2 Designated EHV charges'!$A$11:$A$396),1, COUNTIF(A$4:$A316, 'Annex 2 Designated EHV charges'!$A$11:$A$396)), 0)),"")</f>
        <v>New Import 58</v>
      </c>
      <c r="B317" s="91" t="str">
        <f>IF($A317="","",VLOOKUP($A317,'Annex 2 Designated EHV charges'!$A:$O,2,0))</f>
        <v>New Import 58</v>
      </c>
      <c r="C317" s="92" t="str">
        <f>IF($A317="","",VLOOKUP($A317,'Annex 2 Designated EHV charges'!$A:$O,3,0))</f>
        <v>New Import 58</v>
      </c>
      <c r="D317" s="91" t="str">
        <f>IF($A317="","",VLOOKUP($A317,'Annex 2 Designated EHV charges'!$A:$O,7,0))</f>
        <v>Lower Farm, Bishops Itchington</v>
      </c>
      <c r="E317" s="94">
        <f>IFERROR(IF(VLOOKUP($A317,'Annex 2 Designated EHV charges'!$A:$P,COLUMN(E317)+4,FALSE)=0,"",VLOOKUP($A317,'Annex 2 Designated EHV charges'!$A:$P,COLUMN(E317)+4,FALSE)),"")</f>
        <v>1.831</v>
      </c>
      <c r="F317" s="214">
        <f>IFERROR(IF(VLOOKUP($A317,'Annex 2 Designated EHV charges'!$A:$P,COLUMN(F317)+4,FALSE)=0,"",VLOOKUP($A317,'Annex 2 Designated EHV charges'!$A:$P,COLUMN(F317)+4,FALSE)),"")</f>
        <v>5.26</v>
      </c>
      <c r="G317" s="214">
        <f>IFERROR(IF(VLOOKUP($A317,'Annex 2 Designated EHV charges'!$A:$P,COLUMN(G317)+4,FALSE)=0,"",VLOOKUP($A317,'Annex 2 Designated EHV charges'!$A:$P,COLUMN(G317)+4,FALSE)),"")</f>
        <v>1.88</v>
      </c>
      <c r="H317" s="214">
        <f>IFERROR(IF(VLOOKUP($A317,'Annex 2 Designated EHV charges'!$A:$P,COLUMN(H317)+4,FALSE)=0,"",VLOOKUP($A317,'Annex 2 Designated EHV charges'!$A:$P,COLUMN(H317)+4,FALSE)),"")</f>
        <v>1.88</v>
      </c>
    </row>
    <row r="318" spans="1:8" x14ac:dyDescent="0.25">
      <c r="A318" s="91" t="str">
        <f t="array" ref="A318">IFERROR(INDEX('Annex 2 Designated EHV charges'!$A$11:$A$396, MATCH(0, IF(ISBLANK('Annex 2 Designated EHV charges'!$A$11:$A$396),1, COUNTIF(A$4:$A317, 'Annex 2 Designated EHV charges'!$A$11:$A$396)), 0)),"")</f>
        <v>New Import 59</v>
      </c>
      <c r="B318" s="91" t="str">
        <f>IF($A318="","",VLOOKUP($A318,'Annex 2 Designated EHV charges'!$A:$O,2,0))</f>
        <v>New Import 59</v>
      </c>
      <c r="C318" s="92" t="str">
        <f>IF($A318="","",VLOOKUP($A318,'Annex 2 Designated EHV charges'!$A:$O,3,0))</f>
        <v>New Import 59</v>
      </c>
      <c r="D318" s="91" t="str">
        <f>IF($A318="","",VLOOKUP($A318,'Annex 2 Designated EHV charges'!$A:$O,7,0))</f>
        <v>Mallows Lane ESS &amp; PV</v>
      </c>
      <c r="E318" s="94">
        <f>IFERROR(IF(VLOOKUP($A318,'Annex 2 Designated EHV charges'!$A:$P,COLUMN(E318)+4,FALSE)=0,"",VLOOKUP($A318,'Annex 2 Designated EHV charges'!$A:$P,COLUMN(E318)+4,FALSE)),"")</f>
        <v>6.3659999999999997</v>
      </c>
      <c r="F318" s="214">
        <f>IFERROR(IF(VLOOKUP($A318,'Annex 2 Designated EHV charges'!$A:$P,COLUMN(F318)+4,FALSE)=0,"",VLOOKUP($A318,'Annex 2 Designated EHV charges'!$A:$P,COLUMN(F318)+4,FALSE)),"")</f>
        <v>121.19</v>
      </c>
      <c r="G318" s="214">
        <f>IFERROR(IF(VLOOKUP($A318,'Annex 2 Designated EHV charges'!$A:$P,COLUMN(G318)+4,FALSE)=0,"",VLOOKUP($A318,'Annex 2 Designated EHV charges'!$A:$P,COLUMN(G318)+4,FALSE)),"")</f>
        <v>0.98</v>
      </c>
      <c r="H318" s="214">
        <f>IFERROR(IF(VLOOKUP($A318,'Annex 2 Designated EHV charges'!$A:$P,COLUMN(H318)+4,FALSE)=0,"",VLOOKUP($A318,'Annex 2 Designated EHV charges'!$A:$P,COLUMN(H318)+4,FALSE)),"")</f>
        <v>0.98</v>
      </c>
    </row>
    <row r="319" spans="1:8" x14ac:dyDescent="0.25">
      <c r="A319" s="91" t="str">
        <f t="array" ref="A319">IFERROR(INDEX('Annex 2 Designated EHV charges'!$A$11:$A$396, MATCH(0, IF(ISBLANK('Annex 2 Designated EHV charges'!$A$11:$A$396),1, COUNTIF(A$4:$A318, 'Annex 2 Designated EHV charges'!$A$11:$A$396)), 0)),"")</f>
        <v>New Import 60</v>
      </c>
      <c r="B319" s="91" t="str">
        <f>IF($A319="","",VLOOKUP($A319,'Annex 2 Designated EHV charges'!$A:$O,2,0))</f>
        <v>New Import 60</v>
      </c>
      <c r="C319" s="92" t="str">
        <f>IF($A319="","",VLOOKUP($A319,'Annex 2 Designated EHV charges'!$A:$O,3,0))</f>
        <v>New Import 60</v>
      </c>
      <c r="D319" s="91" t="str">
        <f>IF($A319="","",VLOOKUP($A319,'Annex 2 Designated EHV charges'!$A:$O,7,0))</f>
        <v>Manor Farm, Whitfield</v>
      </c>
      <c r="E319" s="94">
        <f>IFERROR(IF(VLOOKUP($A319,'Annex 2 Designated EHV charges'!$A:$P,COLUMN(E319)+4,FALSE)=0,"",VLOOKUP($A319,'Annex 2 Designated EHV charges'!$A:$P,COLUMN(E319)+4,FALSE)),"")</f>
        <v>0.96299999999999997</v>
      </c>
      <c r="F319" s="214">
        <f>IFERROR(IF(VLOOKUP($A319,'Annex 2 Designated EHV charges'!$A:$P,COLUMN(F319)+4,FALSE)=0,"",VLOOKUP($A319,'Annex 2 Designated EHV charges'!$A:$P,COLUMN(F319)+4,FALSE)),"")</f>
        <v>77.569999999999993</v>
      </c>
      <c r="G319" s="214">
        <f>IFERROR(IF(VLOOKUP($A319,'Annex 2 Designated EHV charges'!$A:$P,COLUMN(G319)+4,FALSE)=0,"",VLOOKUP($A319,'Annex 2 Designated EHV charges'!$A:$P,COLUMN(G319)+4,FALSE)),"")</f>
        <v>0.71</v>
      </c>
      <c r="H319" s="214">
        <f>IFERROR(IF(VLOOKUP($A319,'Annex 2 Designated EHV charges'!$A:$P,COLUMN(H319)+4,FALSE)=0,"",VLOOKUP($A319,'Annex 2 Designated EHV charges'!$A:$P,COLUMN(H319)+4,FALSE)),"")</f>
        <v>0.71</v>
      </c>
    </row>
    <row r="320" spans="1:8" x14ac:dyDescent="0.25">
      <c r="A320" s="91" t="str">
        <f t="array" ref="A320">IFERROR(INDEX('Annex 2 Designated EHV charges'!$A$11:$A$396, MATCH(0, IF(ISBLANK('Annex 2 Designated EHV charges'!$A$11:$A$396),1, COUNTIF(A$4:$A319, 'Annex 2 Designated EHV charges'!$A$11:$A$396)), 0)),"")</f>
        <v>New Import 61</v>
      </c>
      <c r="B320" s="91" t="str">
        <f>IF($A320="","",VLOOKUP($A320,'Annex 2 Designated EHV charges'!$A:$O,2,0))</f>
        <v>New Import 61</v>
      </c>
      <c r="C320" s="92" t="str">
        <f>IF($A320="","",VLOOKUP($A320,'Annex 2 Designated EHV charges'!$A:$O,3,0))</f>
        <v>New Import 61</v>
      </c>
      <c r="D320" s="91" t="str">
        <f>IF($A320="","",VLOOKUP($A320,'Annex 2 Designated EHV charges'!$A:$O,7,0))</f>
        <v>Markham Vale IDNO</v>
      </c>
      <c r="E320" s="94" t="str">
        <f>IFERROR(IF(VLOOKUP($A320,'Annex 2 Designated EHV charges'!$A:$P,COLUMN(E320)+4,FALSE)=0,"",VLOOKUP($A320,'Annex 2 Designated EHV charges'!$A:$P,COLUMN(E320)+4,FALSE)),"")</f>
        <v/>
      </c>
      <c r="F320" s="214">
        <f>IFERROR(IF(VLOOKUP($A320,'Annex 2 Designated EHV charges'!$A:$P,COLUMN(F320)+4,FALSE)=0,"",VLOOKUP($A320,'Annex 2 Designated EHV charges'!$A:$P,COLUMN(F320)+4,FALSE)),"")</f>
        <v>1464.91</v>
      </c>
      <c r="G320" s="214">
        <f>IFERROR(IF(VLOOKUP($A320,'Annex 2 Designated EHV charges'!$A:$P,COLUMN(G320)+4,FALSE)=0,"",VLOOKUP($A320,'Annex 2 Designated EHV charges'!$A:$P,COLUMN(G320)+4,FALSE)),"")</f>
        <v>0.61</v>
      </c>
      <c r="H320" s="214">
        <f>IFERROR(IF(VLOOKUP($A320,'Annex 2 Designated EHV charges'!$A:$P,COLUMN(H320)+4,FALSE)=0,"",VLOOKUP($A320,'Annex 2 Designated EHV charges'!$A:$P,COLUMN(H320)+4,FALSE)),"")</f>
        <v>0.61</v>
      </c>
    </row>
    <row r="321" spans="1:8" x14ac:dyDescent="0.25">
      <c r="A321" s="91" t="str">
        <f t="array" ref="A321">IFERROR(INDEX('Annex 2 Designated EHV charges'!$A$11:$A$396, MATCH(0, IF(ISBLANK('Annex 2 Designated EHV charges'!$A$11:$A$396),1, COUNTIF(A$4:$A320, 'Annex 2 Designated EHV charges'!$A$11:$A$396)), 0)),"")</f>
        <v>New Import 62</v>
      </c>
      <c r="B321" s="91" t="str">
        <f>IF($A321="","",VLOOKUP($A321,'Annex 2 Designated EHV charges'!$A:$O,2,0))</f>
        <v>New Import 62</v>
      </c>
      <c r="C321" s="92" t="str">
        <f>IF($A321="","",VLOOKUP($A321,'Annex 2 Designated EHV charges'!$A:$O,3,0))</f>
        <v>New Import 62</v>
      </c>
      <c r="D321" s="91" t="str">
        <f>IF($A321="","",VLOOKUP($A321,'Annex 2 Designated EHV charges'!$A:$O,7,0))</f>
        <v>Middle Farm Road</v>
      </c>
      <c r="E321" s="94" t="str">
        <f>IFERROR(IF(VLOOKUP($A321,'Annex 2 Designated EHV charges'!$A:$P,COLUMN(E321)+4,FALSE)=0,"",VLOOKUP($A321,'Annex 2 Designated EHV charges'!$A:$P,COLUMN(E321)+4,FALSE)),"")</f>
        <v/>
      </c>
      <c r="F321" s="214">
        <f>IFERROR(IF(VLOOKUP($A321,'Annex 2 Designated EHV charges'!$A:$P,COLUMN(F321)+4,FALSE)=0,"",VLOOKUP($A321,'Annex 2 Designated EHV charges'!$A:$P,COLUMN(F321)+4,FALSE)),"")</f>
        <v>12.5</v>
      </c>
      <c r="G321" s="214">
        <f>IFERROR(IF(VLOOKUP($A321,'Annex 2 Designated EHV charges'!$A:$P,COLUMN(G321)+4,FALSE)=0,"",VLOOKUP($A321,'Annex 2 Designated EHV charges'!$A:$P,COLUMN(G321)+4,FALSE)),"")</f>
        <v>2.52</v>
      </c>
      <c r="H321" s="214">
        <f>IFERROR(IF(VLOOKUP($A321,'Annex 2 Designated EHV charges'!$A:$P,COLUMN(H321)+4,FALSE)=0,"",VLOOKUP($A321,'Annex 2 Designated EHV charges'!$A:$P,COLUMN(H321)+4,FALSE)),"")</f>
        <v>2.52</v>
      </c>
    </row>
    <row r="322" spans="1:8" x14ac:dyDescent="0.25">
      <c r="A322" s="91" t="str">
        <f t="array" ref="A322">IFERROR(INDEX('Annex 2 Designated EHV charges'!$A$11:$A$396, MATCH(0, IF(ISBLANK('Annex 2 Designated EHV charges'!$A$11:$A$396),1, COUNTIF(A$4:$A321, 'Annex 2 Designated EHV charges'!$A$11:$A$396)), 0)),"")</f>
        <v>New Import 63</v>
      </c>
      <c r="B322" s="91" t="str">
        <f>IF($A322="","",VLOOKUP($A322,'Annex 2 Designated EHV charges'!$A:$O,2,0))</f>
        <v>New Import 63</v>
      </c>
      <c r="C322" s="92" t="str">
        <f>IF($A322="","",VLOOKUP($A322,'Annex 2 Designated EHV charges'!$A:$O,3,0))</f>
        <v>New Import 63</v>
      </c>
      <c r="D322" s="91" t="str">
        <f>IF($A322="","",VLOOKUP($A322,'Annex 2 Designated EHV charges'!$A:$O,7,0))</f>
        <v>Mill Farm, Cotes</v>
      </c>
      <c r="E322" s="94" t="str">
        <f>IFERROR(IF(VLOOKUP($A322,'Annex 2 Designated EHV charges'!$A:$P,COLUMN(E322)+4,FALSE)=0,"",VLOOKUP($A322,'Annex 2 Designated EHV charges'!$A:$P,COLUMN(E322)+4,FALSE)),"")</f>
        <v/>
      </c>
      <c r="F322" s="214">
        <f>IFERROR(IF(VLOOKUP($A322,'Annex 2 Designated EHV charges'!$A:$P,COLUMN(F322)+4,FALSE)=0,"",VLOOKUP($A322,'Annex 2 Designated EHV charges'!$A:$P,COLUMN(F322)+4,FALSE)),"")</f>
        <v>0.82</v>
      </c>
      <c r="G322" s="214">
        <f>IFERROR(IF(VLOOKUP($A322,'Annex 2 Designated EHV charges'!$A:$P,COLUMN(G322)+4,FALSE)=0,"",VLOOKUP($A322,'Annex 2 Designated EHV charges'!$A:$P,COLUMN(G322)+4,FALSE)),"")</f>
        <v>2.2400000000000002</v>
      </c>
      <c r="H322" s="214">
        <f>IFERROR(IF(VLOOKUP($A322,'Annex 2 Designated EHV charges'!$A:$P,COLUMN(H322)+4,FALSE)=0,"",VLOOKUP($A322,'Annex 2 Designated EHV charges'!$A:$P,COLUMN(H322)+4,FALSE)),"")</f>
        <v>2.2400000000000002</v>
      </c>
    </row>
    <row r="323" spans="1:8" x14ac:dyDescent="0.25">
      <c r="A323" s="91" t="str">
        <f t="array" ref="A323">IFERROR(INDEX('Annex 2 Designated EHV charges'!$A$11:$A$396, MATCH(0, IF(ISBLANK('Annex 2 Designated EHV charges'!$A$11:$A$396),1, COUNTIF(A$4:$A322, 'Annex 2 Designated EHV charges'!$A$11:$A$396)), 0)),"")</f>
        <v>New Import 64</v>
      </c>
      <c r="B323" s="91" t="str">
        <f>IF($A323="","",VLOOKUP($A323,'Annex 2 Designated EHV charges'!$A:$O,2,0))</f>
        <v>New Import 64</v>
      </c>
      <c r="C323" s="92" t="str">
        <f>IF($A323="","",VLOOKUP($A323,'Annex 2 Designated EHV charges'!$A:$O,3,0))</f>
        <v>New Import 64</v>
      </c>
      <c r="D323" s="91" t="str">
        <f>IF($A323="","",VLOOKUP($A323,'Annex 2 Designated EHV charges'!$A:$O,7,0))</f>
        <v>Milton Keynes East Development IDNO</v>
      </c>
      <c r="E323" s="94">
        <f>IFERROR(IF(VLOOKUP($A323,'Annex 2 Designated EHV charges'!$A:$P,COLUMN(E323)+4,FALSE)=0,"",VLOOKUP($A323,'Annex 2 Designated EHV charges'!$A:$P,COLUMN(E323)+4,FALSE)),"")</f>
        <v>1.054</v>
      </c>
      <c r="F323" s="214">
        <f>IFERROR(IF(VLOOKUP($A323,'Annex 2 Designated EHV charges'!$A:$P,COLUMN(F323)+4,FALSE)=0,"",VLOOKUP($A323,'Annex 2 Designated EHV charges'!$A:$P,COLUMN(F323)+4,FALSE)),"")</f>
        <v>35699.25</v>
      </c>
      <c r="G323" s="214">
        <f>IFERROR(IF(VLOOKUP($A323,'Annex 2 Designated EHV charges'!$A:$P,COLUMN(G323)+4,FALSE)=0,"",VLOOKUP($A323,'Annex 2 Designated EHV charges'!$A:$P,COLUMN(G323)+4,FALSE)),"")</f>
        <v>1.41</v>
      </c>
      <c r="H323" s="214">
        <f>IFERROR(IF(VLOOKUP($A323,'Annex 2 Designated EHV charges'!$A:$P,COLUMN(H323)+4,FALSE)=0,"",VLOOKUP($A323,'Annex 2 Designated EHV charges'!$A:$P,COLUMN(H323)+4,FALSE)),"")</f>
        <v>1.41</v>
      </c>
    </row>
    <row r="324" spans="1:8" ht="25" x14ac:dyDescent="0.25">
      <c r="A324" s="91" t="str">
        <f t="array" ref="A324">IFERROR(INDEX('Annex 2 Designated EHV charges'!$A$11:$A$396, MATCH(0, IF(ISBLANK('Annex 2 Designated EHV charges'!$A$11:$A$396),1, COUNTIF(A$4:$A323, 'Annex 2 Designated EHV charges'!$A$11:$A$396)), 0)),"")</f>
        <v>New Import 65</v>
      </c>
      <c r="B324" s="91" t="str">
        <f>IF($A324="","",VLOOKUP($A324,'Annex 2 Designated EHV charges'!$A:$O,2,0))</f>
        <v>New Import 65</v>
      </c>
      <c r="C324" s="92" t="str">
        <f>IF($A324="","",VLOOKUP($A324,'Annex 2 Designated EHV charges'!$A:$O,3,0))</f>
        <v>New Import 65</v>
      </c>
      <c r="D324" s="91" t="str">
        <f>IF($A324="","",VLOOKUP($A324,'Annex 2 Designated EHV charges'!$A:$O,7,0))</f>
        <v>Mixed Development, Nottingham Island, Manvers Street, Nottingham IDNO</v>
      </c>
      <c r="E324" s="94">
        <f>IFERROR(IF(VLOOKUP($A324,'Annex 2 Designated EHV charges'!$A:$P,COLUMN(E324)+4,FALSE)=0,"",VLOOKUP($A324,'Annex 2 Designated EHV charges'!$A:$P,COLUMN(E324)+4,FALSE)),"")</f>
        <v>3.2810000000000001</v>
      </c>
      <c r="F324" s="214">
        <f>IFERROR(IF(VLOOKUP($A324,'Annex 2 Designated EHV charges'!$A:$P,COLUMN(F324)+4,FALSE)=0,"",VLOOKUP($A324,'Annex 2 Designated EHV charges'!$A:$P,COLUMN(F324)+4,FALSE)),"")</f>
        <v>16270.12</v>
      </c>
      <c r="G324" s="214">
        <f>IFERROR(IF(VLOOKUP($A324,'Annex 2 Designated EHV charges'!$A:$P,COLUMN(G324)+4,FALSE)=0,"",VLOOKUP($A324,'Annex 2 Designated EHV charges'!$A:$P,COLUMN(G324)+4,FALSE)),"")</f>
        <v>0.93</v>
      </c>
      <c r="H324" s="214">
        <f>IFERROR(IF(VLOOKUP($A324,'Annex 2 Designated EHV charges'!$A:$P,COLUMN(H324)+4,FALSE)=0,"",VLOOKUP($A324,'Annex 2 Designated EHV charges'!$A:$P,COLUMN(H324)+4,FALSE)),"")</f>
        <v>0.93</v>
      </c>
    </row>
    <row r="325" spans="1:8" x14ac:dyDescent="0.25">
      <c r="A325" s="91" t="str">
        <f t="array" ref="A325">IFERROR(INDEX('Annex 2 Designated EHV charges'!$A$11:$A$396, MATCH(0, IF(ISBLANK('Annex 2 Designated EHV charges'!$A$11:$A$396),1, COUNTIF(A$4:$A324, 'Annex 2 Designated EHV charges'!$A$11:$A$396)), 0)),"")</f>
        <v>New Import 66</v>
      </c>
      <c r="B325" s="91" t="str">
        <f>IF($A325="","",VLOOKUP($A325,'Annex 2 Designated EHV charges'!$A:$O,2,0))</f>
        <v>New Import 66</v>
      </c>
      <c r="C325" s="92" t="str">
        <f>IF($A325="","",VLOOKUP($A325,'Annex 2 Designated EHV charges'!$A:$O,3,0))</f>
        <v>New Import 66</v>
      </c>
      <c r="D325" s="91" t="str">
        <f>IF($A325="","",VLOOKUP($A325,'Annex 2 Designated EHV charges'!$A:$O,7,0))</f>
        <v>Moreton Morrell Solar</v>
      </c>
      <c r="E325" s="94">
        <f>IFERROR(IF(VLOOKUP($A325,'Annex 2 Designated EHV charges'!$A:$P,COLUMN(E325)+4,FALSE)=0,"",VLOOKUP($A325,'Annex 2 Designated EHV charges'!$A:$P,COLUMN(E325)+4,FALSE)),"")</f>
        <v>1.831</v>
      </c>
      <c r="F325" s="214">
        <f>IFERROR(IF(VLOOKUP($A325,'Annex 2 Designated EHV charges'!$A:$P,COLUMN(F325)+4,FALSE)=0,"",VLOOKUP($A325,'Annex 2 Designated EHV charges'!$A:$P,COLUMN(F325)+4,FALSE)),"")</f>
        <v>4.24</v>
      </c>
      <c r="G325" s="214">
        <f>IFERROR(IF(VLOOKUP($A325,'Annex 2 Designated EHV charges'!$A:$P,COLUMN(G325)+4,FALSE)=0,"",VLOOKUP($A325,'Annex 2 Designated EHV charges'!$A:$P,COLUMN(G325)+4,FALSE)),"")</f>
        <v>2.42</v>
      </c>
      <c r="H325" s="214">
        <f>IFERROR(IF(VLOOKUP($A325,'Annex 2 Designated EHV charges'!$A:$P,COLUMN(H325)+4,FALSE)=0,"",VLOOKUP($A325,'Annex 2 Designated EHV charges'!$A:$P,COLUMN(H325)+4,FALSE)),"")</f>
        <v>2.42</v>
      </c>
    </row>
    <row r="326" spans="1:8" x14ac:dyDescent="0.25">
      <c r="A326" s="91" t="str">
        <f t="array" ref="A326">IFERROR(INDEX('Annex 2 Designated EHV charges'!$A$11:$A$396, MATCH(0, IF(ISBLANK('Annex 2 Designated EHV charges'!$A$11:$A$396),1, COUNTIF(A$4:$A325, 'Annex 2 Designated EHV charges'!$A$11:$A$396)), 0)),"")</f>
        <v>New Import 67</v>
      </c>
      <c r="B326" s="91" t="str">
        <f>IF($A326="","",VLOOKUP($A326,'Annex 2 Designated EHV charges'!$A:$O,2,0))</f>
        <v>New Import 67</v>
      </c>
      <c r="C326" s="92" t="str">
        <f>IF($A326="","",VLOOKUP($A326,'Annex 2 Designated EHV charges'!$A:$O,3,0))</f>
        <v>New Import 67</v>
      </c>
      <c r="D326" s="91" t="str">
        <f>IF($A326="","",VLOOKUP($A326,'Annex 2 Designated EHV charges'!$A:$O,7,0))</f>
        <v>N0016984, Stanton Cross Route 10 IDNO</v>
      </c>
      <c r="E326" s="94">
        <f>IFERROR(IF(VLOOKUP($A326,'Annex 2 Designated EHV charges'!$A:$P,COLUMN(E326)+4,FALSE)=0,"",VLOOKUP($A326,'Annex 2 Designated EHV charges'!$A:$P,COLUMN(E326)+4,FALSE)),"")</f>
        <v>1.649</v>
      </c>
      <c r="F326" s="214">
        <f>IFERROR(IF(VLOOKUP($A326,'Annex 2 Designated EHV charges'!$A:$P,COLUMN(F326)+4,FALSE)=0,"",VLOOKUP($A326,'Annex 2 Designated EHV charges'!$A:$P,COLUMN(F326)+4,FALSE)),"")</f>
        <v>36233.58</v>
      </c>
      <c r="G326" s="214">
        <f>IFERROR(IF(VLOOKUP($A326,'Annex 2 Designated EHV charges'!$A:$P,COLUMN(G326)+4,FALSE)=0,"",VLOOKUP($A326,'Annex 2 Designated EHV charges'!$A:$P,COLUMN(G326)+4,FALSE)),"")</f>
        <v>2.99</v>
      </c>
      <c r="H326" s="214">
        <f>IFERROR(IF(VLOOKUP($A326,'Annex 2 Designated EHV charges'!$A:$P,COLUMN(H326)+4,FALSE)=0,"",VLOOKUP($A326,'Annex 2 Designated EHV charges'!$A:$P,COLUMN(H326)+4,FALSE)),"")</f>
        <v>2.99</v>
      </c>
    </row>
    <row r="327" spans="1:8" x14ac:dyDescent="0.25">
      <c r="A327" s="91" t="str">
        <f t="array" ref="A327">IFERROR(INDEX('Annex 2 Designated EHV charges'!$A$11:$A$396, MATCH(0, IF(ISBLANK('Annex 2 Designated EHV charges'!$A$11:$A$396),1, COUNTIF(A$4:$A326, 'Annex 2 Designated EHV charges'!$A$11:$A$396)), 0)),"")</f>
        <v>New Import 68</v>
      </c>
      <c r="B327" s="91" t="str">
        <f>IF($A327="","",VLOOKUP($A327,'Annex 2 Designated EHV charges'!$A:$O,2,0))</f>
        <v>New Import 68</v>
      </c>
      <c r="C327" s="92" t="str">
        <f>IF($A327="","",VLOOKUP($A327,'Annex 2 Designated EHV charges'!$A:$O,3,0))</f>
        <v>New Import 68</v>
      </c>
      <c r="D327" s="91" t="str">
        <f>IF($A327="","",VLOOKUP($A327,'Annex 2 Designated EHV charges'!$A:$O,7,0))</f>
        <v>New Stanton Park IDNO</v>
      </c>
      <c r="E327" s="94">
        <f>IFERROR(IF(VLOOKUP($A327,'Annex 2 Designated EHV charges'!$A:$P,COLUMN(E327)+4,FALSE)=0,"",VLOOKUP($A327,'Annex 2 Designated EHV charges'!$A:$P,COLUMN(E327)+4,FALSE)),"")</f>
        <v>3.641</v>
      </c>
      <c r="F327" s="214">
        <f>IFERROR(IF(VLOOKUP($A327,'Annex 2 Designated EHV charges'!$A:$P,COLUMN(F327)+4,FALSE)=0,"",VLOOKUP($A327,'Annex 2 Designated EHV charges'!$A:$P,COLUMN(F327)+4,FALSE)),"")</f>
        <v>35699.25</v>
      </c>
      <c r="G327" s="214">
        <f>IFERROR(IF(VLOOKUP($A327,'Annex 2 Designated EHV charges'!$A:$P,COLUMN(G327)+4,FALSE)=0,"",VLOOKUP($A327,'Annex 2 Designated EHV charges'!$A:$P,COLUMN(G327)+4,FALSE)),"")</f>
        <v>2.67</v>
      </c>
      <c r="H327" s="214">
        <f>IFERROR(IF(VLOOKUP($A327,'Annex 2 Designated EHV charges'!$A:$P,COLUMN(H327)+4,FALSE)=0,"",VLOOKUP($A327,'Annex 2 Designated EHV charges'!$A:$P,COLUMN(H327)+4,FALSE)),"")</f>
        <v>2.67</v>
      </c>
    </row>
    <row r="328" spans="1:8" x14ac:dyDescent="0.25">
      <c r="A328" s="91" t="str">
        <f t="array" ref="A328">IFERROR(INDEX('Annex 2 Designated EHV charges'!$A$11:$A$396, MATCH(0, IF(ISBLANK('Annex 2 Designated EHV charges'!$A$11:$A$396),1, COUNTIF(A$4:$A327, 'Annex 2 Designated EHV charges'!$A$11:$A$396)), 0)),"")</f>
        <v>New Import 69</v>
      </c>
      <c r="B328" s="91" t="str">
        <f>IF($A328="","",VLOOKUP($A328,'Annex 2 Designated EHV charges'!$A:$O,2,0))</f>
        <v>New Import 69</v>
      </c>
      <c r="C328" s="92" t="str">
        <f>IF($A328="","",VLOOKUP($A328,'Annex 2 Designated EHV charges'!$A:$O,3,0))</f>
        <v>New Import 69</v>
      </c>
      <c r="D328" s="91" t="str">
        <f>IF($A328="","",VLOOKUP($A328,'Annex 2 Designated EHV charges'!$A:$O,7,0))</f>
        <v>Newlands THA Dist. Park 11MVA IDNO</v>
      </c>
      <c r="E328" s="94">
        <f>IFERROR(IF(VLOOKUP($A328,'Annex 2 Designated EHV charges'!$A:$P,COLUMN(E328)+4,FALSE)=0,"",VLOOKUP($A328,'Annex 2 Designated EHV charges'!$A:$P,COLUMN(E328)+4,FALSE)),"")</f>
        <v>1.649</v>
      </c>
      <c r="F328" s="214">
        <f>IFERROR(IF(VLOOKUP($A328,'Annex 2 Designated EHV charges'!$A:$P,COLUMN(F328)+4,FALSE)=0,"",VLOOKUP($A328,'Annex 2 Designated EHV charges'!$A:$P,COLUMN(F328)+4,FALSE)),"")</f>
        <v>7009.75</v>
      </c>
      <c r="G328" s="214">
        <f>IFERROR(IF(VLOOKUP($A328,'Annex 2 Designated EHV charges'!$A:$P,COLUMN(G328)+4,FALSE)=0,"",VLOOKUP($A328,'Annex 2 Designated EHV charges'!$A:$P,COLUMN(G328)+4,FALSE)),"")</f>
        <v>2.3199999999999998</v>
      </c>
      <c r="H328" s="214">
        <f>IFERROR(IF(VLOOKUP($A328,'Annex 2 Designated EHV charges'!$A:$P,COLUMN(H328)+4,FALSE)=0,"",VLOOKUP($A328,'Annex 2 Designated EHV charges'!$A:$P,COLUMN(H328)+4,FALSE)),"")</f>
        <v>2.3199999999999998</v>
      </c>
    </row>
    <row r="329" spans="1:8" x14ac:dyDescent="0.25">
      <c r="A329" s="91" t="str">
        <f t="array" ref="A329">IFERROR(INDEX('Annex 2 Designated EHV charges'!$A$11:$A$396, MATCH(0, IF(ISBLANK('Annex 2 Designated EHV charges'!$A$11:$A$396),1, COUNTIF(A$4:$A328, 'Annex 2 Designated EHV charges'!$A$11:$A$396)), 0)),"")</f>
        <v>New Import 70</v>
      </c>
      <c r="B329" s="91" t="str">
        <f>IF($A329="","",VLOOKUP($A329,'Annex 2 Designated EHV charges'!$A:$O,2,0))</f>
        <v>New Import 70</v>
      </c>
      <c r="C329" s="92" t="str">
        <f>IF($A329="","",VLOOKUP($A329,'Annex 2 Designated EHV charges'!$A:$O,3,0))</f>
        <v>New Import 70</v>
      </c>
      <c r="D329" s="91" t="str">
        <f>IF($A329="","",VLOOKUP($A329,'Annex 2 Designated EHV charges'!$A:$O,7,0))</f>
        <v>Newton Wood Farm ESS</v>
      </c>
      <c r="E329" s="94" t="str">
        <f>IFERROR(IF(VLOOKUP($A329,'Annex 2 Designated EHV charges'!$A:$P,COLUMN(E329)+4,FALSE)=0,"",VLOOKUP($A329,'Annex 2 Designated EHV charges'!$A:$P,COLUMN(E329)+4,FALSE)),"")</f>
        <v/>
      </c>
      <c r="F329" s="214">
        <f>IFERROR(IF(VLOOKUP($A329,'Annex 2 Designated EHV charges'!$A:$P,COLUMN(F329)+4,FALSE)=0,"",VLOOKUP($A329,'Annex 2 Designated EHV charges'!$A:$P,COLUMN(F329)+4,FALSE)),"")</f>
        <v>861.1</v>
      </c>
      <c r="G329" s="214">
        <f>IFERROR(IF(VLOOKUP($A329,'Annex 2 Designated EHV charges'!$A:$P,COLUMN(G329)+4,FALSE)=0,"",VLOOKUP($A329,'Annex 2 Designated EHV charges'!$A:$P,COLUMN(G329)+4,FALSE)),"")</f>
        <v>0.83</v>
      </c>
      <c r="H329" s="214">
        <f>IFERROR(IF(VLOOKUP($A329,'Annex 2 Designated EHV charges'!$A:$P,COLUMN(H329)+4,FALSE)=0,"",VLOOKUP($A329,'Annex 2 Designated EHV charges'!$A:$P,COLUMN(H329)+4,FALSE)),"")</f>
        <v>0.83</v>
      </c>
    </row>
    <row r="330" spans="1:8" x14ac:dyDescent="0.25">
      <c r="A330" s="91" t="str">
        <f t="array" ref="A330">IFERROR(INDEX('Annex 2 Designated EHV charges'!$A$11:$A$396, MATCH(0, IF(ISBLANK('Annex 2 Designated EHV charges'!$A$11:$A$396),1, COUNTIF(A$4:$A329, 'Annex 2 Designated EHV charges'!$A$11:$A$396)), 0)),"")</f>
        <v>New Import 71</v>
      </c>
      <c r="B330" s="91" t="str">
        <f>IF($A330="","",VLOOKUP($A330,'Annex 2 Designated EHV charges'!$A:$O,2,0))</f>
        <v>New Import 71</v>
      </c>
      <c r="C330" s="92" t="str">
        <f>IF($A330="","",VLOOKUP($A330,'Annex 2 Designated EHV charges'!$A:$O,3,0))</f>
        <v>New Import 71</v>
      </c>
      <c r="D330" s="91" t="str">
        <f>IF($A330="","",VLOOKUP($A330,'Annex 2 Designated EHV charges'!$A:$O,7,0))</f>
        <v>Normanton Larches Solar</v>
      </c>
      <c r="E330" s="94" t="str">
        <f>IFERROR(IF(VLOOKUP($A330,'Annex 2 Designated EHV charges'!$A:$P,COLUMN(E330)+4,FALSE)=0,"",VLOOKUP($A330,'Annex 2 Designated EHV charges'!$A:$P,COLUMN(E330)+4,FALSE)),"")</f>
        <v/>
      </c>
      <c r="F330" s="214">
        <f>IFERROR(IF(VLOOKUP($A330,'Annex 2 Designated EHV charges'!$A:$P,COLUMN(F330)+4,FALSE)=0,"",VLOOKUP($A330,'Annex 2 Designated EHV charges'!$A:$P,COLUMN(F330)+4,FALSE)),"")</f>
        <v>9.07</v>
      </c>
      <c r="G330" s="214">
        <f>IFERROR(IF(VLOOKUP($A330,'Annex 2 Designated EHV charges'!$A:$P,COLUMN(G330)+4,FALSE)=0,"",VLOOKUP($A330,'Annex 2 Designated EHV charges'!$A:$P,COLUMN(G330)+4,FALSE)),"")</f>
        <v>1.1499999999999999</v>
      </c>
      <c r="H330" s="214">
        <f>IFERROR(IF(VLOOKUP($A330,'Annex 2 Designated EHV charges'!$A:$P,COLUMN(H330)+4,FALSE)=0,"",VLOOKUP($A330,'Annex 2 Designated EHV charges'!$A:$P,COLUMN(H330)+4,FALSE)),"")</f>
        <v>1.1499999999999999</v>
      </c>
    </row>
    <row r="331" spans="1:8" x14ac:dyDescent="0.25">
      <c r="A331" s="91" t="str">
        <f t="array" ref="A331">IFERROR(INDEX('Annex 2 Designated EHV charges'!$A$11:$A$396, MATCH(0, IF(ISBLANK('Annex 2 Designated EHV charges'!$A$11:$A$396),1, COUNTIF(A$4:$A330, 'Annex 2 Designated EHV charges'!$A$11:$A$396)), 0)),"")</f>
        <v>New Import 72</v>
      </c>
      <c r="B331" s="91" t="str">
        <f>IF($A331="","",VLOOKUP($A331,'Annex 2 Designated EHV charges'!$A:$O,2,0))</f>
        <v>New Import 72</v>
      </c>
      <c r="C331" s="92" t="str">
        <f>IF($A331="","",VLOOKUP($A331,'Annex 2 Designated EHV charges'!$A:$O,3,0))</f>
        <v>New Import 72</v>
      </c>
      <c r="D331" s="91" t="str">
        <f>IF($A331="","",VLOOKUP($A331,'Annex 2 Designated EHV charges'!$A:$O,7,0))</f>
        <v>Northampton Gateway IDNO</v>
      </c>
      <c r="E331" s="94">
        <f>IFERROR(IF(VLOOKUP($A331,'Annex 2 Designated EHV charges'!$A:$P,COLUMN(E331)+4,FALSE)=0,"",VLOOKUP($A331,'Annex 2 Designated EHV charges'!$A:$P,COLUMN(E331)+4,FALSE)),"")</f>
        <v>1.4970000000000001</v>
      </c>
      <c r="F331" s="214">
        <f>IFERROR(IF(VLOOKUP($A331,'Annex 2 Designated EHV charges'!$A:$P,COLUMN(F331)+4,FALSE)=0,"",VLOOKUP($A331,'Annex 2 Designated EHV charges'!$A:$P,COLUMN(F331)+4,FALSE)),"")</f>
        <v>35699.25</v>
      </c>
      <c r="G331" s="214">
        <f>IFERROR(IF(VLOOKUP($A331,'Annex 2 Designated EHV charges'!$A:$P,COLUMN(G331)+4,FALSE)=0,"",VLOOKUP($A331,'Annex 2 Designated EHV charges'!$A:$P,COLUMN(G331)+4,FALSE)),"")</f>
        <v>1.49</v>
      </c>
      <c r="H331" s="214">
        <f>IFERROR(IF(VLOOKUP($A331,'Annex 2 Designated EHV charges'!$A:$P,COLUMN(H331)+4,FALSE)=0,"",VLOOKUP($A331,'Annex 2 Designated EHV charges'!$A:$P,COLUMN(H331)+4,FALSE)),"")</f>
        <v>1.49</v>
      </c>
    </row>
    <row r="332" spans="1:8" x14ac:dyDescent="0.25">
      <c r="A332" s="91" t="str">
        <f t="array" ref="A332">IFERROR(INDEX('Annex 2 Designated EHV charges'!$A$11:$A$396, MATCH(0, IF(ISBLANK('Annex 2 Designated EHV charges'!$A$11:$A$396),1, COUNTIF(A$4:$A331, 'Annex 2 Designated EHV charges'!$A$11:$A$396)), 0)),"")</f>
        <v>New Import 73</v>
      </c>
      <c r="B332" s="91" t="str">
        <f>IF($A332="","",VLOOKUP($A332,'Annex 2 Designated EHV charges'!$A:$O,2,0))</f>
        <v>New Import 73</v>
      </c>
      <c r="C332" s="92" t="str">
        <f>IF($A332="","",VLOOKUP($A332,'Annex 2 Designated EHV charges'!$A:$O,3,0))</f>
        <v>New Import 73</v>
      </c>
      <c r="D332" s="91" t="str">
        <f>IF($A332="","",VLOOKUP($A332,'Annex 2 Designated EHV charges'!$A:$O,7,0))</f>
        <v>Northampton Gateway PV IDNO</v>
      </c>
      <c r="E332" s="94">
        <f>IFERROR(IF(VLOOKUP($A332,'Annex 2 Designated EHV charges'!$A:$P,COLUMN(E332)+4,FALSE)=0,"",VLOOKUP($A332,'Annex 2 Designated EHV charges'!$A:$P,COLUMN(E332)+4,FALSE)),"")</f>
        <v>1.4970000000000001</v>
      </c>
      <c r="F332" s="214" t="str">
        <f>IFERROR(IF(VLOOKUP($A332,'Annex 2 Designated EHV charges'!$A:$P,COLUMN(F332)+4,FALSE)=0,"",VLOOKUP($A332,'Annex 2 Designated EHV charges'!$A:$P,COLUMN(F332)+4,FALSE)),"")</f>
        <v/>
      </c>
      <c r="G332" s="214">
        <f>IFERROR(IF(VLOOKUP($A332,'Annex 2 Designated EHV charges'!$A:$P,COLUMN(G332)+4,FALSE)=0,"",VLOOKUP($A332,'Annex 2 Designated EHV charges'!$A:$P,COLUMN(G332)+4,FALSE)),"")</f>
        <v>1.49</v>
      </c>
      <c r="H332" s="214">
        <f>IFERROR(IF(VLOOKUP($A332,'Annex 2 Designated EHV charges'!$A:$P,COLUMN(H332)+4,FALSE)=0,"",VLOOKUP($A332,'Annex 2 Designated EHV charges'!$A:$P,COLUMN(H332)+4,FALSE)),"")</f>
        <v>1.49</v>
      </c>
    </row>
    <row r="333" spans="1:8" x14ac:dyDescent="0.25">
      <c r="A333" s="91" t="str">
        <f t="array" ref="A333">IFERROR(INDEX('Annex 2 Designated EHV charges'!$A$11:$A$396, MATCH(0, IF(ISBLANK('Annex 2 Designated EHV charges'!$A$11:$A$396),1, COUNTIF(A$4:$A332, 'Annex 2 Designated EHV charges'!$A$11:$A$396)), 0)),"")</f>
        <v>New Import 74</v>
      </c>
      <c r="B333" s="91" t="str">
        <f>IF($A333="","",VLOOKUP($A333,'Annex 2 Designated EHV charges'!$A:$O,2,0))</f>
        <v>New Import 74</v>
      </c>
      <c r="C333" s="92" t="str">
        <f>IF($A333="","",VLOOKUP($A333,'Annex 2 Designated EHV charges'!$A:$O,3,0))</f>
        <v>New Import 74</v>
      </c>
      <c r="D333" s="91" t="str">
        <f>IF($A333="","",VLOOKUP($A333,'Annex 2 Designated EHV charges'!$A:$O,7,0))</f>
        <v>Oakley Bushes Solar Farm 1</v>
      </c>
      <c r="E333" s="94" t="str">
        <f>IFERROR(IF(VLOOKUP($A333,'Annex 2 Designated EHV charges'!$A:$P,COLUMN(E333)+4,FALSE)=0,"",VLOOKUP($A333,'Annex 2 Designated EHV charges'!$A:$P,COLUMN(E333)+4,FALSE)),"")</f>
        <v/>
      </c>
      <c r="F333" s="214">
        <f>IFERROR(IF(VLOOKUP($A333,'Annex 2 Designated EHV charges'!$A:$P,COLUMN(F333)+4,FALSE)=0,"",VLOOKUP($A333,'Annex 2 Designated EHV charges'!$A:$P,COLUMN(F333)+4,FALSE)),"")</f>
        <v>8.89</v>
      </c>
      <c r="G333" s="214">
        <f>IFERROR(IF(VLOOKUP($A333,'Annex 2 Designated EHV charges'!$A:$P,COLUMN(G333)+4,FALSE)=0,"",VLOOKUP($A333,'Annex 2 Designated EHV charges'!$A:$P,COLUMN(G333)+4,FALSE)),"")</f>
        <v>2.2999999999999998</v>
      </c>
      <c r="H333" s="214">
        <f>IFERROR(IF(VLOOKUP($A333,'Annex 2 Designated EHV charges'!$A:$P,COLUMN(H333)+4,FALSE)=0,"",VLOOKUP($A333,'Annex 2 Designated EHV charges'!$A:$P,COLUMN(H333)+4,FALSE)),"")</f>
        <v>2.2999999999999998</v>
      </c>
    </row>
    <row r="334" spans="1:8" x14ac:dyDescent="0.25">
      <c r="A334" s="91" t="str">
        <f t="array" ref="A334">IFERROR(INDEX('Annex 2 Designated EHV charges'!$A$11:$A$396, MATCH(0, IF(ISBLANK('Annex 2 Designated EHV charges'!$A$11:$A$396),1, COUNTIF(A$4:$A333, 'Annex 2 Designated EHV charges'!$A$11:$A$396)), 0)),"")</f>
        <v>New Import 75</v>
      </c>
      <c r="B334" s="91" t="str">
        <f>IF($A334="","",VLOOKUP($A334,'Annex 2 Designated EHV charges'!$A:$O,2,0))</f>
        <v>New Import 75</v>
      </c>
      <c r="C334" s="92" t="str">
        <f>IF($A334="","",VLOOKUP($A334,'Annex 2 Designated EHV charges'!$A:$O,3,0))</f>
        <v>New Import 75</v>
      </c>
      <c r="D334" s="91" t="str">
        <f>IF($A334="","",VLOOKUP($A334,'Annex 2 Designated EHV charges'!$A:$O,7,0))</f>
        <v>Oakley Bushes Solar Farm 2</v>
      </c>
      <c r="E334" s="94" t="str">
        <f>IFERROR(IF(VLOOKUP($A334,'Annex 2 Designated EHV charges'!$A:$P,COLUMN(E334)+4,FALSE)=0,"",VLOOKUP($A334,'Annex 2 Designated EHV charges'!$A:$P,COLUMN(E334)+4,FALSE)),"")</f>
        <v/>
      </c>
      <c r="F334" s="214">
        <f>IFERROR(IF(VLOOKUP($A334,'Annex 2 Designated EHV charges'!$A:$P,COLUMN(F334)+4,FALSE)=0,"",VLOOKUP($A334,'Annex 2 Designated EHV charges'!$A:$P,COLUMN(F334)+4,FALSE)),"")</f>
        <v>8.89</v>
      </c>
      <c r="G334" s="214">
        <f>IFERROR(IF(VLOOKUP($A334,'Annex 2 Designated EHV charges'!$A:$P,COLUMN(G334)+4,FALSE)=0,"",VLOOKUP($A334,'Annex 2 Designated EHV charges'!$A:$P,COLUMN(G334)+4,FALSE)),"")</f>
        <v>2.2999999999999998</v>
      </c>
      <c r="H334" s="214">
        <f>IFERROR(IF(VLOOKUP($A334,'Annex 2 Designated EHV charges'!$A:$P,COLUMN(H334)+4,FALSE)=0,"",VLOOKUP($A334,'Annex 2 Designated EHV charges'!$A:$P,COLUMN(H334)+4,FALSE)),"")</f>
        <v>2.2999999999999998</v>
      </c>
    </row>
    <row r="335" spans="1:8" ht="25" x14ac:dyDescent="0.25">
      <c r="A335" s="91" t="str">
        <f t="array" ref="A335">IFERROR(INDEX('Annex 2 Designated EHV charges'!$A$11:$A$396, MATCH(0, IF(ISBLANK('Annex 2 Designated EHV charges'!$A$11:$A$396),1, COUNTIF(A$4:$A334, 'Annex 2 Designated EHV charges'!$A$11:$A$396)), 0)),"")</f>
        <v>New Import 76</v>
      </c>
      <c r="B335" s="91" t="str">
        <f>IF($A335="","",VLOOKUP($A335,'Annex 2 Designated EHV charges'!$A:$O,2,0))</f>
        <v>New Import 76</v>
      </c>
      <c r="C335" s="92" t="str">
        <f>IF($A335="","",VLOOKUP($A335,'Annex 2 Designated EHV charges'!$A:$O,3,0))</f>
        <v>New Import 76</v>
      </c>
      <c r="D335" s="91" t="str">
        <f>IF($A335="","",VLOOKUP($A335,'Annex 2 Designated EHV charges'!$A:$O,7,0))</f>
        <v>Overstone Green POC including 33kV works</v>
      </c>
      <c r="E335" s="94">
        <f>IFERROR(IF(VLOOKUP($A335,'Annex 2 Designated EHV charges'!$A:$P,COLUMN(E335)+4,FALSE)=0,"",VLOOKUP($A335,'Annex 2 Designated EHV charges'!$A:$P,COLUMN(E335)+4,FALSE)),"")</f>
        <v>1.649</v>
      </c>
      <c r="F335" s="214">
        <f>IFERROR(IF(VLOOKUP($A335,'Annex 2 Designated EHV charges'!$A:$P,COLUMN(F335)+4,FALSE)=0,"",VLOOKUP($A335,'Annex 2 Designated EHV charges'!$A:$P,COLUMN(F335)+4,FALSE)),"")</f>
        <v>7561</v>
      </c>
      <c r="G335" s="214">
        <f>IFERROR(IF(VLOOKUP($A335,'Annex 2 Designated EHV charges'!$A:$P,COLUMN(G335)+4,FALSE)=0,"",VLOOKUP($A335,'Annex 2 Designated EHV charges'!$A:$P,COLUMN(G335)+4,FALSE)),"")</f>
        <v>1.84</v>
      </c>
      <c r="H335" s="214">
        <f>IFERROR(IF(VLOOKUP($A335,'Annex 2 Designated EHV charges'!$A:$P,COLUMN(H335)+4,FALSE)=0,"",VLOOKUP($A335,'Annex 2 Designated EHV charges'!$A:$P,COLUMN(H335)+4,FALSE)),"")</f>
        <v>1.84</v>
      </c>
    </row>
    <row r="336" spans="1:8" x14ac:dyDescent="0.25">
      <c r="A336" s="91" t="str">
        <f t="array" ref="A336">IFERROR(INDEX('Annex 2 Designated EHV charges'!$A$11:$A$396, MATCH(0, IF(ISBLANK('Annex 2 Designated EHV charges'!$A$11:$A$396),1, COUNTIF(A$4:$A335, 'Annex 2 Designated EHV charges'!$A$11:$A$396)), 0)),"")</f>
        <v>New Import 77</v>
      </c>
      <c r="B336" s="91" t="str">
        <f>IF($A336="","",VLOOKUP($A336,'Annex 2 Designated EHV charges'!$A:$O,2,0))</f>
        <v>New Import 77</v>
      </c>
      <c r="C336" s="92" t="str">
        <f>IF($A336="","",VLOOKUP($A336,'Annex 2 Designated EHV charges'!$A:$O,3,0))</f>
        <v>New Import 77</v>
      </c>
      <c r="D336" s="91" t="str">
        <f>IF($A336="","",VLOOKUP($A336,'Annex 2 Designated EHV charges'!$A:$O,7,0))</f>
        <v>Persimmon Homes Northampton IDNO</v>
      </c>
      <c r="E336" s="94">
        <f>IFERROR(IF(VLOOKUP($A336,'Annex 2 Designated EHV charges'!$A:$P,COLUMN(E336)+4,FALSE)=0,"",VLOOKUP($A336,'Annex 2 Designated EHV charges'!$A:$P,COLUMN(E336)+4,FALSE)),"")</f>
        <v>1.649</v>
      </c>
      <c r="F336" s="214">
        <f>IFERROR(IF(VLOOKUP($A336,'Annex 2 Designated EHV charges'!$A:$P,COLUMN(F336)+4,FALSE)=0,"",VLOOKUP($A336,'Annex 2 Designated EHV charges'!$A:$P,COLUMN(F336)+4,FALSE)),"")</f>
        <v>16270.12</v>
      </c>
      <c r="G336" s="214">
        <f>IFERROR(IF(VLOOKUP($A336,'Annex 2 Designated EHV charges'!$A:$P,COLUMN(G336)+4,FALSE)=0,"",VLOOKUP($A336,'Annex 2 Designated EHV charges'!$A:$P,COLUMN(G336)+4,FALSE)),"")</f>
        <v>1.49</v>
      </c>
      <c r="H336" s="214">
        <f>IFERROR(IF(VLOOKUP($A336,'Annex 2 Designated EHV charges'!$A:$P,COLUMN(H336)+4,FALSE)=0,"",VLOOKUP($A336,'Annex 2 Designated EHV charges'!$A:$P,COLUMN(H336)+4,FALSE)),"")</f>
        <v>1.49</v>
      </c>
    </row>
    <row r="337" spans="1:8" x14ac:dyDescent="0.25">
      <c r="A337" s="91" t="str">
        <f t="array" ref="A337">IFERROR(INDEX('Annex 2 Designated EHV charges'!$A$11:$A$396, MATCH(0, IF(ISBLANK('Annex 2 Designated EHV charges'!$A$11:$A$396),1, COUNTIF(A$4:$A336, 'Annex 2 Designated EHV charges'!$A$11:$A$396)), 0)),"")</f>
        <v>New Import 78</v>
      </c>
      <c r="B337" s="91" t="str">
        <f>IF($A337="","",VLOOKUP($A337,'Annex 2 Designated EHV charges'!$A:$O,2,0))</f>
        <v>New Import 78</v>
      </c>
      <c r="C337" s="92" t="str">
        <f>IF($A337="","",VLOOKUP($A337,'Annex 2 Designated EHV charges'!$A:$O,3,0))</f>
        <v>New Import 78</v>
      </c>
      <c r="D337" s="91" t="str">
        <f>IF($A337="","",VLOOKUP($A337,'Annex 2 Designated EHV charges'!$A:$O,7,0))</f>
        <v>Pistern Hills Farm</v>
      </c>
      <c r="E337" s="94" t="str">
        <f>IFERROR(IF(VLOOKUP($A337,'Annex 2 Designated EHV charges'!$A:$P,COLUMN(E337)+4,FALSE)=0,"",VLOOKUP($A337,'Annex 2 Designated EHV charges'!$A:$P,COLUMN(E337)+4,FALSE)),"")</f>
        <v/>
      </c>
      <c r="F337" s="214">
        <f>IFERROR(IF(VLOOKUP($A337,'Annex 2 Designated EHV charges'!$A:$P,COLUMN(F337)+4,FALSE)=0,"",VLOOKUP($A337,'Annex 2 Designated EHV charges'!$A:$P,COLUMN(F337)+4,FALSE)),"")</f>
        <v>23818.86</v>
      </c>
      <c r="G337" s="214">
        <f>IFERROR(IF(VLOOKUP($A337,'Annex 2 Designated EHV charges'!$A:$P,COLUMN(G337)+4,FALSE)=0,"",VLOOKUP($A337,'Annex 2 Designated EHV charges'!$A:$P,COLUMN(G337)+4,FALSE)),"")</f>
        <v>3.38</v>
      </c>
      <c r="H337" s="214">
        <f>IFERROR(IF(VLOOKUP($A337,'Annex 2 Designated EHV charges'!$A:$P,COLUMN(H337)+4,FALSE)=0,"",VLOOKUP($A337,'Annex 2 Designated EHV charges'!$A:$P,COLUMN(H337)+4,FALSE)),"")</f>
        <v>3.38</v>
      </c>
    </row>
    <row r="338" spans="1:8" x14ac:dyDescent="0.25">
      <c r="A338" s="91" t="str">
        <f t="array" ref="A338">IFERROR(INDEX('Annex 2 Designated EHV charges'!$A$11:$A$396, MATCH(0, IF(ISBLANK('Annex 2 Designated EHV charges'!$A$11:$A$396),1, COUNTIF(A$4:$A337, 'Annex 2 Designated EHV charges'!$A$11:$A$396)), 0)),"")</f>
        <v>New Import 79</v>
      </c>
      <c r="B338" s="91" t="str">
        <f>IF($A338="","",VLOOKUP($A338,'Annex 2 Designated EHV charges'!$A:$O,2,0))</f>
        <v>New Import 79</v>
      </c>
      <c r="C338" s="92" t="str">
        <f>IF($A338="","",VLOOKUP($A338,'Annex 2 Designated EHV charges'!$A:$O,3,0))</f>
        <v>New Import 79</v>
      </c>
      <c r="D338" s="91" t="str">
        <f>IF($A338="","",VLOOKUP($A338,'Annex 2 Designated EHV charges'!$A:$O,7,0))</f>
        <v>Poole Farm, Barrow Road</v>
      </c>
      <c r="E338" s="94" t="str">
        <f>IFERROR(IF(VLOOKUP($A338,'Annex 2 Designated EHV charges'!$A:$P,COLUMN(E338)+4,FALSE)=0,"",VLOOKUP($A338,'Annex 2 Designated EHV charges'!$A:$P,COLUMN(E338)+4,FALSE)),"")</f>
        <v/>
      </c>
      <c r="F338" s="214">
        <f>IFERROR(IF(VLOOKUP($A338,'Annex 2 Designated EHV charges'!$A:$P,COLUMN(F338)+4,FALSE)=0,"",VLOOKUP($A338,'Annex 2 Designated EHV charges'!$A:$P,COLUMN(F338)+4,FALSE)),"")</f>
        <v>1.81</v>
      </c>
      <c r="G338" s="214">
        <f>IFERROR(IF(VLOOKUP($A338,'Annex 2 Designated EHV charges'!$A:$P,COLUMN(G338)+4,FALSE)=0,"",VLOOKUP($A338,'Annex 2 Designated EHV charges'!$A:$P,COLUMN(G338)+4,FALSE)),"")</f>
        <v>2.2400000000000002</v>
      </c>
      <c r="H338" s="214">
        <f>IFERROR(IF(VLOOKUP($A338,'Annex 2 Designated EHV charges'!$A:$P,COLUMN(H338)+4,FALSE)=0,"",VLOOKUP($A338,'Annex 2 Designated EHV charges'!$A:$P,COLUMN(H338)+4,FALSE)),"")</f>
        <v>2.2400000000000002</v>
      </c>
    </row>
    <row r="339" spans="1:8" x14ac:dyDescent="0.25">
      <c r="A339" s="91" t="str">
        <f t="array" ref="A339">IFERROR(INDEX('Annex 2 Designated EHV charges'!$A$11:$A$396, MATCH(0, IF(ISBLANK('Annex 2 Designated EHV charges'!$A$11:$A$396),1, COUNTIF(A$4:$A338, 'Annex 2 Designated EHV charges'!$A$11:$A$396)), 0)),"")</f>
        <v>New Import 80</v>
      </c>
      <c r="B339" s="91" t="str">
        <f>IF($A339="","",VLOOKUP($A339,'Annex 2 Designated EHV charges'!$A:$O,2,0))</f>
        <v>New Import 80</v>
      </c>
      <c r="C339" s="92" t="str">
        <f>IF($A339="","",VLOOKUP($A339,'Annex 2 Designated EHV charges'!$A:$O,3,0))</f>
        <v>New Import 80</v>
      </c>
      <c r="D339" s="91" t="str">
        <f>IF($A339="","",VLOOKUP($A339,'Annex 2 Designated EHV charges'!$A:$O,7,0))</f>
        <v>Pot Ash Farm</v>
      </c>
      <c r="E339" s="94">
        <f>IFERROR(IF(VLOOKUP($A339,'Annex 2 Designated EHV charges'!$A:$P,COLUMN(E339)+4,FALSE)=0,"",VLOOKUP($A339,'Annex 2 Designated EHV charges'!$A:$P,COLUMN(E339)+4,FALSE)),"")</f>
        <v>0.96299999999999997</v>
      </c>
      <c r="F339" s="214">
        <f>IFERROR(IF(VLOOKUP($A339,'Annex 2 Designated EHV charges'!$A:$P,COLUMN(F339)+4,FALSE)=0,"",VLOOKUP($A339,'Annex 2 Designated EHV charges'!$A:$P,COLUMN(F339)+4,FALSE)),"")</f>
        <v>3.18</v>
      </c>
      <c r="G339" s="214">
        <f>IFERROR(IF(VLOOKUP($A339,'Annex 2 Designated EHV charges'!$A:$P,COLUMN(G339)+4,FALSE)=0,"",VLOOKUP($A339,'Annex 2 Designated EHV charges'!$A:$P,COLUMN(G339)+4,FALSE)),"")</f>
        <v>2.67</v>
      </c>
      <c r="H339" s="214">
        <f>IFERROR(IF(VLOOKUP($A339,'Annex 2 Designated EHV charges'!$A:$P,COLUMN(H339)+4,FALSE)=0,"",VLOOKUP($A339,'Annex 2 Designated EHV charges'!$A:$P,COLUMN(H339)+4,FALSE)),"")</f>
        <v>2.67</v>
      </c>
    </row>
    <row r="340" spans="1:8" ht="25" x14ac:dyDescent="0.25">
      <c r="A340" s="91" t="str">
        <f t="array" ref="A340">IFERROR(INDEX('Annex 2 Designated EHV charges'!$A$11:$A$396, MATCH(0, IF(ISBLANK('Annex 2 Designated EHV charges'!$A$11:$A$396),1, COUNTIF(A$4:$A339, 'Annex 2 Designated EHV charges'!$A$11:$A$396)), 0)),"")</f>
        <v>New Import 81</v>
      </c>
      <c r="B340" s="91" t="str">
        <f>IF($A340="","",VLOOKUP($A340,'Annex 2 Designated EHV charges'!$A:$O,2,0))</f>
        <v>New Import 81</v>
      </c>
      <c r="C340" s="92" t="str">
        <f>IF($A340="","",VLOOKUP($A340,'Annex 2 Designated EHV charges'!$A:$O,3,0))</f>
        <v>New Import 81</v>
      </c>
      <c r="D340" s="91" t="str">
        <f>IF($A340="","",VLOOKUP($A340,'Annex 2 Designated EHV charges'!$A:$O,7,0))</f>
        <v>Potterspury Solar Farm, land north of Potterspury</v>
      </c>
      <c r="E340" s="94">
        <f>IFERROR(IF(VLOOKUP($A340,'Annex 2 Designated EHV charges'!$A:$P,COLUMN(E340)+4,FALSE)=0,"",VLOOKUP($A340,'Annex 2 Designated EHV charges'!$A:$P,COLUMN(E340)+4,FALSE)),"")</f>
        <v>0.96299999999999997</v>
      </c>
      <c r="F340" s="214">
        <f>IFERROR(IF(VLOOKUP($A340,'Annex 2 Designated EHV charges'!$A:$P,COLUMN(F340)+4,FALSE)=0,"",VLOOKUP($A340,'Annex 2 Designated EHV charges'!$A:$P,COLUMN(F340)+4,FALSE)),"")</f>
        <v>105.87</v>
      </c>
      <c r="G340" s="214">
        <f>IFERROR(IF(VLOOKUP($A340,'Annex 2 Designated EHV charges'!$A:$P,COLUMN(G340)+4,FALSE)=0,"",VLOOKUP($A340,'Annex 2 Designated EHV charges'!$A:$P,COLUMN(G340)+4,FALSE)),"")</f>
        <v>2.34</v>
      </c>
      <c r="H340" s="214">
        <f>IFERROR(IF(VLOOKUP($A340,'Annex 2 Designated EHV charges'!$A:$P,COLUMN(H340)+4,FALSE)=0,"",VLOOKUP($A340,'Annex 2 Designated EHV charges'!$A:$P,COLUMN(H340)+4,FALSE)),"")</f>
        <v>2.34</v>
      </c>
    </row>
    <row r="341" spans="1:8" x14ac:dyDescent="0.25">
      <c r="A341" s="91" t="str">
        <f t="array" ref="A341">IFERROR(INDEX('Annex 2 Designated EHV charges'!$A$11:$A$396, MATCH(0, IF(ISBLANK('Annex 2 Designated EHV charges'!$A$11:$A$396),1, COUNTIF(A$4:$A340, 'Annex 2 Designated EHV charges'!$A$11:$A$396)), 0)),"")</f>
        <v>New Import 82</v>
      </c>
      <c r="B341" s="91" t="str">
        <f>IF($A341="","",VLOOKUP($A341,'Annex 2 Designated EHV charges'!$A:$O,2,0))</f>
        <v>New Import 82</v>
      </c>
      <c r="C341" s="92" t="str">
        <f>IF($A341="","",VLOOKUP($A341,'Annex 2 Designated EHV charges'!$A:$O,3,0))</f>
        <v>New Import 82</v>
      </c>
      <c r="D341" s="91" t="str">
        <f>IF($A341="","",VLOOKUP($A341,'Annex 2 Designated EHV charges'!$A:$O,7,0))</f>
        <v>Project Winehouse IDNO</v>
      </c>
      <c r="E341" s="94">
        <f>IFERROR(IF(VLOOKUP($A341,'Annex 2 Designated EHV charges'!$A:$P,COLUMN(E341)+4,FALSE)=0,"",VLOOKUP($A341,'Annex 2 Designated EHV charges'!$A:$P,COLUMN(E341)+4,FALSE)),"")</f>
        <v>1.649</v>
      </c>
      <c r="F341" s="214">
        <f>IFERROR(IF(VLOOKUP($A341,'Annex 2 Designated EHV charges'!$A:$P,COLUMN(F341)+4,FALSE)=0,"",VLOOKUP($A341,'Annex 2 Designated EHV charges'!$A:$P,COLUMN(F341)+4,FALSE)),"")</f>
        <v>16270.12</v>
      </c>
      <c r="G341" s="214">
        <f>IFERROR(IF(VLOOKUP($A341,'Annex 2 Designated EHV charges'!$A:$P,COLUMN(G341)+4,FALSE)=0,"",VLOOKUP($A341,'Annex 2 Designated EHV charges'!$A:$P,COLUMN(G341)+4,FALSE)),"")</f>
        <v>1.34</v>
      </c>
      <c r="H341" s="214">
        <f>IFERROR(IF(VLOOKUP($A341,'Annex 2 Designated EHV charges'!$A:$P,COLUMN(H341)+4,FALSE)=0,"",VLOOKUP($A341,'Annex 2 Designated EHV charges'!$A:$P,COLUMN(H341)+4,FALSE)),"")</f>
        <v>1.34</v>
      </c>
    </row>
    <row r="342" spans="1:8" ht="25" x14ac:dyDescent="0.25">
      <c r="A342" s="91" t="str">
        <f t="array" ref="A342">IFERROR(INDEX('Annex 2 Designated EHV charges'!$A$11:$A$396, MATCH(0, IF(ISBLANK('Annex 2 Designated EHV charges'!$A$11:$A$396),1, COUNTIF(A$4:$A341, 'Annex 2 Designated EHV charges'!$A$11:$A$396)), 0)),"")</f>
        <v>New Import 83</v>
      </c>
      <c r="B342" s="91" t="str">
        <f>IF($A342="","",VLOOKUP($A342,'Annex 2 Designated EHV charges'!$A:$O,2,0))</f>
        <v>New Import 83</v>
      </c>
      <c r="C342" s="92" t="str">
        <f>IF($A342="","",VLOOKUP($A342,'Annex 2 Designated EHV charges'!$A:$O,3,0))</f>
        <v>New Import 83</v>
      </c>
      <c r="D342" s="91" t="str">
        <f>IF($A342="","",VLOOKUP($A342,'Annex 2 Designated EHV charges'!$A:$O,7,0))</f>
        <v>Pyghtle Farm, Wicken Park Road, Wicken, Milton Keynes</v>
      </c>
      <c r="E342" s="94">
        <f>IFERROR(IF(VLOOKUP($A342,'Annex 2 Designated EHV charges'!$A:$P,COLUMN(E342)+4,FALSE)=0,"",VLOOKUP($A342,'Annex 2 Designated EHV charges'!$A:$P,COLUMN(E342)+4,FALSE)),"")</f>
        <v>0.96299999999999997</v>
      </c>
      <c r="F342" s="214">
        <f>IFERROR(IF(VLOOKUP($A342,'Annex 2 Designated EHV charges'!$A:$P,COLUMN(F342)+4,FALSE)=0,"",VLOOKUP($A342,'Annex 2 Designated EHV charges'!$A:$P,COLUMN(F342)+4,FALSE)),"")</f>
        <v>117.62</v>
      </c>
      <c r="G342" s="214">
        <f>IFERROR(IF(VLOOKUP($A342,'Annex 2 Designated EHV charges'!$A:$P,COLUMN(G342)+4,FALSE)=0,"",VLOOKUP($A342,'Annex 2 Designated EHV charges'!$A:$P,COLUMN(G342)+4,FALSE)),"")</f>
        <v>2.67</v>
      </c>
      <c r="H342" s="214">
        <f>IFERROR(IF(VLOOKUP($A342,'Annex 2 Designated EHV charges'!$A:$P,COLUMN(H342)+4,FALSE)=0,"",VLOOKUP($A342,'Annex 2 Designated EHV charges'!$A:$P,COLUMN(H342)+4,FALSE)),"")</f>
        <v>2.67</v>
      </c>
    </row>
    <row r="343" spans="1:8" x14ac:dyDescent="0.25">
      <c r="A343" s="91" t="str">
        <f t="array" ref="A343">IFERROR(INDEX('Annex 2 Designated EHV charges'!$A$11:$A$396, MATCH(0, IF(ISBLANK('Annex 2 Designated EHV charges'!$A$11:$A$396),1, COUNTIF(A$4:$A342, 'Annex 2 Designated EHV charges'!$A$11:$A$396)), 0)),"")</f>
        <v>New Import 84</v>
      </c>
      <c r="B343" s="91" t="str">
        <f>IF($A343="","",VLOOKUP($A343,'Annex 2 Designated EHV charges'!$A:$O,2,0))</f>
        <v>New Import 84</v>
      </c>
      <c r="C343" s="92" t="str">
        <f>IF($A343="","",VLOOKUP($A343,'Annex 2 Designated EHV charges'!$A:$O,3,0))</f>
        <v>New Import 84</v>
      </c>
      <c r="D343" s="91" t="str">
        <f>IF($A343="","",VLOOKUP($A343,'Annex 2 Designated EHV charges'!$A:$O,7,0))</f>
        <v>Queen's Medical Centre IDNO</v>
      </c>
      <c r="E343" s="94" t="str">
        <f>IFERROR(IF(VLOOKUP($A343,'Annex 2 Designated EHV charges'!$A:$P,COLUMN(E343)+4,FALSE)=0,"",VLOOKUP($A343,'Annex 2 Designated EHV charges'!$A:$P,COLUMN(E343)+4,FALSE)),"")</f>
        <v/>
      </c>
      <c r="F343" s="214">
        <f>IFERROR(IF(VLOOKUP($A343,'Annex 2 Designated EHV charges'!$A:$P,COLUMN(F343)+4,FALSE)=0,"",VLOOKUP($A343,'Annex 2 Designated EHV charges'!$A:$P,COLUMN(F343)+4,FALSE)),"")</f>
        <v>35699.25</v>
      </c>
      <c r="G343" s="214">
        <f>IFERROR(IF(VLOOKUP($A343,'Annex 2 Designated EHV charges'!$A:$P,COLUMN(G343)+4,FALSE)=0,"",VLOOKUP($A343,'Annex 2 Designated EHV charges'!$A:$P,COLUMN(G343)+4,FALSE)),"")</f>
        <v>1.41</v>
      </c>
      <c r="H343" s="214">
        <f>IFERROR(IF(VLOOKUP($A343,'Annex 2 Designated EHV charges'!$A:$P,COLUMN(H343)+4,FALSE)=0,"",VLOOKUP($A343,'Annex 2 Designated EHV charges'!$A:$P,COLUMN(H343)+4,FALSE)),"")</f>
        <v>1.41</v>
      </c>
    </row>
    <row r="344" spans="1:8" x14ac:dyDescent="0.25">
      <c r="A344" s="91" t="str">
        <f t="array" ref="A344">IFERROR(INDEX('Annex 2 Designated EHV charges'!$A$11:$A$396, MATCH(0, IF(ISBLANK('Annex 2 Designated EHV charges'!$A$11:$A$396),1, COUNTIF(A$4:$A343, 'Annex 2 Designated EHV charges'!$A$11:$A$396)), 0)),"")</f>
        <v>New Import 85</v>
      </c>
      <c r="B344" s="91" t="str">
        <f>IF($A344="","",VLOOKUP($A344,'Annex 2 Designated EHV charges'!$A:$O,2,0))</f>
        <v>New Import 85</v>
      </c>
      <c r="C344" s="92" t="str">
        <f>IF($A344="","",VLOOKUP($A344,'Annex 2 Designated EHV charges'!$A:$O,3,0))</f>
        <v>New Import 85</v>
      </c>
      <c r="D344" s="91" t="str">
        <f>IF($A344="","",VLOOKUP($A344,'Annex 2 Designated EHV charges'!$A:$O,7,0))</f>
        <v>Red Bull IDNO</v>
      </c>
      <c r="E344" s="94">
        <f>IFERROR(IF(VLOOKUP($A344,'Annex 2 Designated EHV charges'!$A:$P,COLUMN(E344)+4,FALSE)=0,"",VLOOKUP($A344,'Annex 2 Designated EHV charges'!$A:$P,COLUMN(E344)+4,FALSE)),"")</f>
        <v>1.054</v>
      </c>
      <c r="F344" s="214">
        <f>IFERROR(IF(VLOOKUP($A344,'Annex 2 Designated EHV charges'!$A:$P,COLUMN(F344)+4,FALSE)=0,"",VLOOKUP($A344,'Annex 2 Designated EHV charges'!$A:$P,COLUMN(F344)+4,FALSE)),"")</f>
        <v>16270.12</v>
      </c>
      <c r="G344" s="214">
        <f>IFERROR(IF(VLOOKUP($A344,'Annex 2 Designated EHV charges'!$A:$P,COLUMN(G344)+4,FALSE)=0,"",VLOOKUP($A344,'Annex 2 Designated EHV charges'!$A:$P,COLUMN(G344)+4,FALSE)),"")</f>
        <v>1.39</v>
      </c>
      <c r="H344" s="214">
        <f>IFERROR(IF(VLOOKUP($A344,'Annex 2 Designated EHV charges'!$A:$P,COLUMN(H344)+4,FALSE)=0,"",VLOOKUP($A344,'Annex 2 Designated EHV charges'!$A:$P,COLUMN(H344)+4,FALSE)),"")</f>
        <v>1.39</v>
      </c>
    </row>
    <row r="345" spans="1:8" x14ac:dyDescent="0.25">
      <c r="A345" s="91" t="str">
        <f t="array" ref="A345">IFERROR(INDEX('Annex 2 Designated EHV charges'!$A$11:$A$396, MATCH(0, IF(ISBLANK('Annex 2 Designated EHV charges'!$A$11:$A$396),1, COUNTIF(A$4:$A344, 'Annex 2 Designated EHV charges'!$A$11:$A$396)), 0)),"")</f>
        <v>New Import 86</v>
      </c>
      <c r="B345" s="91" t="str">
        <f>IF($A345="","",VLOOKUP($A345,'Annex 2 Designated EHV charges'!$A:$O,2,0))</f>
        <v>New Import 86</v>
      </c>
      <c r="C345" s="92" t="str">
        <f>IF($A345="","",VLOOKUP($A345,'Annex 2 Designated EHV charges'!$A:$O,3,0))</f>
        <v>New Import 86</v>
      </c>
      <c r="D345" s="91" t="str">
        <f>IF($A345="","",VLOOKUP($A345,'Annex 2 Designated EHV charges'!$A:$O,7,0))</f>
        <v>Rothersthorpe, Milton Road</v>
      </c>
      <c r="E345" s="94">
        <f>IFERROR(IF(VLOOKUP($A345,'Annex 2 Designated EHV charges'!$A:$P,COLUMN(E345)+4,FALSE)=0,"",VLOOKUP($A345,'Annex 2 Designated EHV charges'!$A:$P,COLUMN(E345)+4,FALSE)),"")</f>
        <v>1.4970000000000001</v>
      </c>
      <c r="F345" s="214">
        <f>IFERROR(IF(VLOOKUP($A345,'Annex 2 Designated EHV charges'!$A:$P,COLUMN(F345)+4,FALSE)=0,"",VLOOKUP($A345,'Annex 2 Designated EHV charges'!$A:$P,COLUMN(F345)+4,FALSE)),"")</f>
        <v>30.34</v>
      </c>
      <c r="G345" s="214">
        <f>IFERROR(IF(VLOOKUP($A345,'Annex 2 Designated EHV charges'!$A:$P,COLUMN(G345)+4,FALSE)=0,"",VLOOKUP($A345,'Annex 2 Designated EHV charges'!$A:$P,COLUMN(G345)+4,FALSE)),"")</f>
        <v>1.56</v>
      </c>
      <c r="H345" s="214">
        <f>IFERROR(IF(VLOOKUP($A345,'Annex 2 Designated EHV charges'!$A:$P,COLUMN(H345)+4,FALSE)=0,"",VLOOKUP($A345,'Annex 2 Designated EHV charges'!$A:$P,COLUMN(H345)+4,FALSE)),"")</f>
        <v>1.56</v>
      </c>
    </row>
    <row r="346" spans="1:8" x14ac:dyDescent="0.25">
      <c r="A346" s="91" t="str">
        <f t="array" ref="A346">IFERROR(INDEX('Annex 2 Designated EHV charges'!$A$11:$A$396, MATCH(0, IF(ISBLANK('Annex 2 Designated EHV charges'!$A$11:$A$396),1, COUNTIF(A$4:$A345, 'Annex 2 Designated EHV charges'!$A$11:$A$396)), 0)),"")</f>
        <v>New Import 87</v>
      </c>
      <c r="B346" s="91" t="str">
        <f>IF($A346="","",VLOOKUP($A346,'Annex 2 Designated EHV charges'!$A:$O,2,0))</f>
        <v>New Import 87</v>
      </c>
      <c r="C346" s="92" t="str">
        <f>IF($A346="","",VLOOKUP($A346,'Annex 2 Designated EHV charges'!$A:$O,3,0))</f>
        <v>New Import 87</v>
      </c>
      <c r="D346" s="91" t="str">
        <f>IF($A346="","",VLOOKUP($A346,'Annex 2 Designated EHV charges'!$A:$O,7,0))</f>
        <v>Royle Farm</v>
      </c>
      <c r="E346" s="94" t="str">
        <f>IFERROR(IF(VLOOKUP($A346,'Annex 2 Designated EHV charges'!$A:$P,COLUMN(E346)+4,FALSE)=0,"",VLOOKUP($A346,'Annex 2 Designated EHV charges'!$A:$P,COLUMN(E346)+4,FALSE)),"")</f>
        <v/>
      </c>
      <c r="F346" s="214">
        <f>IFERROR(IF(VLOOKUP($A346,'Annex 2 Designated EHV charges'!$A:$P,COLUMN(F346)+4,FALSE)=0,"",VLOOKUP($A346,'Annex 2 Designated EHV charges'!$A:$P,COLUMN(F346)+4,FALSE)),"")</f>
        <v>1937.25</v>
      </c>
      <c r="G346" s="214">
        <f>IFERROR(IF(VLOOKUP($A346,'Annex 2 Designated EHV charges'!$A:$P,COLUMN(G346)+4,FALSE)=0,"",VLOOKUP($A346,'Annex 2 Designated EHV charges'!$A:$P,COLUMN(G346)+4,FALSE)),"")</f>
        <v>0.71</v>
      </c>
      <c r="H346" s="214">
        <f>IFERROR(IF(VLOOKUP($A346,'Annex 2 Designated EHV charges'!$A:$P,COLUMN(H346)+4,FALSE)=0,"",VLOOKUP($A346,'Annex 2 Designated EHV charges'!$A:$P,COLUMN(H346)+4,FALSE)),"")</f>
        <v>0.71</v>
      </c>
    </row>
    <row r="347" spans="1:8" x14ac:dyDescent="0.25">
      <c r="A347" s="91" t="str">
        <f t="array" ref="A347">IFERROR(INDEX('Annex 2 Designated EHV charges'!$A$11:$A$396, MATCH(0, IF(ISBLANK('Annex 2 Designated EHV charges'!$A$11:$A$396),1, COUNTIF(A$4:$A346, 'Annex 2 Designated EHV charges'!$A$11:$A$396)), 0)),"")</f>
        <v>New Import 88</v>
      </c>
      <c r="B347" s="91" t="str">
        <f>IF($A347="","",VLOOKUP($A347,'Annex 2 Designated EHV charges'!$A:$O,2,0))</f>
        <v>New Import 88</v>
      </c>
      <c r="C347" s="92" t="str">
        <f>IF($A347="","",VLOOKUP($A347,'Annex 2 Designated EHV charges'!$A:$O,3,0))</f>
        <v>New Import 88</v>
      </c>
      <c r="D347" s="91" t="str">
        <f>IF($A347="","",VLOOKUP($A347,'Annex 2 Designated EHV charges'!$A:$O,7,0))</f>
        <v>Sherbourne Farm Solar</v>
      </c>
      <c r="E347" s="94">
        <f>IFERROR(IF(VLOOKUP($A347,'Annex 2 Designated EHV charges'!$A:$P,COLUMN(E347)+4,FALSE)=0,"",VLOOKUP($A347,'Annex 2 Designated EHV charges'!$A:$P,COLUMN(E347)+4,FALSE)),"")</f>
        <v>1.831</v>
      </c>
      <c r="F347" s="214">
        <f>IFERROR(IF(VLOOKUP($A347,'Annex 2 Designated EHV charges'!$A:$P,COLUMN(F347)+4,FALSE)=0,"",VLOOKUP($A347,'Annex 2 Designated EHV charges'!$A:$P,COLUMN(F347)+4,FALSE)),"")</f>
        <v>147.22999999999999</v>
      </c>
      <c r="G347" s="214">
        <f>IFERROR(IF(VLOOKUP($A347,'Annex 2 Designated EHV charges'!$A:$P,COLUMN(G347)+4,FALSE)=0,"",VLOOKUP($A347,'Annex 2 Designated EHV charges'!$A:$P,COLUMN(G347)+4,FALSE)),"")</f>
        <v>2.42</v>
      </c>
      <c r="H347" s="214">
        <f>IFERROR(IF(VLOOKUP($A347,'Annex 2 Designated EHV charges'!$A:$P,COLUMN(H347)+4,FALSE)=0,"",VLOOKUP($A347,'Annex 2 Designated EHV charges'!$A:$P,COLUMN(H347)+4,FALSE)),"")</f>
        <v>2.42</v>
      </c>
    </row>
    <row r="348" spans="1:8" x14ac:dyDescent="0.25">
      <c r="A348" s="91" t="str">
        <f t="array" ref="A348">IFERROR(INDEX('Annex 2 Designated EHV charges'!$A$11:$A$396, MATCH(0, IF(ISBLANK('Annex 2 Designated EHV charges'!$A$11:$A$396),1, COUNTIF(A$4:$A347, 'Annex 2 Designated EHV charges'!$A$11:$A$396)), 0)),"")</f>
        <v>New Import 89</v>
      </c>
      <c r="B348" s="91" t="str">
        <f>IF($A348="","",VLOOKUP($A348,'Annex 2 Designated EHV charges'!$A:$O,2,0))</f>
        <v>New Import 89</v>
      </c>
      <c r="C348" s="92" t="str">
        <f>IF($A348="","",VLOOKUP($A348,'Annex 2 Designated EHV charges'!$A:$O,3,0))</f>
        <v>New Import 89</v>
      </c>
      <c r="D348" s="91" t="str">
        <f>IF($A348="","",VLOOKUP($A348,'Annex 2 Designated EHV charges'!$A:$O,7,0))</f>
        <v>Shirebrook Wind Farm</v>
      </c>
      <c r="E348" s="94">
        <f>IFERROR(IF(VLOOKUP($A348,'Annex 2 Designated EHV charges'!$A:$P,COLUMN(E348)+4,FALSE)=0,"",VLOOKUP($A348,'Annex 2 Designated EHV charges'!$A:$P,COLUMN(E348)+4,FALSE)),"")</f>
        <v>0.81200000000000006</v>
      </c>
      <c r="F348" s="214">
        <f>IFERROR(IF(VLOOKUP($A348,'Annex 2 Designated EHV charges'!$A:$P,COLUMN(F348)+4,FALSE)=0,"",VLOOKUP($A348,'Annex 2 Designated EHV charges'!$A:$P,COLUMN(F348)+4,FALSE)),"")</f>
        <v>3.46</v>
      </c>
      <c r="G348" s="214">
        <f>IFERROR(IF(VLOOKUP($A348,'Annex 2 Designated EHV charges'!$A:$P,COLUMN(G348)+4,FALSE)=0,"",VLOOKUP($A348,'Annex 2 Designated EHV charges'!$A:$P,COLUMN(G348)+4,FALSE)),"")</f>
        <v>0.92</v>
      </c>
      <c r="H348" s="214">
        <f>IFERROR(IF(VLOOKUP($A348,'Annex 2 Designated EHV charges'!$A:$P,COLUMN(H348)+4,FALSE)=0,"",VLOOKUP($A348,'Annex 2 Designated EHV charges'!$A:$P,COLUMN(H348)+4,FALSE)),"")</f>
        <v>0.92</v>
      </c>
    </row>
    <row r="349" spans="1:8" x14ac:dyDescent="0.25">
      <c r="A349" s="91" t="str">
        <f t="array" ref="A349">IFERROR(INDEX('Annex 2 Designated EHV charges'!$A$11:$A$396, MATCH(0, IF(ISBLANK('Annex 2 Designated EHV charges'!$A$11:$A$396),1, COUNTIF(A$4:$A348, 'Annex 2 Designated EHV charges'!$A$11:$A$396)), 0)),"")</f>
        <v>New Import 90</v>
      </c>
      <c r="B349" s="91" t="str">
        <f>IF($A349="","",VLOOKUP($A349,'Annex 2 Designated EHV charges'!$A:$O,2,0))</f>
        <v>New Import 90</v>
      </c>
      <c r="C349" s="92" t="str">
        <f>IF($A349="","",VLOOKUP($A349,'Annex 2 Designated EHV charges'!$A:$O,3,0))</f>
        <v>New Import 90</v>
      </c>
      <c r="D349" s="91" t="str">
        <f>IF($A349="","",VLOOKUP($A349,'Annex 2 Designated EHV charges'!$A:$O,7,0))</f>
        <v>Shireoaks Hall Farm PV</v>
      </c>
      <c r="E349" s="94" t="str">
        <f>IFERROR(IF(VLOOKUP($A349,'Annex 2 Designated EHV charges'!$A:$P,COLUMN(E349)+4,FALSE)=0,"",VLOOKUP($A349,'Annex 2 Designated EHV charges'!$A:$P,COLUMN(E349)+4,FALSE)),"")</f>
        <v/>
      </c>
      <c r="F349" s="214">
        <f>IFERROR(IF(VLOOKUP($A349,'Annex 2 Designated EHV charges'!$A:$P,COLUMN(F349)+4,FALSE)=0,"",VLOOKUP($A349,'Annex 2 Designated EHV charges'!$A:$P,COLUMN(F349)+4,FALSE)),"")</f>
        <v>9</v>
      </c>
      <c r="G349" s="214">
        <f>IFERROR(IF(VLOOKUP($A349,'Annex 2 Designated EHV charges'!$A:$P,COLUMN(G349)+4,FALSE)=0,"",VLOOKUP($A349,'Annex 2 Designated EHV charges'!$A:$P,COLUMN(G349)+4,FALSE)),"")</f>
        <v>1.22</v>
      </c>
      <c r="H349" s="214">
        <f>IFERROR(IF(VLOOKUP($A349,'Annex 2 Designated EHV charges'!$A:$P,COLUMN(H349)+4,FALSE)=0,"",VLOOKUP($A349,'Annex 2 Designated EHV charges'!$A:$P,COLUMN(H349)+4,FALSE)),"")</f>
        <v>1.22</v>
      </c>
    </row>
    <row r="350" spans="1:8" x14ac:dyDescent="0.25">
      <c r="A350" s="91" t="str">
        <f t="array" ref="A350">IFERROR(INDEX('Annex 2 Designated EHV charges'!$A$11:$A$396, MATCH(0, IF(ISBLANK('Annex 2 Designated EHV charges'!$A$11:$A$396),1, COUNTIF(A$4:$A349, 'Annex 2 Designated EHV charges'!$A$11:$A$396)), 0)),"")</f>
        <v>New Import 91</v>
      </c>
      <c r="B350" s="91" t="str">
        <f>IF($A350="","",VLOOKUP($A350,'Annex 2 Designated EHV charges'!$A:$O,2,0))</f>
        <v>New Import 91</v>
      </c>
      <c r="C350" s="92" t="str">
        <f>IF($A350="","",VLOOKUP($A350,'Annex 2 Designated EHV charges'!$A:$O,3,0))</f>
        <v>New Import 91</v>
      </c>
      <c r="D350" s="91" t="str">
        <f>IF($A350="","",VLOOKUP($A350,'Annex 2 Designated EHV charges'!$A:$O,7,0))</f>
        <v>Smart Parc IDNO</v>
      </c>
      <c r="E350" s="94">
        <f>IFERROR(IF(VLOOKUP($A350,'Annex 2 Designated EHV charges'!$A:$P,COLUMN(E350)+4,FALSE)=0,"",VLOOKUP($A350,'Annex 2 Designated EHV charges'!$A:$P,COLUMN(E350)+4,FALSE)),"")</f>
        <v>3.641</v>
      </c>
      <c r="F350" s="214">
        <f>IFERROR(IF(VLOOKUP($A350,'Annex 2 Designated EHV charges'!$A:$P,COLUMN(F350)+4,FALSE)=0,"",VLOOKUP($A350,'Annex 2 Designated EHV charges'!$A:$P,COLUMN(F350)+4,FALSE)),"")</f>
        <v>35699.25</v>
      </c>
      <c r="G350" s="214">
        <f>IFERROR(IF(VLOOKUP($A350,'Annex 2 Designated EHV charges'!$A:$P,COLUMN(G350)+4,FALSE)=0,"",VLOOKUP($A350,'Annex 2 Designated EHV charges'!$A:$P,COLUMN(G350)+4,FALSE)),"")</f>
        <v>2.85</v>
      </c>
      <c r="H350" s="214">
        <f>IFERROR(IF(VLOOKUP($A350,'Annex 2 Designated EHV charges'!$A:$P,COLUMN(H350)+4,FALSE)=0,"",VLOOKUP($A350,'Annex 2 Designated EHV charges'!$A:$P,COLUMN(H350)+4,FALSE)),"")</f>
        <v>2.85</v>
      </c>
    </row>
    <row r="351" spans="1:8" x14ac:dyDescent="0.25">
      <c r="A351" s="91" t="str">
        <f t="array" ref="A351">IFERROR(INDEX('Annex 2 Designated EHV charges'!$A$11:$A$396, MATCH(0, IF(ISBLANK('Annex 2 Designated EHV charges'!$A$11:$A$396),1, COUNTIF(A$4:$A350, 'Annex 2 Designated EHV charges'!$A$11:$A$396)), 0)),"")</f>
        <v>New Import 92</v>
      </c>
      <c r="B351" s="91" t="str">
        <f>IF($A351="","",VLOOKUP($A351,'Annex 2 Designated EHV charges'!$A:$O,2,0))</f>
        <v>New Import 92</v>
      </c>
      <c r="C351" s="92" t="str">
        <f>IF($A351="","",VLOOKUP($A351,'Annex 2 Designated EHV charges'!$A:$O,3,0))</f>
        <v>New Import 92</v>
      </c>
      <c r="D351" s="91" t="str">
        <f>IF($A351="","",VLOOKUP($A351,'Annex 2 Designated EHV charges'!$A:$O,7,0))</f>
        <v>SmartParc G99 applicatio IDNO</v>
      </c>
      <c r="E351" s="94">
        <f>IFERROR(IF(VLOOKUP($A351,'Annex 2 Designated EHV charges'!$A:$P,COLUMN(E351)+4,FALSE)=0,"",VLOOKUP($A351,'Annex 2 Designated EHV charges'!$A:$P,COLUMN(E351)+4,FALSE)),"")</f>
        <v>3.29</v>
      </c>
      <c r="F351" s="214" t="str">
        <f>IFERROR(IF(VLOOKUP($A351,'Annex 2 Designated EHV charges'!$A:$P,COLUMN(F351)+4,FALSE)=0,"",VLOOKUP($A351,'Annex 2 Designated EHV charges'!$A:$P,COLUMN(F351)+4,FALSE)),"")</f>
        <v/>
      </c>
      <c r="G351" s="214">
        <f>IFERROR(IF(VLOOKUP($A351,'Annex 2 Designated EHV charges'!$A:$P,COLUMN(G351)+4,FALSE)=0,"",VLOOKUP($A351,'Annex 2 Designated EHV charges'!$A:$P,COLUMN(G351)+4,FALSE)),"")</f>
        <v>2.74</v>
      </c>
      <c r="H351" s="214">
        <f>IFERROR(IF(VLOOKUP($A351,'Annex 2 Designated EHV charges'!$A:$P,COLUMN(H351)+4,FALSE)=0,"",VLOOKUP($A351,'Annex 2 Designated EHV charges'!$A:$P,COLUMN(H351)+4,FALSE)),"")</f>
        <v>2.74</v>
      </c>
    </row>
    <row r="352" spans="1:8" x14ac:dyDescent="0.25">
      <c r="A352" s="91" t="str">
        <f t="array" ref="A352">IFERROR(INDEX('Annex 2 Designated EHV charges'!$A$11:$A$396, MATCH(0, IF(ISBLANK('Annex 2 Designated EHV charges'!$A$11:$A$396),1, COUNTIF(A$4:$A351, 'Annex 2 Designated EHV charges'!$A$11:$A$396)), 0)),"")</f>
        <v>New Import 93</v>
      </c>
      <c r="B352" s="91" t="str">
        <f>IF($A352="","",VLOOKUP($A352,'Annex 2 Designated EHV charges'!$A:$O,2,0))</f>
        <v>New Import 93</v>
      </c>
      <c r="C352" s="92" t="str">
        <f>IF($A352="","",VLOOKUP($A352,'Annex 2 Designated EHV charges'!$A:$O,3,0))</f>
        <v>New Import 93</v>
      </c>
      <c r="D352" s="91" t="str">
        <f>IF($A352="","",VLOOKUP($A352,'Annex 2 Designated EHV charges'!$A:$O,7,0))</f>
        <v>Soars Lodge Farm</v>
      </c>
      <c r="E352" s="94" t="str">
        <f>IFERROR(IF(VLOOKUP($A352,'Annex 2 Designated EHV charges'!$A:$P,COLUMN(E352)+4,FALSE)=0,"",VLOOKUP($A352,'Annex 2 Designated EHV charges'!$A:$P,COLUMN(E352)+4,FALSE)),"")</f>
        <v/>
      </c>
      <c r="F352" s="214">
        <f>IFERROR(IF(VLOOKUP($A352,'Annex 2 Designated EHV charges'!$A:$P,COLUMN(F352)+4,FALSE)=0,"",VLOOKUP($A352,'Annex 2 Designated EHV charges'!$A:$P,COLUMN(F352)+4,FALSE)),"")</f>
        <v>17.64</v>
      </c>
      <c r="G352" s="214">
        <f>IFERROR(IF(VLOOKUP($A352,'Annex 2 Designated EHV charges'!$A:$P,COLUMN(G352)+4,FALSE)=0,"",VLOOKUP($A352,'Annex 2 Designated EHV charges'!$A:$P,COLUMN(G352)+4,FALSE)),"")</f>
        <v>1.6</v>
      </c>
      <c r="H352" s="214">
        <f>IFERROR(IF(VLOOKUP($A352,'Annex 2 Designated EHV charges'!$A:$P,COLUMN(H352)+4,FALSE)=0,"",VLOOKUP($A352,'Annex 2 Designated EHV charges'!$A:$P,COLUMN(H352)+4,FALSE)),"")</f>
        <v>1.6</v>
      </c>
    </row>
    <row r="353" spans="1:8" x14ac:dyDescent="0.25">
      <c r="A353" s="91" t="str">
        <f t="array" ref="A353">IFERROR(INDEX('Annex 2 Designated EHV charges'!$A$11:$A$396, MATCH(0, IF(ISBLANK('Annex 2 Designated EHV charges'!$A$11:$A$396),1, COUNTIF(A$4:$A352, 'Annex 2 Designated EHV charges'!$A$11:$A$396)), 0)),"")</f>
        <v>New Import 94</v>
      </c>
      <c r="B353" s="91" t="str">
        <f>IF($A353="","",VLOOKUP($A353,'Annex 2 Designated EHV charges'!$A:$O,2,0))</f>
        <v>New Import 94</v>
      </c>
      <c r="C353" s="92" t="str">
        <f>IF($A353="","",VLOOKUP($A353,'Annex 2 Designated EHV charges'!$A:$O,3,0))</f>
        <v>New Import 94</v>
      </c>
      <c r="D353" s="91" t="str">
        <f>IF($A353="","",VLOOKUP($A353,'Annex 2 Designated EHV charges'!$A:$O,7,0))</f>
        <v>Sparrow Lodge Farm, Wicken Park Road</v>
      </c>
      <c r="E353" s="94">
        <f>IFERROR(IF(VLOOKUP($A353,'Annex 2 Designated EHV charges'!$A:$P,COLUMN(E353)+4,FALSE)=0,"",VLOOKUP($A353,'Annex 2 Designated EHV charges'!$A:$P,COLUMN(E353)+4,FALSE)),"")</f>
        <v>0.96299999999999997</v>
      </c>
      <c r="F353" s="214">
        <f>IFERROR(IF(VLOOKUP($A353,'Annex 2 Designated EHV charges'!$A:$P,COLUMN(F353)+4,FALSE)=0,"",VLOOKUP($A353,'Annex 2 Designated EHV charges'!$A:$P,COLUMN(F353)+4,FALSE)),"")</f>
        <v>0.91</v>
      </c>
      <c r="G353" s="214">
        <f>IFERROR(IF(VLOOKUP($A353,'Annex 2 Designated EHV charges'!$A:$P,COLUMN(G353)+4,FALSE)=0,"",VLOOKUP($A353,'Annex 2 Designated EHV charges'!$A:$P,COLUMN(G353)+4,FALSE)),"")</f>
        <v>2.67</v>
      </c>
      <c r="H353" s="214">
        <f>IFERROR(IF(VLOOKUP($A353,'Annex 2 Designated EHV charges'!$A:$P,COLUMN(H353)+4,FALSE)=0,"",VLOOKUP($A353,'Annex 2 Designated EHV charges'!$A:$P,COLUMN(H353)+4,FALSE)),"")</f>
        <v>2.67</v>
      </c>
    </row>
    <row r="354" spans="1:8" x14ac:dyDescent="0.25">
      <c r="A354" s="91" t="str">
        <f t="array" ref="A354">IFERROR(INDEX('Annex 2 Designated EHV charges'!$A$11:$A$396, MATCH(0, IF(ISBLANK('Annex 2 Designated EHV charges'!$A$11:$A$396),1, COUNTIF(A$4:$A353, 'Annex 2 Designated EHV charges'!$A$11:$A$396)), 0)),"")</f>
        <v>New Import 95</v>
      </c>
      <c r="B354" s="91" t="str">
        <f>IF($A354="","",VLOOKUP($A354,'Annex 2 Designated EHV charges'!$A:$O,2,0))</f>
        <v>New Import 95</v>
      </c>
      <c r="C354" s="92" t="str">
        <f>IF($A354="","",VLOOKUP($A354,'Annex 2 Designated EHV charges'!$A:$O,3,0))</f>
        <v>New Import 95</v>
      </c>
      <c r="D354" s="91" t="str">
        <f>IF($A354="","",VLOOKUP($A354,'Annex 2 Designated EHV charges'!$A:$O,7,0))</f>
        <v xml:space="preserve">Staveley Ironworks </v>
      </c>
      <c r="E354" s="94" t="str">
        <f>IFERROR(IF(VLOOKUP($A354,'Annex 2 Designated EHV charges'!$A:$P,COLUMN(E354)+4,FALSE)=0,"",VLOOKUP($A354,'Annex 2 Designated EHV charges'!$A:$P,COLUMN(E354)+4,FALSE)),"")</f>
        <v/>
      </c>
      <c r="F354" s="214">
        <f>IFERROR(IF(VLOOKUP($A354,'Annex 2 Designated EHV charges'!$A:$P,COLUMN(F354)+4,FALSE)=0,"",VLOOKUP($A354,'Annex 2 Designated EHV charges'!$A:$P,COLUMN(F354)+4,FALSE)),"")</f>
        <v>30787.919999999998</v>
      </c>
      <c r="G354" s="214">
        <f>IFERROR(IF(VLOOKUP($A354,'Annex 2 Designated EHV charges'!$A:$P,COLUMN(G354)+4,FALSE)=0,"",VLOOKUP($A354,'Annex 2 Designated EHV charges'!$A:$P,COLUMN(G354)+4,FALSE)),"")</f>
        <v>1.25</v>
      </c>
      <c r="H354" s="214">
        <f>IFERROR(IF(VLOOKUP($A354,'Annex 2 Designated EHV charges'!$A:$P,COLUMN(H354)+4,FALSE)=0,"",VLOOKUP($A354,'Annex 2 Designated EHV charges'!$A:$P,COLUMN(H354)+4,FALSE)),"")</f>
        <v>1.25</v>
      </c>
    </row>
    <row r="355" spans="1:8" x14ac:dyDescent="0.25">
      <c r="A355" s="91" t="str">
        <f t="array" ref="A355">IFERROR(INDEX('Annex 2 Designated EHV charges'!$A$11:$A$396, MATCH(0, IF(ISBLANK('Annex 2 Designated EHV charges'!$A$11:$A$396),1, COUNTIF(A$4:$A354, 'Annex 2 Designated EHV charges'!$A$11:$A$396)), 0)),"")</f>
        <v>New Import 96</v>
      </c>
      <c r="B355" s="91" t="str">
        <f>IF($A355="","",VLOOKUP($A355,'Annex 2 Designated EHV charges'!$A:$O,2,0))</f>
        <v>New Import 96</v>
      </c>
      <c r="C355" s="92" t="str">
        <f>IF($A355="","",VLOOKUP($A355,'Annex 2 Designated EHV charges'!$A:$O,3,0))</f>
        <v>New Import 96</v>
      </c>
      <c r="D355" s="91" t="str">
        <f>IF($A355="","",VLOOKUP($A355,'Annex 2 Designated EHV charges'!$A:$O,7,0))</f>
        <v>Staveley Works</v>
      </c>
      <c r="E355" s="94" t="str">
        <f>IFERROR(IF(VLOOKUP($A355,'Annex 2 Designated EHV charges'!$A:$P,COLUMN(E355)+4,FALSE)=0,"",VLOOKUP($A355,'Annex 2 Designated EHV charges'!$A:$P,COLUMN(E355)+4,FALSE)),"")</f>
        <v/>
      </c>
      <c r="F355" s="214">
        <f>IFERROR(IF(VLOOKUP($A355,'Annex 2 Designated EHV charges'!$A:$P,COLUMN(F355)+4,FALSE)=0,"",VLOOKUP($A355,'Annex 2 Designated EHV charges'!$A:$P,COLUMN(F355)+4,FALSE)),"")</f>
        <v>128.09</v>
      </c>
      <c r="G355" s="214">
        <f>IFERROR(IF(VLOOKUP($A355,'Annex 2 Designated EHV charges'!$A:$P,COLUMN(G355)+4,FALSE)=0,"",VLOOKUP($A355,'Annex 2 Designated EHV charges'!$A:$P,COLUMN(G355)+4,FALSE)),"")</f>
        <v>0.94</v>
      </c>
      <c r="H355" s="214">
        <f>IFERROR(IF(VLOOKUP($A355,'Annex 2 Designated EHV charges'!$A:$P,COLUMN(H355)+4,FALSE)=0,"",VLOOKUP($A355,'Annex 2 Designated EHV charges'!$A:$P,COLUMN(H355)+4,FALSE)),"")</f>
        <v>0.94</v>
      </c>
    </row>
    <row r="356" spans="1:8" x14ac:dyDescent="0.25">
      <c r="A356" s="91" t="str">
        <f t="array" ref="A356">IFERROR(INDEX('Annex 2 Designated EHV charges'!$A$11:$A$396, MATCH(0, IF(ISBLANK('Annex 2 Designated EHV charges'!$A$11:$A$396),1, COUNTIF(A$4:$A355, 'Annex 2 Designated EHV charges'!$A$11:$A$396)), 0)),"")</f>
        <v>New Import 97</v>
      </c>
      <c r="B356" s="91" t="str">
        <f>IF($A356="","",VLOOKUP($A356,'Annex 2 Designated EHV charges'!$A:$O,2,0))</f>
        <v>New Import 97</v>
      </c>
      <c r="C356" s="92" t="str">
        <f>IF($A356="","",VLOOKUP($A356,'Annex 2 Designated EHV charges'!$A:$O,3,0))</f>
        <v>New Import 97</v>
      </c>
      <c r="D356" s="91" t="str">
        <f>IF($A356="","",VLOOKUP($A356,'Annex 2 Designated EHV charges'!$A:$O,7,0))</f>
        <v>Stourton Estate</v>
      </c>
      <c r="E356" s="94" t="str">
        <f>IFERROR(IF(VLOOKUP($A356,'Annex 2 Designated EHV charges'!$A:$P,COLUMN(E356)+4,FALSE)=0,"",VLOOKUP($A356,'Annex 2 Designated EHV charges'!$A:$P,COLUMN(E356)+4,FALSE)),"")</f>
        <v/>
      </c>
      <c r="F356" s="214">
        <f>IFERROR(IF(VLOOKUP($A356,'Annex 2 Designated EHV charges'!$A:$P,COLUMN(F356)+4,FALSE)=0,"",VLOOKUP($A356,'Annex 2 Designated EHV charges'!$A:$P,COLUMN(F356)+4,FALSE)),"")</f>
        <v>14.72</v>
      </c>
      <c r="G356" s="214">
        <f>IFERROR(IF(VLOOKUP($A356,'Annex 2 Designated EHV charges'!$A:$P,COLUMN(G356)+4,FALSE)=0,"",VLOOKUP($A356,'Annex 2 Designated EHV charges'!$A:$P,COLUMN(G356)+4,FALSE)),"")</f>
        <v>1.1499999999999999</v>
      </c>
      <c r="H356" s="214">
        <f>IFERROR(IF(VLOOKUP($A356,'Annex 2 Designated EHV charges'!$A:$P,COLUMN(H356)+4,FALSE)=0,"",VLOOKUP($A356,'Annex 2 Designated EHV charges'!$A:$P,COLUMN(H356)+4,FALSE)),"")</f>
        <v>1.1499999999999999</v>
      </c>
    </row>
    <row r="357" spans="1:8" x14ac:dyDescent="0.25">
      <c r="A357" s="91" t="str">
        <f t="array" ref="A357">IFERROR(INDEX('Annex 2 Designated EHV charges'!$A$11:$A$396, MATCH(0, IF(ISBLANK('Annex 2 Designated EHV charges'!$A$11:$A$396),1, COUNTIF(A$4:$A356, 'Annex 2 Designated EHV charges'!$A$11:$A$396)), 0)),"")</f>
        <v>New Import 98</v>
      </c>
      <c r="B357" s="91" t="str">
        <f>IF($A357="","",VLOOKUP($A357,'Annex 2 Designated EHV charges'!$A:$O,2,0))</f>
        <v>New Import 98</v>
      </c>
      <c r="C357" s="92" t="str">
        <f>IF($A357="","",VLOOKUP($A357,'Annex 2 Designated EHV charges'!$A:$O,3,0))</f>
        <v>New Import 98</v>
      </c>
      <c r="D357" s="91" t="str">
        <f>IF($A357="","",VLOOKUP($A357,'Annex 2 Designated EHV charges'!$A:$O,7,0))</f>
        <v>Stow Park Farm ESS &amp; PV</v>
      </c>
      <c r="E357" s="94" t="str">
        <f>IFERROR(IF(VLOOKUP($A357,'Annex 2 Designated EHV charges'!$A:$P,COLUMN(E357)+4,FALSE)=0,"",VLOOKUP($A357,'Annex 2 Designated EHV charges'!$A:$P,COLUMN(E357)+4,FALSE)),"")</f>
        <v/>
      </c>
      <c r="F357" s="214">
        <f>IFERROR(IF(VLOOKUP($A357,'Annex 2 Designated EHV charges'!$A:$P,COLUMN(F357)+4,FALSE)=0,"",VLOOKUP($A357,'Annex 2 Designated EHV charges'!$A:$P,COLUMN(F357)+4,FALSE)),"")</f>
        <v>70.7</v>
      </c>
      <c r="G357" s="214">
        <f>IFERROR(IF(VLOOKUP($A357,'Annex 2 Designated EHV charges'!$A:$P,COLUMN(G357)+4,FALSE)=0,"",VLOOKUP($A357,'Annex 2 Designated EHV charges'!$A:$P,COLUMN(G357)+4,FALSE)),"")</f>
        <v>1.1499999999999999</v>
      </c>
      <c r="H357" s="214">
        <f>IFERROR(IF(VLOOKUP($A357,'Annex 2 Designated EHV charges'!$A:$P,COLUMN(H357)+4,FALSE)=0,"",VLOOKUP($A357,'Annex 2 Designated EHV charges'!$A:$P,COLUMN(H357)+4,FALSE)),"")</f>
        <v>1.1499999999999999</v>
      </c>
    </row>
    <row r="358" spans="1:8" x14ac:dyDescent="0.25">
      <c r="A358" s="91" t="str">
        <f t="array" ref="A358">IFERROR(INDEX('Annex 2 Designated EHV charges'!$A$11:$A$396, MATCH(0, IF(ISBLANK('Annex 2 Designated EHV charges'!$A$11:$A$396),1, COUNTIF(A$4:$A357, 'Annex 2 Designated EHV charges'!$A$11:$A$396)), 0)),"")</f>
        <v>New Import 99</v>
      </c>
      <c r="B358" s="91" t="str">
        <f>IF($A358="","",VLOOKUP($A358,'Annex 2 Designated EHV charges'!$A:$O,2,0))</f>
        <v>New Import 99</v>
      </c>
      <c r="C358" s="92" t="str">
        <f>IF($A358="","",VLOOKUP($A358,'Annex 2 Designated EHV charges'!$A:$O,3,0))</f>
        <v>New Import 99</v>
      </c>
      <c r="D358" s="91" t="str">
        <f>IF($A358="","",VLOOKUP($A358,'Annex 2 Designated EHV charges'!$A:$O,7,0))</f>
        <v>Sudbury Estate</v>
      </c>
      <c r="E358" s="94" t="str">
        <f>IFERROR(IF(VLOOKUP($A358,'Annex 2 Designated EHV charges'!$A:$P,COLUMN(E358)+4,FALSE)=0,"",VLOOKUP($A358,'Annex 2 Designated EHV charges'!$A:$P,COLUMN(E358)+4,FALSE)),"")</f>
        <v/>
      </c>
      <c r="F358" s="214">
        <f>IFERROR(IF(VLOOKUP($A358,'Annex 2 Designated EHV charges'!$A:$P,COLUMN(F358)+4,FALSE)=0,"",VLOOKUP($A358,'Annex 2 Designated EHV charges'!$A:$P,COLUMN(F358)+4,FALSE)),"")</f>
        <v>448.95</v>
      </c>
      <c r="G358" s="214">
        <f>IFERROR(IF(VLOOKUP($A358,'Annex 2 Designated EHV charges'!$A:$P,COLUMN(G358)+4,FALSE)=0,"",VLOOKUP($A358,'Annex 2 Designated EHV charges'!$A:$P,COLUMN(G358)+4,FALSE)),"")</f>
        <v>3.48</v>
      </c>
      <c r="H358" s="214">
        <f>IFERROR(IF(VLOOKUP($A358,'Annex 2 Designated EHV charges'!$A:$P,COLUMN(H358)+4,FALSE)=0,"",VLOOKUP($A358,'Annex 2 Designated EHV charges'!$A:$P,COLUMN(H358)+4,FALSE)),"")</f>
        <v>3.48</v>
      </c>
    </row>
    <row r="359" spans="1:8" x14ac:dyDescent="0.25">
      <c r="A359" s="91" t="str">
        <f t="array" ref="A359">IFERROR(INDEX('Annex 2 Designated EHV charges'!$A$11:$A$396, MATCH(0, IF(ISBLANK('Annex 2 Designated EHV charges'!$A$11:$A$396),1, COUNTIF(A$4:$A358, 'Annex 2 Designated EHV charges'!$A$11:$A$396)), 0)),"")</f>
        <v>New Import 100</v>
      </c>
      <c r="B359" s="91" t="str">
        <f>IF($A359="","",VLOOKUP($A359,'Annex 2 Designated EHV charges'!$A:$O,2,0))</f>
        <v>New Import 100</v>
      </c>
      <c r="C359" s="92" t="str">
        <f>IF($A359="","",VLOOKUP($A359,'Annex 2 Designated EHV charges'!$A:$O,3,0))</f>
        <v>New Import 100</v>
      </c>
      <c r="D359" s="91" t="str">
        <f>IF($A359="","",VLOOKUP($A359,'Annex 2 Designated EHV charges'!$A:$O,7,0))</f>
        <v>Swadlingcote, Depot 3 off Cadley Hill Road</v>
      </c>
      <c r="E359" s="94" t="str">
        <f>IFERROR(IF(VLOOKUP($A359,'Annex 2 Designated EHV charges'!$A:$P,COLUMN(E359)+4,FALSE)=0,"",VLOOKUP($A359,'Annex 2 Designated EHV charges'!$A:$P,COLUMN(E359)+4,FALSE)),"")</f>
        <v/>
      </c>
      <c r="F359" s="214">
        <f>IFERROR(IF(VLOOKUP($A359,'Annex 2 Designated EHV charges'!$A:$P,COLUMN(F359)+4,FALSE)=0,"",VLOOKUP($A359,'Annex 2 Designated EHV charges'!$A:$P,COLUMN(F359)+4,FALSE)),"")</f>
        <v>2293.85</v>
      </c>
      <c r="G359" s="214">
        <f>IFERROR(IF(VLOOKUP($A359,'Annex 2 Designated EHV charges'!$A:$P,COLUMN(G359)+4,FALSE)=0,"",VLOOKUP($A359,'Annex 2 Designated EHV charges'!$A:$P,COLUMN(G359)+4,FALSE)),"")</f>
        <v>1.98</v>
      </c>
      <c r="H359" s="214">
        <f>IFERROR(IF(VLOOKUP($A359,'Annex 2 Designated EHV charges'!$A:$P,COLUMN(H359)+4,FALSE)=0,"",VLOOKUP($A359,'Annex 2 Designated EHV charges'!$A:$P,COLUMN(H359)+4,FALSE)),"")</f>
        <v>1.98</v>
      </c>
    </row>
    <row r="360" spans="1:8" x14ac:dyDescent="0.25">
      <c r="A360" s="91" t="str">
        <f t="array" ref="A360">IFERROR(INDEX('Annex 2 Designated EHV charges'!$A$11:$A$396, MATCH(0, IF(ISBLANK('Annex 2 Designated EHV charges'!$A$11:$A$396),1, COUNTIF(A$4:$A359, 'Annex 2 Designated EHV charges'!$A$11:$A$396)), 0)),"")</f>
        <v>New Import 101</v>
      </c>
      <c r="B360" s="91" t="str">
        <f>IF($A360="","",VLOOKUP($A360,'Annex 2 Designated EHV charges'!$A:$O,2,0))</f>
        <v>New Import 101</v>
      </c>
      <c r="C360" s="92" t="str">
        <f>IF($A360="","",VLOOKUP($A360,'Annex 2 Designated EHV charges'!$A:$O,3,0))</f>
        <v>New Import 101</v>
      </c>
      <c r="D360" s="91" t="str">
        <f>IF($A360="","",VLOOKUP($A360,'Annex 2 Designated EHV charges'!$A:$O,7,0))</f>
        <v>Thornton Solar Farm</v>
      </c>
      <c r="E360" s="94" t="str">
        <f>IFERROR(IF(VLOOKUP($A360,'Annex 2 Designated EHV charges'!$A:$P,COLUMN(E360)+4,FALSE)=0,"",VLOOKUP($A360,'Annex 2 Designated EHV charges'!$A:$P,COLUMN(E360)+4,FALSE)),"")</f>
        <v/>
      </c>
      <c r="F360" s="214">
        <f>IFERROR(IF(VLOOKUP($A360,'Annex 2 Designated EHV charges'!$A:$P,COLUMN(F360)+4,FALSE)=0,"",VLOOKUP($A360,'Annex 2 Designated EHV charges'!$A:$P,COLUMN(F360)+4,FALSE)),"")</f>
        <v>7.14</v>
      </c>
      <c r="G360" s="214">
        <f>IFERROR(IF(VLOOKUP($A360,'Annex 2 Designated EHV charges'!$A:$P,COLUMN(G360)+4,FALSE)=0,"",VLOOKUP($A360,'Annex 2 Designated EHV charges'!$A:$P,COLUMN(G360)+4,FALSE)),"")</f>
        <v>0.91</v>
      </c>
      <c r="H360" s="214">
        <f>IFERROR(IF(VLOOKUP($A360,'Annex 2 Designated EHV charges'!$A:$P,COLUMN(H360)+4,FALSE)=0,"",VLOOKUP($A360,'Annex 2 Designated EHV charges'!$A:$P,COLUMN(H360)+4,FALSE)),"")</f>
        <v>0.91</v>
      </c>
    </row>
    <row r="361" spans="1:8" x14ac:dyDescent="0.25">
      <c r="A361" s="91" t="str">
        <f t="array" ref="A361">IFERROR(INDEX('Annex 2 Designated EHV charges'!$A$11:$A$396, MATCH(0, IF(ISBLANK('Annex 2 Designated EHV charges'!$A$11:$A$396),1, COUNTIF(A$4:$A360, 'Annex 2 Designated EHV charges'!$A$11:$A$396)), 0)),"")</f>
        <v>New Import 102</v>
      </c>
      <c r="B361" s="91" t="str">
        <f>IF($A361="","",VLOOKUP($A361,'Annex 2 Designated EHV charges'!$A:$O,2,0))</f>
        <v>New Import 102</v>
      </c>
      <c r="C361" s="92" t="str">
        <f>IF($A361="","",VLOOKUP($A361,'Annex 2 Designated EHV charges'!$A:$O,3,0))</f>
        <v>New Import 102</v>
      </c>
      <c r="D361" s="91" t="str">
        <f>IF($A361="","",VLOOKUP($A361,'Annex 2 Designated EHV charges'!$A:$O,7,0))</f>
        <v>Thorpe Constantine Solar</v>
      </c>
      <c r="E361" s="94" t="str">
        <f>IFERROR(IF(VLOOKUP($A361,'Annex 2 Designated EHV charges'!$A:$P,COLUMN(E361)+4,FALSE)=0,"",VLOOKUP($A361,'Annex 2 Designated EHV charges'!$A:$P,COLUMN(E361)+4,FALSE)),"")</f>
        <v/>
      </c>
      <c r="F361" s="214">
        <f>IFERROR(IF(VLOOKUP($A361,'Annex 2 Designated EHV charges'!$A:$P,COLUMN(F361)+4,FALSE)=0,"",VLOOKUP($A361,'Annex 2 Designated EHV charges'!$A:$P,COLUMN(F361)+4,FALSE)),"")</f>
        <v>2.69</v>
      </c>
      <c r="G361" s="214">
        <f>IFERROR(IF(VLOOKUP($A361,'Annex 2 Designated EHV charges'!$A:$P,COLUMN(G361)+4,FALSE)=0,"",VLOOKUP($A361,'Annex 2 Designated EHV charges'!$A:$P,COLUMN(G361)+4,FALSE)),"")</f>
        <v>1.59</v>
      </c>
      <c r="H361" s="214">
        <f>IFERROR(IF(VLOOKUP($A361,'Annex 2 Designated EHV charges'!$A:$P,COLUMN(H361)+4,FALSE)=0,"",VLOOKUP($A361,'Annex 2 Designated EHV charges'!$A:$P,COLUMN(H361)+4,FALSE)),"")</f>
        <v>1.59</v>
      </c>
    </row>
    <row r="362" spans="1:8" x14ac:dyDescent="0.25">
      <c r="A362" s="91" t="str">
        <f t="array" ref="A362">IFERROR(INDEX('Annex 2 Designated EHV charges'!$A$11:$A$396, MATCH(0, IF(ISBLANK('Annex 2 Designated EHV charges'!$A$11:$A$396),1, COUNTIF(A$4:$A361, 'Annex 2 Designated EHV charges'!$A$11:$A$396)), 0)),"")</f>
        <v>New Import 103</v>
      </c>
      <c r="B362" s="91" t="str">
        <f>IF($A362="","",VLOOKUP($A362,'Annex 2 Designated EHV charges'!$A:$O,2,0))</f>
        <v>New Import 103</v>
      </c>
      <c r="C362" s="92" t="str">
        <f>IF($A362="","",VLOOKUP($A362,'Annex 2 Designated EHV charges'!$A:$O,3,0))</f>
        <v>New Import 103</v>
      </c>
      <c r="D362" s="91" t="str">
        <f>IF($A362="","",VLOOKUP($A362,'Annex 2 Designated EHV charges'!$A:$O,7,0))</f>
        <v>Thrapston Commercial Park 12MVA IDNO</v>
      </c>
      <c r="E362" s="94">
        <f>IFERROR(IF(VLOOKUP($A362,'Annex 2 Designated EHV charges'!$A:$P,COLUMN(E362)+4,FALSE)=0,"",VLOOKUP($A362,'Annex 2 Designated EHV charges'!$A:$P,COLUMN(E362)+4,FALSE)),"")</f>
        <v>1.649</v>
      </c>
      <c r="F362" s="214">
        <f>IFERROR(IF(VLOOKUP($A362,'Annex 2 Designated EHV charges'!$A:$P,COLUMN(F362)+4,FALSE)=0,"",VLOOKUP($A362,'Annex 2 Designated EHV charges'!$A:$P,COLUMN(F362)+4,FALSE)),"")</f>
        <v>16270.12</v>
      </c>
      <c r="G362" s="214">
        <f>IFERROR(IF(VLOOKUP($A362,'Annex 2 Designated EHV charges'!$A:$P,COLUMN(G362)+4,FALSE)=0,"",VLOOKUP($A362,'Annex 2 Designated EHV charges'!$A:$P,COLUMN(G362)+4,FALSE)),"")</f>
        <v>2.3199999999999998</v>
      </c>
      <c r="H362" s="214">
        <f>IFERROR(IF(VLOOKUP($A362,'Annex 2 Designated EHV charges'!$A:$P,COLUMN(H362)+4,FALSE)=0,"",VLOOKUP($A362,'Annex 2 Designated EHV charges'!$A:$P,COLUMN(H362)+4,FALSE)),"")</f>
        <v>2.3199999999999998</v>
      </c>
    </row>
    <row r="363" spans="1:8" x14ac:dyDescent="0.25">
      <c r="A363" s="91" t="str">
        <f t="array" ref="A363">IFERROR(INDEX('Annex 2 Designated EHV charges'!$A$11:$A$396, MATCH(0, IF(ISBLANK('Annex 2 Designated EHV charges'!$A$11:$A$396),1, COUNTIF(A$4:$A362, 'Annex 2 Designated EHV charges'!$A$11:$A$396)), 0)),"")</f>
        <v>New Import 104</v>
      </c>
      <c r="B363" s="91" t="str">
        <f>IF($A363="","",VLOOKUP($A363,'Annex 2 Designated EHV charges'!$A:$O,2,0))</f>
        <v>New Import 104</v>
      </c>
      <c r="C363" s="92" t="str">
        <f>IF($A363="","",VLOOKUP($A363,'Annex 2 Designated EHV charges'!$A:$O,3,0))</f>
        <v>New Import 104</v>
      </c>
      <c r="D363" s="91" t="str">
        <f>IF($A363="","",VLOOKUP($A363,'Annex 2 Designated EHV charges'!$A:$O,7,0))</f>
        <v>Thurlaston Estate Solar Farm</v>
      </c>
      <c r="E363" s="94" t="str">
        <f>IFERROR(IF(VLOOKUP($A363,'Annex 2 Designated EHV charges'!$A:$P,COLUMN(E363)+4,FALSE)=0,"",VLOOKUP($A363,'Annex 2 Designated EHV charges'!$A:$P,COLUMN(E363)+4,FALSE)),"")</f>
        <v/>
      </c>
      <c r="F363" s="214">
        <f>IFERROR(IF(VLOOKUP($A363,'Annex 2 Designated EHV charges'!$A:$P,COLUMN(F363)+4,FALSE)=0,"",VLOOKUP($A363,'Annex 2 Designated EHV charges'!$A:$P,COLUMN(F363)+4,FALSE)),"")</f>
        <v>21.13</v>
      </c>
      <c r="G363" s="214">
        <f>IFERROR(IF(VLOOKUP($A363,'Annex 2 Designated EHV charges'!$A:$P,COLUMN(G363)+4,FALSE)=0,"",VLOOKUP($A363,'Annex 2 Designated EHV charges'!$A:$P,COLUMN(G363)+4,FALSE)),"")</f>
        <v>1.6</v>
      </c>
      <c r="H363" s="214">
        <f>IFERROR(IF(VLOOKUP($A363,'Annex 2 Designated EHV charges'!$A:$P,COLUMN(H363)+4,FALSE)=0,"",VLOOKUP($A363,'Annex 2 Designated EHV charges'!$A:$P,COLUMN(H363)+4,FALSE)),"")</f>
        <v>1.6</v>
      </c>
    </row>
    <row r="364" spans="1:8" x14ac:dyDescent="0.25">
      <c r="A364" s="91" t="str">
        <f t="array" ref="A364">IFERROR(INDEX('Annex 2 Designated EHV charges'!$A$11:$A$396, MATCH(0, IF(ISBLANK('Annex 2 Designated EHV charges'!$A$11:$A$396),1, COUNTIF(A$4:$A363, 'Annex 2 Designated EHV charges'!$A$11:$A$396)), 0)),"")</f>
        <v>New Import 105</v>
      </c>
      <c r="B364" s="91" t="str">
        <f>IF($A364="","",VLOOKUP($A364,'Annex 2 Designated EHV charges'!$A:$O,2,0))</f>
        <v>New Import 105</v>
      </c>
      <c r="C364" s="92" t="str">
        <f>IF($A364="","",VLOOKUP($A364,'Annex 2 Designated EHV charges'!$A:$O,3,0))</f>
        <v>New Import 105</v>
      </c>
      <c r="D364" s="91" t="str">
        <f>IF($A364="","",VLOOKUP($A364,'Annex 2 Designated EHV charges'!$A:$O,7,0))</f>
        <v>Tolldish Hall PV</v>
      </c>
      <c r="E364" s="94">
        <f>IFERROR(IF(VLOOKUP($A364,'Annex 2 Designated EHV charges'!$A:$P,COLUMN(E364)+4,FALSE)=0,"",VLOOKUP($A364,'Annex 2 Designated EHV charges'!$A:$P,COLUMN(E364)+4,FALSE)),"")</f>
        <v>0.24</v>
      </c>
      <c r="F364" s="214">
        <f>IFERROR(IF(VLOOKUP($A364,'Annex 2 Designated EHV charges'!$A:$P,COLUMN(F364)+4,FALSE)=0,"",VLOOKUP($A364,'Annex 2 Designated EHV charges'!$A:$P,COLUMN(F364)+4,FALSE)),"")</f>
        <v>19.28</v>
      </c>
      <c r="G364" s="214">
        <f>IFERROR(IF(VLOOKUP($A364,'Annex 2 Designated EHV charges'!$A:$P,COLUMN(G364)+4,FALSE)=0,"",VLOOKUP($A364,'Annex 2 Designated EHV charges'!$A:$P,COLUMN(G364)+4,FALSE)),"")</f>
        <v>2.35</v>
      </c>
      <c r="H364" s="214">
        <f>IFERROR(IF(VLOOKUP($A364,'Annex 2 Designated EHV charges'!$A:$P,COLUMN(H364)+4,FALSE)=0,"",VLOOKUP($A364,'Annex 2 Designated EHV charges'!$A:$P,COLUMN(H364)+4,FALSE)),"")</f>
        <v>2.35</v>
      </c>
    </row>
    <row r="365" spans="1:8" x14ac:dyDescent="0.25">
      <c r="A365" s="91" t="str">
        <f t="array" ref="A365">IFERROR(INDEX('Annex 2 Designated EHV charges'!$A$11:$A$396, MATCH(0, IF(ISBLANK('Annex 2 Designated EHV charges'!$A$11:$A$396),1, COUNTIF(A$4:$A364, 'Annex 2 Designated EHV charges'!$A$11:$A$396)), 0)),"")</f>
        <v>New Import 106</v>
      </c>
      <c r="B365" s="91" t="str">
        <f>IF($A365="","",VLOOKUP($A365,'Annex 2 Designated EHV charges'!$A:$O,2,0))</f>
        <v>New Import 106</v>
      </c>
      <c r="C365" s="92" t="str">
        <f>IF($A365="","",VLOOKUP($A365,'Annex 2 Designated EHV charges'!$A:$O,3,0))</f>
        <v>New Import 106</v>
      </c>
      <c r="D365" s="91" t="str">
        <f>IF($A365="","",VLOOKUP($A365,'Annex 2 Designated EHV charges'!$A:$O,7,0))</f>
        <v>Vauls Farm PV</v>
      </c>
      <c r="E365" s="94">
        <f>IFERROR(IF(VLOOKUP($A365,'Annex 2 Designated EHV charges'!$A:$P,COLUMN(E365)+4,FALSE)=0,"",VLOOKUP($A365,'Annex 2 Designated EHV charges'!$A:$P,COLUMN(E365)+4,FALSE)),"")</f>
        <v>0.24</v>
      </c>
      <c r="F365" s="214">
        <f>IFERROR(IF(VLOOKUP($A365,'Annex 2 Designated EHV charges'!$A:$P,COLUMN(F365)+4,FALSE)=0,"",VLOOKUP($A365,'Annex 2 Designated EHV charges'!$A:$P,COLUMN(F365)+4,FALSE)),"")</f>
        <v>21.39</v>
      </c>
      <c r="G365" s="214">
        <f>IFERROR(IF(VLOOKUP($A365,'Annex 2 Designated EHV charges'!$A:$P,COLUMN(G365)+4,FALSE)=0,"",VLOOKUP($A365,'Annex 2 Designated EHV charges'!$A:$P,COLUMN(G365)+4,FALSE)),"")</f>
        <v>2.35</v>
      </c>
      <c r="H365" s="214">
        <f>IFERROR(IF(VLOOKUP($A365,'Annex 2 Designated EHV charges'!$A:$P,COLUMN(H365)+4,FALSE)=0,"",VLOOKUP($A365,'Annex 2 Designated EHV charges'!$A:$P,COLUMN(H365)+4,FALSE)),"")</f>
        <v>2.35</v>
      </c>
    </row>
    <row r="366" spans="1:8" x14ac:dyDescent="0.25">
      <c r="A366" s="91" t="str">
        <f t="array" ref="A366">IFERROR(INDEX('Annex 2 Designated EHV charges'!$A$11:$A$396, MATCH(0, IF(ISBLANK('Annex 2 Designated EHV charges'!$A$11:$A$396),1, COUNTIF(A$4:$A365, 'Annex 2 Designated EHV charges'!$A$11:$A$396)), 0)),"")</f>
        <v>New Import 107</v>
      </c>
      <c r="B366" s="91" t="str">
        <f>IF($A366="","",VLOOKUP($A366,'Annex 2 Designated EHV charges'!$A:$O,2,0))</f>
        <v>New Import 107</v>
      </c>
      <c r="C366" s="92" t="str">
        <f>IF($A366="","",VLOOKUP($A366,'Annex 2 Designated EHV charges'!$A:$O,3,0))</f>
        <v>New Import 107</v>
      </c>
      <c r="D366" s="91" t="str">
        <f>IF($A366="","",VLOOKUP($A366,'Annex 2 Designated EHV charges'!$A:$O,7,0))</f>
        <v>Vicarage Drove</v>
      </c>
      <c r="E366" s="94" t="str">
        <f>IFERROR(IF(VLOOKUP($A366,'Annex 2 Designated EHV charges'!$A:$P,COLUMN(E366)+4,FALSE)=0,"",VLOOKUP($A366,'Annex 2 Designated EHV charges'!$A:$P,COLUMN(E366)+4,FALSE)),"")</f>
        <v/>
      </c>
      <c r="F366" s="214">
        <f>IFERROR(IF(VLOOKUP($A366,'Annex 2 Designated EHV charges'!$A:$P,COLUMN(F366)+4,FALSE)=0,"",VLOOKUP($A366,'Annex 2 Designated EHV charges'!$A:$P,COLUMN(F366)+4,FALSE)),"")</f>
        <v>1593.8</v>
      </c>
      <c r="G366" s="214">
        <f>IFERROR(IF(VLOOKUP($A366,'Annex 2 Designated EHV charges'!$A:$P,COLUMN(G366)+4,FALSE)=0,"",VLOOKUP($A366,'Annex 2 Designated EHV charges'!$A:$P,COLUMN(G366)+4,FALSE)),"")</f>
        <v>0.61</v>
      </c>
      <c r="H366" s="214">
        <f>IFERROR(IF(VLOOKUP($A366,'Annex 2 Designated EHV charges'!$A:$P,COLUMN(H366)+4,FALSE)=0,"",VLOOKUP($A366,'Annex 2 Designated EHV charges'!$A:$P,COLUMN(H366)+4,FALSE)),"")</f>
        <v>0.61</v>
      </c>
    </row>
    <row r="367" spans="1:8" x14ac:dyDescent="0.25">
      <c r="A367" s="91" t="str">
        <f t="array" ref="A367">IFERROR(INDEX('Annex 2 Designated EHV charges'!$A$11:$A$396, MATCH(0, IF(ISBLANK('Annex 2 Designated EHV charges'!$A$11:$A$396),1, COUNTIF(A$4:$A366, 'Annex 2 Designated EHV charges'!$A$11:$A$396)), 0)),"")</f>
        <v>New Import 108</v>
      </c>
      <c r="B367" s="91" t="str">
        <f>IF($A367="","",VLOOKUP($A367,'Annex 2 Designated EHV charges'!$A:$O,2,0))</f>
        <v>New Import 108</v>
      </c>
      <c r="C367" s="92" t="str">
        <f>IF($A367="","",VLOOKUP($A367,'Annex 2 Designated EHV charges'!$A:$O,3,0))</f>
        <v>New Import 108</v>
      </c>
      <c r="D367" s="91" t="str">
        <f>IF($A367="","",VLOOKUP($A367,'Annex 2 Designated EHV charges'!$A:$O,7,0))</f>
        <v>Vicarage Farm</v>
      </c>
      <c r="E367" s="94">
        <f>IFERROR(IF(VLOOKUP($A367,'Annex 2 Designated EHV charges'!$A:$P,COLUMN(E367)+4,FALSE)=0,"",VLOOKUP($A367,'Annex 2 Designated EHV charges'!$A:$P,COLUMN(E367)+4,FALSE)),"")</f>
        <v>1.5620000000000001</v>
      </c>
      <c r="F367" s="214">
        <f>IFERROR(IF(VLOOKUP($A367,'Annex 2 Designated EHV charges'!$A:$P,COLUMN(F367)+4,FALSE)=0,"",VLOOKUP($A367,'Annex 2 Designated EHV charges'!$A:$P,COLUMN(F367)+4,FALSE)),"")</f>
        <v>448.95</v>
      </c>
      <c r="G367" s="214">
        <f>IFERROR(IF(VLOOKUP($A367,'Annex 2 Designated EHV charges'!$A:$P,COLUMN(G367)+4,FALSE)=0,"",VLOOKUP($A367,'Annex 2 Designated EHV charges'!$A:$P,COLUMN(G367)+4,FALSE)),"")</f>
        <v>2.82</v>
      </c>
      <c r="H367" s="214">
        <f>IFERROR(IF(VLOOKUP($A367,'Annex 2 Designated EHV charges'!$A:$P,COLUMN(H367)+4,FALSE)=0,"",VLOOKUP($A367,'Annex 2 Designated EHV charges'!$A:$P,COLUMN(H367)+4,FALSE)),"")</f>
        <v>2.82</v>
      </c>
    </row>
    <row r="368" spans="1:8" x14ac:dyDescent="0.25">
      <c r="A368" s="91" t="str">
        <f t="array" ref="A368">IFERROR(INDEX('Annex 2 Designated EHV charges'!$A$11:$A$396, MATCH(0, IF(ISBLANK('Annex 2 Designated EHV charges'!$A$11:$A$396),1, COUNTIF(A$4:$A367, 'Annex 2 Designated EHV charges'!$A$11:$A$396)), 0)),"")</f>
        <v>New Import 109</v>
      </c>
      <c r="B368" s="91" t="str">
        <f>IF($A368="","",VLOOKUP($A368,'Annex 2 Designated EHV charges'!$A:$O,2,0))</f>
        <v>New Import 109</v>
      </c>
      <c r="C368" s="92" t="str">
        <f>IF($A368="","",VLOOKUP($A368,'Annex 2 Designated EHV charges'!$A:$O,3,0))</f>
        <v>New Import 109</v>
      </c>
      <c r="D368" s="91" t="str">
        <f>IF($A368="","",VLOOKUP($A368,'Annex 2 Designated EHV charges'!$A:$O,7,0))</f>
        <v>Washdyke Farm</v>
      </c>
      <c r="E368" s="94" t="str">
        <f>IFERROR(IF(VLOOKUP($A368,'Annex 2 Designated EHV charges'!$A:$P,COLUMN(E368)+4,FALSE)=0,"",VLOOKUP($A368,'Annex 2 Designated EHV charges'!$A:$P,COLUMN(E368)+4,FALSE)),"")</f>
        <v/>
      </c>
      <c r="F368" s="214">
        <f>IFERROR(IF(VLOOKUP($A368,'Annex 2 Designated EHV charges'!$A:$P,COLUMN(F368)+4,FALSE)=0,"",VLOOKUP($A368,'Annex 2 Designated EHV charges'!$A:$P,COLUMN(F368)+4,FALSE)),"")</f>
        <v>60.84</v>
      </c>
      <c r="G368" s="214">
        <f>IFERROR(IF(VLOOKUP($A368,'Annex 2 Designated EHV charges'!$A:$P,COLUMN(G368)+4,FALSE)=0,"",VLOOKUP($A368,'Annex 2 Designated EHV charges'!$A:$P,COLUMN(G368)+4,FALSE)),"")</f>
        <v>1.22</v>
      </c>
      <c r="H368" s="214">
        <f>IFERROR(IF(VLOOKUP($A368,'Annex 2 Designated EHV charges'!$A:$P,COLUMN(H368)+4,FALSE)=0,"",VLOOKUP($A368,'Annex 2 Designated EHV charges'!$A:$P,COLUMN(H368)+4,FALSE)),"")</f>
        <v>1.22</v>
      </c>
    </row>
    <row r="369" spans="1:8" x14ac:dyDescent="0.25">
      <c r="A369" s="91" t="str">
        <f t="array" ref="A369">IFERROR(INDEX('Annex 2 Designated EHV charges'!$A$11:$A$396, MATCH(0, IF(ISBLANK('Annex 2 Designated EHV charges'!$A$11:$A$396),1, COUNTIF(A$4:$A368, 'Annex 2 Designated EHV charges'!$A$11:$A$396)), 0)),"")</f>
        <v>New Import 110</v>
      </c>
      <c r="B369" s="91" t="str">
        <f>IF($A369="","",VLOOKUP($A369,'Annex 2 Designated EHV charges'!$A:$O,2,0))</f>
        <v>New Import 110</v>
      </c>
      <c r="C369" s="92" t="str">
        <f>IF($A369="","",VLOOKUP($A369,'Annex 2 Designated EHV charges'!$A:$O,3,0))</f>
        <v>New Import 110</v>
      </c>
      <c r="D369" s="91" t="str">
        <f>IF($A369="","",VLOOKUP($A369,'Annex 2 Designated EHV charges'!$A:$O,7,0))</f>
        <v>Watling Street</v>
      </c>
      <c r="E369" s="94">
        <f>IFERROR(IF(VLOOKUP($A369,'Annex 2 Designated EHV charges'!$A:$P,COLUMN(E369)+4,FALSE)=0,"",VLOOKUP($A369,'Annex 2 Designated EHV charges'!$A:$P,COLUMN(E369)+4,FALSE)),"")</f>
        <v>0.26300000000000001</v>
      </c>
      <c r="F369" s="214">
        <f>IFERROR(IF(VLOOKUP($A369,'Annex 2 Designated EHV charges'!$A:$P,COLUMN(F369)+4,FALSE)=0,"",VLOOKUP($A369,'Annex 2 Designated EHV charges'!$A:$P,COLUMN(F369)+4,FALSE)),"")</f>
        <v>18037.509999999998</v>
      </c>
      <c r="G369" s="214">
        <f>IFERROR(IF(VLOOKUP($A369,'Annex 2 Designated EHV charges'!$A:$P,COLUMN(G369)+4,FALSE)=0,"",VLOOKUP($A369,'Annex 2 Designated EHV charges'!$A:$P,COLUMN(G369)+4,FALSE)),"")</f>
        <v>2.19</v>
      </c>
      <c r="H369" s="214">
        <f>IFERROR(IF(VLOOKUP($A369,'Annex 2 Designated EHV charges'!$A:$P,COLUMN(H369)+4,FALSE)=0,"",VLOOKUP($A369,'Annex 2 Designated EHV charges'!$A:$P,COLUMN(H369)+4,FALSE)),"")</f>
        <v>2.19</v>
      </c>
    </row>
    <row r="370" spans="1:8" x14ac:dyDescent="0.25">
      <c r="A370" s="91">
        <f t="array" ref="A370">IFERROR(INDEX('Annex 2 Designated EHV charges'!$A$11:$A$396, MATCH(0, IF(ISBLANK('Annex 2 Designated EHV charges'!$A$11:$A$396),1, COUNTIF(A$4:$A369, 'Annex 2 Designated EHV charges'!$A$11:$A$396)), 0)),"")</f>
        <v>10500</v>
      </c>
      <c r="B370" s="91">
        <f>IF($A370="","",VLOOKUP($A370,'Annex 2 Designated EHV charges'!$A:$O,2,0))</f>
        <v>10500</v>
      </c>
      <c r="C370" s="92">
        <f>IF($A370="","",VLOOKUP($A370,'Annex 2 Designated EHV charges'!$A:$O,3,0))</f>
        <v>10500</v>
      </c>
      <c r="D370" s="91" t="str">
        <f>IF($A370="","",VLOOKUP($A370,'Annex 2 Designated EHV charges'!$A:$O,7,0))</f>
        <v>Watnall Brickworks IDNO</v>
      </c>
      <c r="E370" s="94">
        <f>IFERROR(IF(VLOOKUP($A370,'Annex 2 Designated EHV charges'!$A:$P,COLUMN(E370)+4,FALSE)=0,"",VLOOKUP($A370,'Annex 2 Designated EHV charges'!$A:$P,COLUMN(E370)+4,FALSE)),"")</f>
        <v>1.849</v>
      </c>
      <c r="F370" s="214">
        <f>IFERROR(IF(VLOOKUP($A370,'Annex 2 Designated EHV charges'!$A:$P,COLUMN(F370)+4,FALSE)=0,"",VLOOKUP($A370,'Annex 2 Designated EHV charges'!$A:$P,COLUMN(F370)+4,FALSE)),"")</f>
        <v>1.07</v>
      </c>
      <c r="G370" s="214">
        <f>IFERROR(IF(VLOOKUP($A370,'Annex 2 Designated EHV charges'!$A:$P,COLUMN(G370)+4,FALSE)=0,"",VLOOKUP($A370,'Annex 2 Designated EHV charges'!$A:$P,COLUMN(G370)+4,FALSE)),"")</f>
        <v>0.78</v>
      </c>
      <c r="H370" s="214">
        <f>IFERROR(IF(VLOOKUP($A370,'Annex 2 Designated EHV charges'!$A:$P,COLUMN(H370)+4,FALSE)=0,"",VLOOKUP($A370,'Annex 2 Designated EHV charges'!$A:$P,COLUMN(H370)+4,FALSE)),"")</f>
        <v>0.78</v>
      </c>
    </row>
    <row r="371" spans="1:8" x14ac:dyDescent="0.25">
      <c r="A371" s="91" t="str">
        <f t="array" ref="A371">IFERROR(INDEX('Annex 2 Designated EHV charges'!$A$11:$A$396, MATCH(0, IF(ISBLANK('Annex 2 Designated EHV charges'!$A$11:$A$396),1, COUNTIF(A$4:$A370, 'Annex 2 Designated EHV charges'!$A$11:$A$396)), 0)),"")</f>
        <v>New Import 112</v>
      </c>
      <c r="B371" s="91" t="str">
        <f>IF($A371="","",VLOOKUP($A371,'Annex 2 Designated EHV charges'!$A:$O,2,0))</f>
        <v>New Import 112</v>
      </c>
      <c r="C371" s="92" t="str">
        <f>IF($A371="","",VLOOKUP($A371,'Annex 2 Designated EHV charges'!$A:$O,3,0))</f>
        <v>New Import 112</v>
      </c>
      <c r="D371" s="91" t="str">
        <f>IF($A371="","",VLOOKUP($A371,'Annex 2 Designated EHV charges'!$A:$O,7,0))</f>
        <v>Welby Road BESS</v>
      </c>
      <c r="E371" s="94" t="str">
        <f>IFERROR(IF(VLOOKUP($A371,'Annex 2 Designated EHV charges'!$A:$P,COLUMN(E371)+4,FALSE)=0,"",VLOOKUP($A371,'Annex 2 Designated EHV charges'!$A:$P,COLUMN(E371)+4,FALSE)),"")</f>
        <v/>
      </c>
      <c r="F371" s="214">
        <f>IFERROR(IF(VLOOKUP($A371,'Annex 2 Designated EHV charges'!$A:$P,COLUMN(F371)+4,FALSE)=0,"",VLOOKUP($A371,'Annex 2 Designated EHV charges'!$A:$P,COLUMN(F371)+4,FALSE)),"")</f>
        <v>448.95</v>
      </c>
      <c r="G371" s="214">
        <f>IFERROR(IF(VLOOKUP($A371,'Annex 2 Designated EHV charges'!$A:$P,COLUMN(G371)+4,FALSE)=0,"",VLOOKUP($A371,'Annex 2 Designated EHV charges'!$A:$P,COLUMN(G371)+4,FALSE)),"")</f>
        <v>1.82</v>
      </c>
      <c r="H371" s="214">
        <f>IFERROR(IF(VLOOKUP($A371,'Annex 2 Designated EHV charges'!$A:$P,COLUMN(H371)+4,FALSE)=0,"",VLOOKUP($A371,'Annex 2 Designated EHV charges'!$A:$P,COLUMN(H371)+4,FALSE)),"")</f>
        <v>1.82</v>
      </c>
    </row>
    <row r="372" spans="1:8" x14ac:dyDescent="0.25">
      <c r="A372" s="91" t="str">
        <f t="array" ref="A372">IFERROR(INDEX('Annex 2 Designated EHV charges'!$A$11:$A$396, MATCH(0, IF(ISBLANK('Annex 2 Designated EHV charges'!$A$11:$A$396),1, COUNTIF(A$4:$A371, 'Annex 2 Designated EHV charges'!$A$11:$A$396)), 0)),"")</f>
        <v>New Import 113</v>
      </c>
      <c r="B372" s="91" t="str">
        <f>IF($A372="","",VLOOKUP($A372,'Annex 2 Designated EHV charges'!$A:$O,2,0))</f>
        <v>New Import 113</v>
      </c>
      <c r="C372" s="92" t="str">
        <f>IF($A372="","",VLOOKUP($A372,'Annex 2 Designated EHV charges'!$A:$O,3,0))</f>
        <v>New Import 113</v>
      </c>
      <c r="D372" s="91" t="str">
        <f>IF($A372="","",VLOOKUP($A372,'Annex 2 Designated EHV charges'!$A:$O,7,0))</f>
        <v>Wetmore Hall Farm IDNO</v>
      </c>
      <c r="E372" s="94" t="str">
        <f>IFERROR(IF(VLOOKUP($A372,'Annex 2 Designated EHV charges'!$A:$P,COLUMN(E372)+4,FALSE)=0,"",VLOOKUP($A372,'Annex 2 Designated EHV charges'!$A:$P,COLUMN(E372)+4,FALSE)),"")</f>
        <v/>
      </c>
      <c r="F372" s="214" t="str">
        <f>IFERROR(IF(VLOOKUP($A372,'Annex 2 Designated EHV charges'!$A:$P,COLUMN(F372)+4,FALSE)=0,"",VLOOKUP($A372,'Annex 2 Designated EHV charges'!$A:$P,COLUMN(F372)+4,FALSE)),"")</f>
        <v/>
      </c>
      <c r="G372" s="214">
        <f>IFERROR(IF(VLOOKUP($A372,'Annex 2 Designated EHV charges'!$A:$P,COLUMN(G372)+4,FALSE)=0,"",VLOOKUP($A372,'Annex 2 Designated EHV charges'!$A:$P,COLUMN(G372)+4,FALSE)),"")</f>
        <v>0.87</v>
      </c>
      <c r="H372" s="214">
        <f>IFERROR(IF(VLOOKUP($A372,'Annex 2 Designated EHV charges'!$A:$P,COLUMN(H372)+4,FALSE)=0,"",VLOOKUP($A372,'Annex 2 Designated EHV charges'!$A:$P,COLUMN(H372)+4,FALSE)),"")</f>
        <v>0.87</v>
      </c>
    </row>
    <row r="373" spans="1:8" x14ac:dyDescent="0.25">
      <c r="A373" s="91" t="str">
        <f t="array" ref="A373">IFERROR(INDEX('Annex 2 Designated EHV charges'!$A$11:$A$396, MATCH(0, IF(ISBLANK('Annex 2 Designated EHV charges'!$A$11:$A$396),1, COUNTIF(A$4:$A372, 'Annex 2 Designated EHV charges'!$A$11:$A$396)), 0)),"")</f>
        <v>New Import 114</v>
      </c>
      <c r="B373" s="91" t="str">
        <f>IF($A373="","",VLOOKUP($A373,'Annex 2 Designated EHV charges'!$A:$O,2,0))</f>
        <v>New Import 114</v>
      </c>
      <c r="C373" s="92" t="str">
        <f>IF($A373="","",VLOOKUP($A373,'Annex 2 Designated EHV charges'!$A:$O,3,0))</f>
        <v>New Import 114</v>
      </c>
      <c r="D373" s="91" t="str">
        <f>IF($A373="","",VLOOKUP($A373,'Annex 2 Designated EHV charges'!$A:$O,7,0))</f>
        <v>Whaley Solar</v>
      </c>
      <c r="E373" s="94" t="str">
        <f>IFERROR(IF(VLOOKUP($A373,'Annex 2 Designated EHV charges'!$A:$P,COLUMN(E373)+4,FALSE)=0,"",VLOOKUP($A373,'Annex 2 Designated EHV charges'!$A:$P,COLUMN(E373)+4,FALSE)),"")</f>
        <v/>
      </c>
      <c r="F373" s="214">
        <f>IFERROR(IF(VLOOKUP($A373,'Annex 2 Designated EHV charges'!$A:$P,COLUMN(F373)+4,FALSE)=0,"",VLOOKUP($A373,'Annex 2 Designated EHV charges'!$A:$P,COLUMN(F373)+4,FALSE)),"")</f>
        <v>94.75</v>
      </c>
      <c r="G373" s="214">
        <f>IFERROR(IF(VLOOKUP($A373,'Annex 2 Designated EHV charges'!$A:$P,COLUMN(G373)+4,FALSE)=0,"",VLOOKUP($A373,'Annex 2 Designated EHV charges'!$A:$P,COLUMN(G373)+4,FALSE)),"")</f>
        <v>1.22</v>
      </c>
      <c r="H373" s="214">
        <f>IFERROR(IF(VLOOKUP($A373,'Annex 2 Designated EHV charges'!$A:$P,COLUMN(H373)+4,FALSE)=0,"",VLOOKUP($A373,'Annex 2 Designated EHV charges'!$A:$P,COLUMN(H373)+4,FALSE)),"")</f>
        <v>1.22</v>
      </c>
    </row>
    <row r="374" spans="1:8" ht="25" x14ac:dyDescent="0.25">
      <c r="A374" s="91" t="str">
        <f t="array" ref="A374">IFERROR(INDEX('Annex 2 Designated EHV charges'!$A$11:$A$396, MATCH(0, IF(ISBLANK('Annex 2 Designated EHV charges'!$A$11:$A$396),1, COUNTIF(A$4:$A373, 'Annex 2 Designated EHV charges'!$A$11:$A$396)), 0)),"")</f>
        <v>New Import 115</v>
      </c>
      <c r="B374" s="91" t="str">
        <f>IF($A374="","",VLOOKUP($A374,'Annex 2 Designated EHV charges'!$A:$O,2,0))</f>
        <v>New Import 115</v>
      </c>
      <c r="C374" s="92" t="str">
        <f>IF($A374="","",VLOOKUP($A374,'Annex 2 Designated EHV charges'!$A:$O,3,0))</f>
        <v>New Import 115</v>
      </c>
      <c r="D374" s="91" t="str">
        <f>IF($A374="","",VLOOKUP($A374,'Annex 2 Designated EHV charges'!$A:$O,7,0))</f>
        <v>Willbrook Industrial Estate Phase 2, Shelton Road, Corby</v>
      </c>
      <c r="E374" s="94">
        <f>IFERROR(IF(VLOOKUP($A374,'Annex 2 Designated EHV charges'!$A:$P,COLUMN(E374)+4,FALSE)=0,"",VLOOKUP($A374,'Annex 2 Designated EHV charges'!$A:$P,COLUMN(E374)+4,FALSE)),"")</f>
        <v>1.681</v>
      </c>
      <c r="F374" s="214">
        <f>IFERROR(IF(VLOOKUP($A374,'Annex 2 Designated EHV charges'!$A:$P,COLUMN(F374)+4,FALSE)=0,"",VLOOKUP($A374,'Annex 2 Designated EHV charges'!$A:$P,COLUMN(F374)+4,FALSE)),"")</f>
        <v>1015.52</v>
      </c>
      <c r="G374" s="214">
        <f>IFERROR(IF(VLOOKUP($A374,'Annex 2 Designated EHV charges'!$A:$P,COLUMN(G374)+4,FALSE)=0,"",VLOOKUP($A374,'Annex 2 Designated EHV charges'!$A:$P,COLUMN(G374)+4,FALSE)),"")</f>
        <v>1.59</v>
      </c>
      <c r="H374" s="214">
        <f>IFERROR(IF(VLOOKUP($A374,'Annex 2 Designated EHV charges'!$A:$P,COLUMN(H374)+4,FALSE)=0,"",VLOOKUP($A374,'Annex 2 Designated EHV charges'!$A:$P,COLUMN(H374)+4,FALSE)),"")</f>
        <v>1.59</v>
      </c>
    </row>
    <row r="375" spans="1:8" x14ac:dyDescent="0.25">
      <c r="A375" s="91" t="str">
        <f t="array" ref="A375">IFERROR(INDEX('Annex 2 Designated EHV charges'!$A$11:$A$396, MATCH(0, IF(ISBLANK('Annex 2 Designated EHV charges'!$A$11:$A$396),1, COUNTIF(A$4:$A374, 'Annex 2 Designated EHV charges'!$A$11:$A$396)), 0)),"")</f>
        <v>New Import 116</v>
      </c>
      <c r="B375" s="91" t="str">
        <f>IF($A375="","",VLOOKUP($A375,'Annex 2 Designated EHV charges'!$A:$O,2,0))</f>
        <v>New Import 116</v>
      </c>
      <c r="C375" s="92" t="str">
        <f>IF($A375="","",VLOOKUP($A375,'Annex 2 Designated EHV charges'!$A:$O,3,0))</f>
        <v>New Import 116</v>
      </c>
      <c r="D375" s="91" t="str">
        <f>IF($A375="","",VLOOKUP($A375,'Annex 2 Designated EHV charges'!$A:$O,7,0))</f>
        <v>Winkburn Estate BESS</v>
      </c>
      <c r="E375" s="94" t="str">
        <f>IFERROR(IF(VLOOKUP($A375,'Annex 2 Designated EHV charges'!$A:$P,COLUMN(E375)+4,FALSE)=0,"",VLOOKUP($A375,'Annex 2 Designated EHV charges'!$A:$P,COLUMN(E375)+4,FALSE)),"")</f>
        <v/>
      </c>
      <c r="F375" s="214">
        <f>IFERROR(IF(VLOOKUP($A375,'Annex 2 Designated EHV charges'!$A:$P,COLUMN(F375)+4,FALSE)=0,"",VLOOKUP($A375,'Annex 2 Designated EHV charges'!$A:$P,COLUMN(F375)+4,FALSE)),"")</f>
        <v>39710.81</v>
      </c>
      <c r="G375" s="214">
        <f>IFERROR(IF(VLOOKUP($A375,'Annex 2 Designated EHV charges'!$A:$P,COLUMN(G375)+4,FALSE)=0,"",VLOOKUP($A375,'Annex 2 Designated EHV charges'!$A:$P,COLUMN(G375)+4,FALSE)),"")</f>
        <v>1.01</v>
      </c>
      <c r="H375" s="214">
        <f>IFERROR(IF(VLOOKUP($A375,'Annex 2 Designated EHV charges'!$A:$P,COLUMN(H375)+4,FALSE)=0,"",VLOOKUP($A375,'Annex 2 Designated EHV charges'!$A:$P,COLUMN(H375)+4,FALSE)),"")</f>
        <v>1.01</v>
      </c>
    </row>
    <row r="376" spans="1:8" x14ac:dyDescent="0.25">
      <c r="A376" s="91" t="str">
        <f t="array" ref="A376">IFERROR(INDEX('Annex 2 Designated EHV charges'!$A$11:$A$396, MATCH(0, IF(ISBLANK('Annex 2 Designated EHV charges'!$A$11:$A$396),1, COUNTIF(A$4:$A375, 'Annex 2 Designated EHV charges'!$A$11:$A$396)), 0)),"")</f>
        <v>New Import 117</v>
      </c>
      <c r="B376" s="91" t="str">
        <f>IF($A376="","",VLOOKUP($A376,'Annex 2 Designated EHV charges'!$A:$O,2,0))</f>
        <v>New Import 117</v>
      </c>
      <c r="C376" s="92" t="str">
        <f>IF($A376="","",VLOOKUP($A376,'Annex 2 Designated EHV charges'!$A:$O,3,0))</f>
        <v>New Import 117</v>
      </c>
      <c r="D376" s="91" t="str">
        <f>IF($A376="","",VLOOKUP($A376,'Annex 2 Designated EHV charges'!$A:$O,7,0))</f>
        <v>Winster PV, Ivonbrook Farm</v>
      </c>
      <c r="E376" s="94">
        <f>IFERROR(IF(VLOOKUP($A376,'Annex 2 Designated EHV charges'!$A:$P,COLUMN(E376)+4,FALSE)=0,"",VLOOKUP($A376,'Annex 2 Designated EHV charges'!$A:$P,COLUMN(E376)+4,FALSE)),"")</f>
        <v>6.5000000000000002E-2</v>
      </c>
      <c r="F376" s="214" t="str">
        <f>IFERROR(IF(VLOOKUP($A376,'Annex 2 Designated EHV charges'!$A:$P,COLUMN(F376)+4,FALSE)=0,"",VLOOKUP($A376,'Annex 2 Designated EHV charges'!$A:$P,COLUMN(F376)+4,FALSE)),"")</f>
        <v/>
      </c>
      <c r="G376" s="214">
        <f>IFERROR(IF(VLOOKUP($A376,'Annex 2 Designated EHV charges'!$A:$P,COLUMN(G376)+4,FALSE)=0,"",VLOOKUP($A376,'Annex 2 Designated EHV charges'!$A:$P,COLUMN(G376)+4,FALSE)),"")</f>
        <v>1.61</v>
      </c>
      <c r="H376" s="214">
        <f>IFERROR(IF(VLOOKUP($A376,'Annex 2 Designated EHV charges'!$A:$P,COLUMN(H376)+4,FALSE)=0,"",VLOOKUP($A376,'Annex 2 Designated EHV charges'!$A:$P,COLUMN(H376)+4,FALSE)),"")</f>
        <v>1.61</v>
      </c>
    </row>
    <row r="377" spans="1:8" x14ac:dyDescent="0.25">
      <c r="A377" s="91" t="str">
        <f t="array" ref="A377">IFERROR(INDEX('Annex 2 Designated EHV charges'!$A$11:$A$396, MATCH(0, IF(ISBLANK('Annex 2 Designated EHV charges'!$A$11:$A$396),1, COUNTIF(A$4:$A376, 'Annex 2 Designated EHV charges'!$A$11:$A$396)), 0)),"")</f>
        <v>New Import 118</v>
      </c>
      <c r="B377" s="91" t="str">
        <f>IF($A377="","",VLOOKUP($A377,'Annex 2 Designated EHV charges'!$A:$O,2,0))</f>
        <v>New Import 118</v>
      </c>
      <c r="C377" s="92" t="str">
        <f>IF($A377="","",VLOOKUP($A377,'Annex 2 Designated EHV charges'!$A:$O,3,0))</f>
        <v>New Import 118</v>
      </c>
      <c r="D377" s="91" t="str">
        <f>IF($A377="","",VLOOKUP($A377,'Annex 2 Designated EHV charges'!$A:$O,7,0))</f>
        <v>Wistow Lodge PV, Leicester Road</v>
      </c>
      <c r="E377" s="94" t="str">
        <f>IFERROR(IF(VLOOKUP($A377,'Annex 2 Designated EHV charges'!$A:$P,COLUMN(E377)+4,FALSE)=0,"",VLOOKUP($A377,'Annex 2 Designated EHV charges'!$A:$P,COLUMN(E377)+4,FALSE)),"")</f>
        <v/>
      </c>
      <c r="F377" s="214">
        <f>IFERROR(IF(VLOOKUP($A377,'Annex 2 Designated EHV charges'!$A:$P,COLUMN(F377)+4,FALSE)=0,"",VLOOKUP($A377,'Annex 2 Designated EHV charges'!$A:$P,COLUMN(F377)+4,FALSE)),"")</f>
        <v>164.43</v>
      </c>
      <c r="G377" s="214">
        <f>IFERROR(IF(VLOOKUP($A377,'Annex 2 Designated EHV charges'!$A:$P,COLUMN(G377)+4,FALSE)=0,"",VLOOKUP($A377,'Annex 2 Designated EHV charges'!$A:$P,COLUMN(G377)+4,FALSE)),"")</f>
        <v>1.6</v>
      </c>
      <c r="H377" s="214">
        <f>IFERROR(IF(VLOOKUP($A377,'Annex 2 Designated EHV charges'!$A:$P,COLUMN(H377)+4,FALSE)=0,"",VLOOKUP($A377,'Annex 2 Designated EHV charges'!$A:$P,COLUMN(H377)+4,FALSE)),"")</f>
        <v>1.6</v>
      </c>
    </row>
    <row r="378" spans="1:8" x14ac:dyDescent="0.25">
      <c r="A378" s="91" t="str">
        <f t="array" ref="A378">IFERROR(INDEX('Annex 2 Designated EHV charges'!$A$11:$A$396, MATCH(0, IF(ISBLANK('Annex 2 Designated EHV charges'!$A$11:$A$396),1, COUNTIF(A$4:$A377, 'Annex 2 Designated EHV charges'!$A$11:$A$396)), 0)),"")</f>
        <v>New Import 119</v>
      </c>
      <c r="B378" s="91" t="str">
        <f>IF($A378="","",VLOOKUP($A378,'Annex 2 Designated EHV charges'!$A:$O,2,0))</f>
        <v>New Import 119</v>
      </c>
      <c r="C378" s="92" t="str">
        <f>IF($A378="","",VLOOKUP($A378,'Annex 2 Designated EHV charges'!$A:$O,3,0))</f>
        <v>New Import 119</v>
      </c>
      <c r="D378" s="91" t="str">
        <f>IF($A378="","",VLOOKUP($A378,'Annex 2 Designated EHV charges'!$A:$O,7,0))</f>
        <v>Wood Lodge Farm</v>
      </c>
      <c r="E378" s="94">
        <f>IFERROR(IF(VLOOKUP($A378,'Annex 2 Designated EHV charges'!$A:$P,COLUMN(E378)+4,FALSE)=0,"",VLOOKUP($A378,'Annex 2 Designated EHV charges'!$A:$P,COLUMN(E378)+4,FALSE)),"")</f>
        <v>1.4970000000000001</v>
      </c>
      <c r="F378" s="214">
        <f>IFERROR(IF(VLOOKUP($A378,'Annex 2 Designated EHV charges'!$A:$P,COLUMN(F378)+4,FALSE)=0,"",VLOOKUP($A378,'Annex 2 Designated EHV charges'!$A:$P,COLUMN(F378)+4,FALSE)),"")</f>
        <v>588.12</v>
      </c>
      <c r="G378" s="214">
        <f>IFERROR(IF(VLOOKUP($A378,'Annex 2 Designated EHV charges'!$A:$P,COLUMN(G378)+4,FALSE)=0,"",VLOOKUP($A378,'Annex 2 Designated EHV charges'!$A:$P,COLUMN(G378)+4,FALSE)),"")</f>
        <v>1.54</v>
      </c>
      <c r="H378" s="214">
        <f>IFERROR(IF(VLOOKUP($A378,'Annex 2 Designated EHV charges'!$A:$P,COLUMN(H378)+4,FALSE)=0,"",VLOOKUP($A378,'Annex 2 Designated EHV charges'!$A:$P,COLUMN(H378)+4,FALSE)),"")</f>
        <v>1.54</v>
      </c>
    </row>
  </sheetData>
  <autoFilter ref="A4:H378" xr:uid="{00000000-0009-0000-0000-000003000000}"/>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O319"/>
  <sheetViews>
    <sheetView topLeftCell="A295" zoomScale="90" zoomScaleNormal="90" zoomScaleSheetLayoutView="100" workbookViewId="0">
      <selection activeCell="F311" sqref="F311"/>
    </sheetView>
  </sheetViews>
  <sheetFormatPr defaultColWidth="9.1796875" defaultRowHeight="12.5" x14ac:dyDescent="0.25"/>
  <cols>
    <col min="1" max="1" width="14.54296875" style="51" customWidth="1"/>
    <col min="2" max="2" width="14.81640625" style="51" bestFit="1" customWidth="1"/>
    <col min="3" max="3" width="15.54296875" style="58" bestFit="1" customWidth="1"/>
    <col min="4" max="4" width="41.453125" style="58" customWidth="1"/>
    <col min="5" max="5" width="14.54296875" style="59" customWidth="1"/>
    <col min="6" max="7" width="14.54296875" style="60" customWidth="1"/>
    <col min="8" max="8" width="14.54296875" style="51" customWidth="1"/>
    <col min="9" max="9" width="15.54296875" style="51" customWidth="1"/>
    <col min="10" max="16384" width="9.1796875" style="51"/>
  </cols>
  <sheetData>
    <row r="1" spans="1:15" ht="66.75" customHeight="1" x14ac:dyDescent="0.25">
      <c r="A1" s="250" t="s">
        <v>111</v>
      </c>
      <c r="B1" s="250"/>
      <c r="C1" s="250"/>
      <c r="D1" s="250"/>
      <c r="E1" s="250"/>
      <c r="F1" s="250"/>
      <c r="G1" s="250"/>
      <c r="H1" s="250"/>
    </row>
    <row r="2" spans="1:15" s="52" customFormat="1" ht="18" x14ac:dyDescent="0.25">
      <c r="A2" s="247" t="str">
        <f>Overview!B4&amp; " - Effective from "&amp;Overview!D4&amp;" - "&amp;Overview!E4&amp;" Designated EHV export charges"</f>
        <v>National Grid Electricity Distribution (East Midlands) plc  - Effective from 1 April 2027 - Final Designated EHV export charges</v>
      </c>
      <c r="B2" s="248"/>
      <c r="C2" s="248"/>
      <c r="D2" s="248"/>
      <c r="E2" s="248"/>
      <c r="F2" s="248"/>
      <c r="G2" s="248"/>
      <c r="H2" s="249"/>
    </row>
    <row r="3" spans="1:15" s="79" customFormat="1" ht="18" x14ac:dyDescent="0.25">
      <c r="A3" s="83"/>
      <c r="B3" s="83"/>
      <c r="C3" s="83"/>
      <c r="D3" s="84"/>
      <c r="E3" s="85"/>
      <c r="F3" s="85"/>
      <c r="G3" s="86"/>
      <c r="H3" s="86"/>
      <c r="I3" s="78"/>
      <c r="J3" s="78"/>
      <c r="K3" s="78"/>
      <c r="L3" s="78"/>
      <c r="M3" s="78"/>
      <c r="N3" s="78"/>
      <c r="O3" s="78"/>
    </row>
    <row r="4" spans="1:15" ht="60.75" customHeight="1" x14ac:dyDescent="0.25">
      <c r="A4" s="53" t="s">
        <v>96</v>
      </c>
      <c r="B4" s="54" t="s">
        <v>798</v>
      </c>
      <c r="C4" s="53" t="s">
        <v>65</v>
      </c>
      <c r="D4" s="55" t="s">
        <v>60</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hidden="1" x14ac:dyDescent="0.25">
      <c r="A5" s="92" t="str">
        <f t="array" ref="A5">IFERROR(INDEX('Annex 2 Designated EHV charges'!$D$11:$D$396, MATCH(0, IF(ISBLANK('Annex 2 Designated EHV charges'!$D$11:$D$396),1, COUNTIF(A$4:$A4, 'Annex 2 Designated EHV charges'!$D$11:$D$396)), 0)),"")</f>
        <v/>
      </c>
      <c r="B5" s="91" t="str">
        <f>IF($A5="","",VLOOKUP($A5,'Annex 2 Designated EHV charges'!$D:$O,2,0))</f>
        <v/>
      </c>
      <c r="C5" s="92" t="str">
        <f>IF($A5="","",VLOOKUP($A5,'Annex 2 Designated EHV charges'!$D:$O,3,0))</f>
        <v/>
      </c>
      <c r="D5" s="91" t="str">
        <f>IF($A5="","",VLOOKUP($A5,'Annex 2 Designated EHV charges'!$D:$O,4,0))</f>
        <v/>
      </c>
      <c r="E5" s="93" t="str">
        <f>IFERROR(IF(VLOOKUP($A5,'Annex 2 Designated EHV charges'!$D:$P,COLUMN(E5)+5,FALSE)=0,"",VLOOKUP($A5,'Annex 2 Designated EHV charges'!$D:$P,COLUMN(E5)+5,FALSE)),"")</f>
        <v/>
      </c>
      <c r="F5" s="93" t="str">
        <f>IFERROR(IF(VLOOKUP($A5,'Annex 2 Designated EHV charges'!$D:$P,COLUMN(F5)+5,FALSE)=0,"",VLOOKUP($A5,'Annex 2 Designated EHV charges'!$D:$P,COLUMN(F5)+5,FALSE)),"")</f>
        <v/>
      </c>
      <c r="G5" s="93" t="str">
        <f>IFERROR(IF(VLOOKUP($A5,'Annex 2 Designated EHV charges'!$D:$P,COLUMN(G5)+5,FALSE)=0,"",VLOOKUP($A5,'Annex 2 Designated EHV charges'!$D:$P,COLUMN(G5)+5,FALSE)),"")</f>
        <v/>
      </c>
      <c r="H5" s="93" t="str">
        <f>IFERROR(IF(VLOOKUP($A5,'Annex 2 Designated EHV charges'!$D:$P,COLUMN(H5)+5,FALSE)=0,"",VLOOKUP($A5,'Annex 2 Designated EHV charges'!$D:$P,COLUMN(H5)+5,FALSE)),"")</f>
        <v/>
      </c>
    </row>
    <row r="6" spans="1:15" x14ac:dyDescent="0.25">
      <c r="A6" s="92">
        <f t="array" ref="A6">IFERROR(INDEX('Annex 2 Designated EHV charges'!$D$11:$D$396, MATCH(0, IF(ISBLANK('Annex 2 Designated EHV charges'!$D$11:$D$396),1, COUNTIF(A$4:$A5, 'Annex 2 Designated EHV charges'!$D$11:$D$396)), 0)),"")</f>
        <v>479</v>
      </c>
      <c r="B6" s="91">
        <f>IF($A6="","",VLOOKUP($A6,'Annex 2 Designated EHV charges'!$D:$O,2,0))</f>
        <v>479</v>
      </c>
      <c r="C6" s="92">
        <f>IF($A6="","",VLOOKUP($A6,'Annex 2 Designated EHV charges'!$D:$O,3,0))</f>
        <v>1170000982207</v>
      </c>
      <c r="D6" s="91" t="str">
        <f>IF($A6="","",VLOOKUP($A6,'Annex 2 Designated EHV charges'!$D:$O,4,0))</f>
        <v>Lyon Road Gas Gen</v>
      </c>
      <c r="E6" s="93">
        <f>IFERROR(IF(VLOOKUP($A6,'Annex 2 Designated EHV charges'!$D:$P,COLUMN(E6)+5,FALSE)=0,"",VLOOKUP($A6,'Annex 2 Designated EHV charges'!$D:$P,COLUMN(E6)+5,FALSE)),"")</f>
        <v>-1.8620000000000001</v>
      </c>
      <c r="F6" s="213">
        <f>IFERROR(IF(VLOOKUP($A6,'Annex 2 Designated EHV charges'!$D:$P,COLUMN(F6)+5,FALSE)=0,"",VLOOKUP($A6,'Annex 2 Designated EHV charges'!$D:$P,COLUMN(F6)+5,FALSE)),"")</f>
        <v>1672.51</v>
      </c>
      <c r="G6" s="213">
        <f>IFERROR(IF(VLOOKUP($A6,'Annex 2 Designated EHV charges'!$D:$P,COLUMN(G6)+5,FALSE)=0,"",VLOOKUP($A6,'Annex 2 Designated EHV charges'!$D:$P,COLUMN(G6)+5,FALSE)),"")</f>
        <v>0.05</v>
      </c>
      <c r="H6" s="213">
        <f>IFERROR(IF(VLOOKUP($A6,'Annex 2 Designated EHV charges'!$D:$P,COLUMN(H6)+5,FALSE)=0,"",VLOOKUP($A6,'Annex 2 Designated EHV charges'!$D:$P,COLUMN(H6)+5,FALSE)),"")</f>
        <v>0.05</v>
      </c>
    </row>
    <row r="7" spans="1:15" x14ac:dyDescent="0.25">
      <c r="A7" s="92">
        <f t="array" ref="A7">IFERROR(INDEX('Annex 2 Designated EHV charges'!$D$11:$D$396, MATCH(0, IF(ISBLANK('Annex 2 Designated EHV charges'!$D$11:$D$396),1, COUNTIF(A$4:$A6, 'Annex 2 Designated EHV charges'!$D$11:$D$396)), 0)),"")</f>
        <v>480</v>
      </c>
      <c r="B7" s="91">
        <f>IF($A7="","",VLOOKUP($A7,'Annex 2 Designated EHV charges'!$D:$O,2,0))</f>
        <v>480</v>
      </c>
      <c r="C7" s="92">
        <f>IF($A7="","",VLOOKUP($A7,'Annex 2 Designated EHV charges'!$D:$O,3,0))</f>
        <v>1170001003928</v>
      </c>
      <c r="D7" s="91" t="str">
        <f>IF($A7="","",VLOOKUP($A7,'Annex 2 Designated EHV charges'!$D:$O,4,0))</f>
        <v>Asher Lane 33kV STOR</v>
      </c>
      <c r="E7" s="93">
        <f>IFERROR(IF(VLOOKUP($A7,'Annex 2 Designated EHV charges'!$D:$P,COLUMN(E7)+5,FALSE)=0,"",VLOOKUP($A7,'Annex 2 Designated EHV charges'!$D:$P,COLUMN(E7)+5,FALSE)),"")</f>
        <v>-0.53400000000000003</v>
      </c>
      <c r="F7" s="213">
        <f>IFERROR(IF(VLOOKUP($A7,'Annex 2 Designated EHV charges'!$D:$P,COLUMN(F7)+5,FALSE)=0,"",VLOOKUP($A7,'Annex 2 Designated EHV charges'!$D:$P,COLUMN(F7)+5,FALSE)),"")</f>
        <v>356.85</v>
      </c>
      <c r="G7" s="213">
        <f>IFERROR(IF(VLOOKUP($A7,'Annex 2 Designated EHV charges'!$D:$P,COLUMN(G7)+5,FALSE)=0,"",VLOOKUP($A7,'Annex 2 Designated EHV charges'!$D:$P,COLUMN(G7)+5,FALSE)),"")</f>
        <v>0.05</v>
      </c>
      <c r="H7" s="213">
        <f>IFERROR(IF(VLOOKUP($A7,'Annex 2 Designated EHV charges'!$D:$P,COLUMN(H7)+5,FALSE)=0,"",VLOOKUP($A7,'Annex 2 Designated EHV charges'!$D:$P,COLUMN(H7)+5,FALSE)),"")</f>
        <v>0.05</v>
      </c>
    </row>
    <row r="8" spans="1:15" x14ac:dyDescent="0.25">
      <c r="A8" s="92">
        <f t="array" ref="A8">IFERROR(INDEX('Annex 2 Designated EHV charges'!$D$11:$D$396, MATCH(0, IF(ISBLANK('Annex 2 Designated EHV charges'!$D$11:$D$396),1, COUNTIF(A$4:$A7, 'Annex 2 Designated EHV charges'!$D$11:$D$396)), 0)),"")</f>
        <v>481</v>
      </c>
      <c r="B8" s="91">
        <f>IF($A8="","",VLOOKUP($A8,'Annex 2 Designated EHV charges'!$D:$O,2,0))</f>
        <v>481</v>
      </c>
      <c r="C8" s="92">
        <f>IF($A8="","",VLOOKUP($A8,'Annex 2 Designated EHV charges'!$D:$O,3,0))</f>
        <v>1170001052181</v>
      </c>
      <c r="D8" s="91" t="str">
        <f>IF($A8="","",VLOOKUP($A8,'Annex 2 Designated EHV charges'!$D:$O,4,0))</f>
        <v xml:space="preserve">Spondon Peaking STOR </v>
      </c>
      <c r="E8" s="93">
        <f>IFERROR(IF(VLOOKUP($A8,'Annex 2 Designated EHV charges'!$D:$P,COLUMN(E8)+5,FALSE)=0,"",VLOOKUP($A8,'Annex 2 Designated EHV charges'!$D:$P,COLUMN(E8)+5,FALSE)),"")</f>
        <v>-9.27</v>
      </c>
      <c r="F8" s="213">
        <f>IFERROR(IF(VLOOKUP($A8,'Annex 2 Designated EHV charges'!$D:$P,COLUMN(F8)+5,FALSE)=0,"",VLOOKUP($A8,'Annex 2 Designated EHV charges'!$D:$P,COLUMN(F8)+5,FALSE)),"")</f>
        <v>536.91999999999996</v>
      </c>
      <c r="G8" s="213">
        <f>IFERROR(IF(VLOOKUP($A8,'Annex 2 Designated EHV charges'!$D:$P,COLUMN(G8)+5,FALSE)=0,"",VLOOKUP($A8,'Annex 2 Designated EHV charges'!$D:$P,COLUMN(G8)+5,FALSE)),"")</f>
        <v>0.05</v>
      </c>
      <c r="H8" s="213">
        <f>IFERROR(IF(VLOOKUP($A8,'Annex 2 Designated EHV charges'!$D:$P,COLUMN(H8)+5,FALSE)=0,"",VLOOKUP($A8,'Annex 2 Designated EHV charges'!$D:$P,COLUMN(H8)+5,FALSE)),"")</f>
        <v>0.05</v>
      </c>
    </row>
    <row r="9" spans="1:15" x14ac:dyDescent="0.25">
      <c r="A9" s="92">
        <f t="array" ref="A9">IFERROR(INDEX('Annex 2 Designated EHV charges'!$D$11:$D$396, MATCH(0, IF(ISBLANK('Annex 2 Designated EHV charges'!$D$11:$D$396),1, COUNTIF(A$4:$A8, 'Annex 2 Designated EHV charges'!$D$11:$D$396)), 0)),"")</f>
        <v>483</v>
      </c>
      <c r="B9" s="91">
        <f>IF($A9="","",VLOOKUP($A9,'Annex 2 Designated EHV charges'!$D:$O,2,0))</f>
        <v>483</v>
      </c>
      <c r="C9" s="92">
        <f>IF($A9="","",VLOOKUP($A9,'Annex 2 Designated EHV charges'!$D:$O,3,0))</f>
        <v>1170001154343</v>
      </c>
      <c r="D9" s="91" t="str">
        <f>IF($A9="","",VLOOKUP($A9,'Annex 2 Designated EHV charges'!$D:$O,4,0))</f>
        <v>Churchover solar farm new</v>
      </c>
      <c r="E9" s="93" t="str">
        <f>IFERROR(IF(VLOOKUP($A9,'Annex 2 Designated EHV charges'!$D:$P,COLUMN(E9)+5,FALSE)=0,"",VLOOKUP($A9,'Annex 2 Designated EHV charges'!$D:$P,COLUMN(E9)+5,FALSE)),"")</f>
        <v/>
      </c>
      <c r="F9" s="213">
        <f>IFERROR(IF(VLOOKUP($A9,'Annex 2 Designated EHV charges'!$D:$P,COLUMN(F9)+5,FALSE)=0,"",VLOOKUP($A9,'Annex 2 Designated EHV charges'!$D:$P,COLUMN(F9)+5,FALSE)),"")</f>
        <v>2287.52</v>
      </c>
      <c r="G9" s="213">
        <f>IFERROR(IF(VLOOKUP($A9,'Annex 2 Designated EHV charges'!$D:$P,COLUMN(G9)+5,FALSE)=0,"",VLOOKUP($A9,'Annex 2 Designated EHV charges'!$D:$P,COLUMN(G9)+5,FALSE)),"")</f>
        <v>0.05</v>
      </c>
      <c r="H9" s="213">
        <f>IFERROR(IF(VLOOKUP($A9,'Annex 2 Designated EHV charges'!$D:$P,COLUMN(H9)+5,FALSE)=0,"",VLOOKUP($A9,'Annex 2 Designated EHV charges'!$D:$P,COLUMN(H9)+5,FALSE)),"")</f>
        <v>0.05</v>
      </c>
    </row>
    <row r="10" spans="1:15" x14ac:dyDescent="0.25">
      <c r="A10" s="92">
        <f t="array" ref="A10">IFERROR(INDEX('Annex 2 Designated EHV charges'!$D$11:$D$396, MATCH(0, IF(ISBLANK('Annex 2 Designated EHV charges'!$D$11:$D$396),1, COUNTIF(A$4:$A9, 'Annex 2 Designated EHV charges'!$D$11:$D$396)), 0)),"")</f>
        <v>484</v>
      </c>
      <c r="B10" s="91">
        <f>IF($A10="","",VLOOKUP($A10,'Annex 2 Designated EHV charges'!$D:$O,2,0))</f>
        <v>484</v>
      </c>
      <c r="C10" s="92">
        <f>IF($A10="","",VLOOKUP($A10,'Annex 2 Designated EHV charges'!$D:$O,3,0))</f>
        <v>1170001200887</v>
      </c>
      <c r="D10" s="91" t="str">
        <f>IF($A10="","",VLOOKUP($A10,'Annex 2 Designated EHV charges'!$D:$O,4,0))</f>
        <v>Hall Farm Site PV  2</v>
      </c>
      <c r="E10" s="93" t="str">
        <f>IFERROR(IF(VLOOKUP($A10,'Annex 2 Designated EHV charges'!$D:$P,COLUMN(E10)+5,FALSE)=0,"",VLOOKUP($A10,'Annex 2 Designated EHV charges'!$D:$P,COLUMN(E10)+5,FALSE)),"")</f>
        <v/>
      </c>
      <c r="F10" s="213">
        <f>IFERROR(IF(VLOOKUP($A10,'Annex 2 Designated EHV charges'!$D:$P,COLUMN(F10)+5,FALSE)=0,"",VLOOKUP($A10,'Annex 2 Designated EHV charges'!$D:$P,COLUMN(F10)+5,FALSE)),"")</f>
        <v>172.06</v>
      </c>
      <c r="G10" s="213">
        <f>IFERROR(IF(VLOOKUP($A10,'Annex 2 Designated EHV charges'!$D:$P,COLUMN(G10)+5,FALSE)=0,"",VLOOKUP($A10,'Annex 2 Designated EHV charges'!$D:$P,COLUMN(G10)+5,FALSE)),"")</f>
        <v>0.05</v>
      </c>
      <c r="H10" s="213">
        <f>IFERROR(IF(VLOOKUP($A10,'Annex 2 Designated EHV charges'!$D:$P,COLUMN(H10)+5,FALSE)=0,"",VLOOKUP($A10,'Annex 2 Designated EHV charges'!$D:$P,COLUMN(H10)+5,FALSE)),"")</f>
        <v>0.05</v>
      </c>
    </row>
    <row r="11" spans="1:15" x14ac:dyDescent="0.25">
      <c r="A11" s="92">
        <f t="array" ref="A11">IFERROR(INDEX('Annex 2 Designated EHV charges'!$D$11:$D$396, MATCH(0, IF(ISBLANK('Annex 2 Designated EHV charges'!$D$11:$D$396),1, COUNTIF(A$4:$A10, 'Annex 2 Designated EHV charges'!$D$11:$D$396)), 0)),"")</f>
        <v>485</v>
      </c>
      <c r="B11" s="91">
        <f>IF($A11="","",VLOOKUP($A11,'Annex 2 Designated EHV charges'!$D:$O,2,0))</f>
        <v>485</v>
      </c>
      <c r="C11" s="92">
        <f>IF($A11="","",VLOOKUP($A11,'Annex 2 Designated EHV charges'!$D:$O,3,0))</f>
        <v>1170001247403</v>
      </c>
      <c r="D11" s="91" t="str">
        <f>IF($A11="","",VLOOKUP($A11,'Annex 2 Designated EHV charges'!$D:$O,4,0))</f>
        <v>Back Lane ESS</v>
      </c>
      <c r="E11" s="93">
        <f>IFERROR(IF(VLOOKUP($A11,'Annex 2 Designated EHV charges'!$D:$P,COLUMN(E11)+5,FALSE)=0,"",VLOOKUP($A11,'Annex 2 Designated EHV charges'!$D:$P,COLUMN(E11)+5,FALSE)),"")</f>
        <v>-1.234</v>
      </c>
      <c r="F11" s="213">
        <f>IFERROR(IF(VLOOKUP($A11,'Annex 2 Designated EHV charges'!$D:$P,COLUMN(F11)+5,FALSE)=0,"",VLOOKUP($A11,'Annex 2 Designated EHV charges'!$D:$P,COLUMN(F11)+5,FALSE)),"")</f>
        <v>750.21</v>
      </c>
      <c r="G11" s="213">
        <f>IFERROR(IF(VLOOKUP($A11,'Annex 2 Designated EHV charges'!$D:$P,COLUMN(G11)+5,FALSE)=0,"",VLOOKUP($A11,'Annex 2 Designated EHV charges'!$D:$P,COLUMN(G11)+5,FALSE)),"")</f>
        <v>0.05</v>
      </c>
      <c r="H11" s="213">
        <f>IFERROR(IF(VLOOKUP($A11,'Annex 2 Designated EHV charges'!$D:$P,COLUMN(H11)+5,FALSE)=0,"",VLOOKUP($A11,'Annex 2 Designated EHV charges'!$D:$P,COLUMN(H11)+5,FALSE)),"")</f>
        <v>0.05</v>
      </c>
    </row>
    <row r="12" spans="1:15" x14ac:dyDescent="0.25">
      <c r="A12" s="92">
        <f t="array" ref="A12">IFERROR(INDEX('Annex 2 Designated EHV charges'!$D$11:$D$396, MATCH(0, IF(ISBLANK('Annex 2 Designated EHV charges'!$D$11:$D$396),1, COUNTIF(A$4:$A11, 'Annex 2 Designated EHV charges'!$D$11:$D$396)), 0)),"")</f>
        <v>486</v>
      </c>
      <c r="B12" s="91">
        <f>IF($A12="","",VLOOKUP($A12,'Annex 2 Designated EHV charges'!$D:$O,2,0))</f>
        <v>486</v>
      </c>
      <c r="C12" s="92">
        <f>IF($A12="","",VLOOKUP($A12,'Annex 2 Designated EHV charges'!$D:$O,3,0))</f>
        <v>1170001302515</v>
      </c>
      <c r="D12" s="91" t="str">
        <f>IF($A12="","",VLOOKUP($A12,'Annex 2 Designated EHV charges'!$D:$O,4,0))</f>
        <v>Thornton Estate, Weighbridge Road</v>
      </c>
      <c r="E12" s="93">
        <f>IFERROR(IF(VLOOKUP($A12,'Annex 2 Designated EHV charges'!$D:$P,COLUMN(E12)+5,FALSE)=0,"",VLOOKUP($A12,'Annex 2 Designated EHV charges'!$D:$P,COLUMN(E12)+5,FALSE)),"")</f>
        <v>-0.94499999999999995</v>
      </c>
      <c r="F12" s="213">
        <f>IFERROR(IF(VLOOKUP($A12,'Annex 2 Designated EHV charges'!$D:$P,COLUMN(F12)+5,FALSE)=0,"",VLOOKUP($A12,'Annex 2 Designated EHV charges'!$D:$P,COLUMN(F12)+5,FALSE)),"")</f>
        <v>546.73</v>
      </c>
      <c r="G12" s="213">
        <f>IFERROR(IF(VLOOKUP($A12,'Annex 2 Designated EHV charges'!$D:$P,COLUMN(G12)+5,FALSE)=0,"",VLOOKUP($A12,'Annex 2 Designated EHV charges'!$D:$P,COLUMN(G12)+5,FALSE)),"")</f>
        <v>0.05</v>
      </c>
      <c r="H12" s="213">
        <f>IFERROR(IF(VLOOKUP($A12,'Annex 2 Designated EHV charges'!$D:$P,COLUMN(H12)+5,FALSE)=0,"",VLOOKUP($A12,'Annex 2 Designated EHV charges'!$D:$P,COLUMN(H12)+5,FALSE)),"")</f>
        <v>0.05</v>
      </c>
    </row>
    <row r="13" spans="1:15" x14ac:dyDescent="0.25">
      <c r="A13" s="92">
        <f t="array" ref="A13">IFERROR(INDEX('Annex 2 Designated EHV charges'!$D$11:$D$396, MATCH(0, IF(ISBLANK('Annex 2 Designated EHV charges'!$D$11:$D$396),1, COUNTIF(A$4:$A12, 'Annex 2 Designated EHV charges'!$D$11:$D$396)), 0)),"")</f>
        <v>487</v>
      </c>
      <c r="B13" s="91">
        <f>IF($A13="","",VLOOKUP($A13,'Annex 2 Designated EHV charges'!$D:$O,2,0))</f>
        <v>487</v>
      </c>
      <c r="C13" s="92">
        <f>IF($A13="","",VLOOKUP($A13,'Annex 2 Designated EHV charges'!$D:$O,3,0))</f>
        <v>1170001326311</v>
      </c>
      <c r="D13" s="91" t="str">
        <f>IF($A13="","",VLOOKUP($A13,'Annex 2 Designated EHV charges'!$D:$O,4,0))</f>
        <v>Battery Ln Boston ESS</v>
      </c>
      <c r="E13" s="93">
        <f>IFERROR(IF(VLOOKUP($A13,'Annex 2 Designated EHV charges'!$D:$P,COLUMN(E13)+5,FALSE)=0,"",VLOOKUP($A13,'Annex 2 Designated EHV charges'!$D:$P,COLUMN(E13)+5,FALSE)),"")</f>
        <v>-6.6749999999999998</v>
      </c>
      <c r="F13" s="213">
        <f>IFERROR(IF(VLOOKUP($A13,'Annex 2 Designated EHV charges'!$D:$P,COLUMN(F13)+5,FALSE)=0,"",VLOOKUP($A13,'Annex 2 Designated EHV charges'!$D:$P,COLUMN(F13)+5,FALSE)),"")</f>
        <v>181.79</v>
      </c>
      <c r="G13" s="213">
        <f>IFERROR(IF(VLOOKUP($A13,'Annex 2 Designated EHV charges'!$D:$P,COLUMN(G13)+5,FALSE)=0,"",VLOOKUP($A13,'Annex 2 Designated EHV charges'!$D:$P,COLUMN(G13)+5,FALSE)),"")</f>
        <v>0.05</v>
      </c>
      <c r="H13" s="213">
        <f>IFERROR(IF(VLOOKUP($A13,'Annex 2 Designated EHV charges'!$D:$P,COLUMN(H13)+5,FALSE)=0,"",VLOOKUP($A13,'Annex 2 Designated EHV charges'!$D:$P,COLUMN(H13)+5,FALSE)),"")</f>
        <v>0.05</v>
      </c>
    </row>
    <row r="14" spans="1:15" x14ac:dyDescent="0.25">
      <c r="A14" s="92">
        <f t="array" ref="A14">IFERROR(INDEX('Annex 2 Designated EHV charges'!$D$11:$D$396, MATCH(0, IF(ISBLANK('Annex 2 Designated EHV charges'!$D$11:$D$396),1, COUNTIF(A$4:$A13, 'Annex 2 Designated EHV charges'!$D$11:$D$396)), 0)),"")</f>
        <v>488</v>
      </c>
      <c r="B14" s="91">
        <f>IF($A14="","",VLOOKUP($A14,'Annex 2 Designated EHV charges'!$D:$O,2,0))</f>
        <v>488</v>
      </c>
      <c r="C14" s="92">
        <f>IF($A14="","",VLOOKUP($A14,'Annex 2 Designated EHV charges'!$D:$O,3,0))</f>
        <v>1170001342590</v>
      </c>
      <c r="D14" s="91" t="str">
        <f>IF($A14="","",VLOOKUP($A14,'Annex 2 Designated EHV charges'!$D:$O,4,0))</f>
        <v>Willowbrook Industrial Estate</v>
      </c>
      <c r="E14" s="93">
        <f>IFERROR(IF(VLOOKUP($A14,'Annex 2 Designated EHV charges'!$D:$P,COLUMN(E14)+5,FALSE)=0,"",VLOOKUP($A14,'Annex 2 Designated EHV charges'!$D:$P,COLUMN(E14)+5,FALSE)),"")</f>
        <v>-2.0630000000000002</v>
      </c>
      <c r="F14" s="213">
        <f>IFERROR(IF(VLOOKUP($A14,'Annex 2 Designated EHV charges'!$D:$P,COLUMN(F14)+5,FALSE)=0,"",VLOOKUP($A14,'Annex 2 Designated EHV charges'!$D:$P,COLUMN(F14)+5,FALSE)),"")</f>
        <v>4806.93</v>
      </c>
      <c r="G14" s="213">
        <f>IFERROR(IF(VLOOKUP($A14,'Annex 2 Designated EHV charges'!$D:$P,COLUMN(G14)+5,FALSE)=0,"",VLOOKUP($A14,'Annex 2 Designated EHV charges'!$D:$P,COLUMN(G14)+5,FALSE)),"")</f>
        <v>0.05</v>
      </c>
      <c r="H14" s="213">
        <f>IFERROR(IF(VLOOKUP($A14,'Annex 2 Designated EHV charges'!$D:$P,COLUMN(H14)+5,FALSE)=0,"",VLOOKUP($A14,'Annex 2 Designated EHV charges'!$D:$P,COLUMN(H14)+5,FALSE)),"")</f>
        <v>0.05</v>
      </c>
    </row>
    <row r="15" spans="1:15" x14ac:dyDescent="0.25">
      <c r="A15" s="92">
        <f t="array" ref="A15">IFERROR(INDEX('Annex 2 Designated EHV charges'!$D$11:$D$396, MATCH(0, IF(ISBLANK('Annex 2 Designated EHV charges'!$D$11:$D$396),1, COUNTIF(A$4:$A14, 'Annex 2 Designated EHV charges'!$D$11:$D$396)), 0)),"")</f>
        <v>489</v>
      </c>
      <c r="B15" s="91">
        <f>IF($A15="","",VLOOKUP($A15,'Annex 2 Designated EHV charges'!$D:$O,2,0))</f>
        <v>489</v>
      </c>
      <c r="C15" s="92">
        <f>IF($A15="","",VLOOKUP($A15,'Annex 2 Designated EHV charges'!$D:$O,3,0))</f>
        <v>1170001402799</v>
      </c>
      <c r="D15" s="91" t="str">
        <f>IF($A15="","",VLOOKUP($A15,'Annex 2 Designated EHV charges'!$D:$O,4,0))</f>
        <v>Fiskerton Airfield</v>
      </c>
      <c r="E15" s="93" t="str">
        <f>IFERROR(IF(VLOOKUP($A15,'Annex 2 Designated EHV charges'!$D:$P,COLUMN(E15)+5,FALSE)=0,"",VLOOKUP($A15,'Annex 2 Designated EHV charges'!$D:$P,COLUMN(E15)+5,FALSE)),"")</f>
        <v/>
      </c>
      <c r="F15" s="213">
        <f>IFERROR(IF(VLOOKUP($A15,'Annex 2 Designated EHV charges'!$D:$P,COLUMN(F15)+5,FALSE)=0,"",VLOOKUP($A15,'Annex 2 Designated EHV charges'!$D:$P,COLUMN(F15)+5,FALSE)),"")</f>
        <v>893.44</v>
      </c>
      <c r="G15" s="213">
        <f>IFERROR(IF(VLOOKUP($A15,'Annex 2 Designated EHV charges'!$D:$P,COLUMN(G15)+5,FALSE)=0,"",VLOOKUP($A15,'Annex 2 Designated EHV charges'!$D:$P,COLUMN(G15)+5,FALSE)),"")</f>
        <v>0.05</v>
      </c>
      <c r="H15" s="213">
        <f>IFERROR(IF(VLOOKUP($A15,'Annex 2 Designated EHV charges'!$D:$P,COLUMN(H15)+5,FALSE)=0,"",VLOOKUP($A15,'Annex 2 Designated EHV charges'!$D:$P,COLUMN(H15)+5,FALSE)),"")</f>
        <v>0.05</v>
      </c>
    </row>
    <row r="16" spans="1:15" x14ac:dyDescent="0.25">
      <c r="A16" s="92">
        <f t="array" ref="A16">IFERROR(INDEX('Annex 2 Designated EHV charges'!$D$11:$D$396, MATCH(0, IF(ISBLANK('Annex 2 Designated EHV charges'!$D$11:$D$396),1, COUNTIF(A$4:$A15, 'Annex 2 Designated EHV charges'!$D$11:$D$396)), 0)),"")</f>
        <v>490</v>
      </c>
      <c r="B16" s="91">
        <f>IF($A16="","",VLOOKUP($A16,'Annex 2 Designated EHV charges'!$D:$O,2,0))</f>
        <v>490</v>
      </c>
      <c r="C16" s="92">
        <f>IF($A16="","",VLOOKUP($A16,'Annex 2 Designated EHV charges'!$D:$O,3,0))</f>
        <v>1170001415733</v>
      </c>
      <c r="D16" s="91" t="str">
        <f>IF($A16="","",VLOOKUP($A16,'Annex 2 Designated EHV charges'!$D:$O,4,0))</f>
        <v>Whitecross Lane PV Park</v>
      </c>
      <c r="E16" s="93" t="str">
        <f>IFERROR(IF(VLOOKUP($A16,'Annex 2 Designated EHV charges'!$D:$P,COLUMN(E16)+5,FALSE)=0,"",VLOOKUP($A16,'Annex 2 Designated EHV charges'!$D:$P,COLUMN(E16)+5,FALSE)),"")</f>
        <v/>
      </c>
      <c r="F16" s="213">
        <f>IFERROR(IF(VLOOKUP($A16,'Annex 2 Designated EHV charges'!$D:$P,COLUMN(F16)+5,FALSE)=0,"",VLOOKUP($A16,'Annex 2 Designated EHV charges'!$D:$P,COLUMN(F16)+5,FALSE)),"")</f>
        <v>4537.96</v>
      </c>
      <c r="G16" s="213">
        <f>IFERROR(IF(VLOOKUP($A16,'Annex 2 Designated EHV charges'!$D:$P,COLUMN(G16)+5,FALSE)=0,"",VLOOKUP($A16,'Annex 2 Designated EHV charges'!$D:$P,COLUMN(G16)+5,FALSE)),"")</f>
        <v>0.05</v>
      </c>
      <c r="H16" s="213">
        <f>IFERROR(IF(VLOOKUP($A16,'Annex 2 Designated EHV charges'!$D:$P,COLUMN(H16)+5,FALSE)=0,"",VLOOKUP($A16,'Annex 2 Designated EHV charges'!$D:$P,COLUMN(H16)+5,FALSE)),"")</f>
        <v>0.05</v>
      </c>
    </row>
    <row r="17" spans="1:8" x14ac:dyDescent="0.25">
      <c r="A17" s="92">
        <f t="array" ref="A17">IFERROR(INDEX('Annex 2 Designated EHV charges'!$D$11:$D$396, MATCH(0, IF(ISBLANK('Annex 2 Designated EHV charges'!$D$11:$D$396),1, COUNTIF(A$4:$A16, 'Annex 2 Designated EHV charges'!$D$11:$D$396)), 0)),"")</f>
        <v>491</v>
      </c>
      <c r="B17" s="91">
        <f>IF($A17="","",VLOOKUP($A17,'Annex 2 Designated EHV charges'!$D:$O,2,0))</f>
        <v>491</v>
      </c>
      <c r="C17" s="92">
        <f>IF($A17="","",VLOOKUP($A17,'Annex 2 Designated EHV charges'!$D:$O,3,0))</f>
        <v>1170001443128</v>
      </c>
      <c r="D17" s="91" t="str">
        <f>IF($A17="","",VLOOKUP($A17,'Annex 2 Designated EHV charges'!$D:$O,4,0))</f>
        <v>Streetfield Farm Watling PV</v>
      </c>
      <c r="E17" s="93" t="str">
        <f>IFERROR(IF(VLOOKUP($A17,'Annex 2 Designated EHV charges'!$D:$P,COLUMN(E17)+5,FALSE)=0,"",VLOOKUP($A17,'Annex 2 Designated EHV charges'!$D:$P,COLUMN(E17)+5,FALSE)),"")</f>
        <v/>
      </c>
      <c r="F17" s="213">
        <f>IFERROR(IF(VLOOKUP($A17,'Annex 2 Designated EHV charges'!$D:$P,COLUMN(F17)+5,FALSE)=0,"",VLOOKUP($A17,'Annex 2 Designated EHV charges'!$D:$P,COLUMN(F17)+5,FALSE)),"")</f>
        <v>1893.65</v>
      </c>
      <c r="G17" s="213">
        <f>IFERROR(IF(VLOOKUP($A17,'Annex 2 Designated EHV charges'!$D:$P,COLUMN(G17)+5,FALSE)=0,"",VLOOKUP($A17,'Annex 2 Designated EHV charges'!$D:$P,COLUMN(G17)+5,FALSE)),"")</f>
        <v>0.05</v>
      </c>
      <c r="H17" s="213">
        <f>IFERROR(IF(VLOOKUP($A17,'Annex 2 Designated EHV charges'!$D:$P,COLUMN(H17)+5,FALSE)=0,"",VLOOKUP($A17,'Annex 2 Designated EHV charges'!$D:$P,COLUMN(H17)+5,FALSE)),"")</f>
        <v>0.05</v>
      </c>
    </row>
    <row r="18" spans="1:8" x14ac:dyDescent="0.25">
      <c r="A18" s="92">
        <f t="array" ref="A18">IFERROR(INDEX('Annex 2 Designated EHV charges'!$D$11:$D$396, MATCH(0, IF(ISBLANK('Annex 2 Designated EHV charges'!$D$11:$D$396),1, COUNTIF(A$4:$A17, 'Annex 2 Designated EHV charges'!$D$11:$D$396)), 0)),"")</f>
        <v>492</v>
      </c>
      <c r="B18" s="91">
        <f>IF($A18="","",VLOOKUP($A18,'Annex 2 Designated EHV charges'!$D:$O,2,0))</f>
        <v>492</v>
      </c>
      <c r="C18" s="92">
        <f>IF($A18="","",VLOOKUP($A18,'Annex 2 Designated EHV charges'!$D:$O,3,0))</f>
        <v>1170001544448</v>
      </c>
      <c r="D18" s="91" t="str">
        <f>IF($A18="","",VLOOKUP($A18,'Annex 2 Designated EHV charges'!$D:$O,4,0))</f>
        <v>Gorse Lane Solar</v>
      </c>
      <c r="E18" s="93" t="str">
        <f>IFERROR(IF(VLOOKUP($A18,'Annex 2 Designated EHV charges'!$D:$P,COLUMN(E18)+5,FALSE)=0,"",VLOOKUP($A18,'Annex 2 Designated EHV charges'!$D:$P,COLUMN(E18)+5,FALSE)),"")</f>
        <v/>
      </c>
      <c r="F18" s="213">
        <f>IFERROR(IF(VLOOKUP($A18,'Annex 2 Designated EHV charges'!$D:$P,COLUMN(F18)+5,FALSE)=0,"",VLOOKUP($A18,'Annex 2 Designated EHV charges'!$D:$P,COLUMN(F18)+5,FALSE)),"")</f>
        <v>5958.61</v>
      </c>
      <c r="G18" s="213">
        <f>IFERROR(IF(VLOOKUP($A18,'Annex 2 Designated EHV charges'!$D:$P,COLUMN(G18)+5,FALSE)=0,"",VLOOKUP($A18,'Annex 2 Designated EHV charges'!$D:$P,COLUMN(G18)+5,FALSE)),"")</f>
        <v>0.05</v>
      </c>
      <c r="H18" s="213">
        <f>IFERROR(IF(VLOOKUP($A18,'Annex 2 Designated EHV charges'!$D:$P,COLUMN(H18)+5,FALSE)=0,"",VLOOKUP($A18,'Annex 2 Designated EHV charges'!$D:$P,COLUMN(H18)+5,FALSE)),"")</f>
        <v>0.05</v>
      </c>
    </row>
    <row r="19" spans="1:8" x14ac:dyDescent="0.25">
      <c r="A19" s="92">
        <f t="array" ref="A19">IFERROR(INDEX('Annex 2 Designated EHV charges'!$D$11:$D$396, MATCH(0, IF(ISBLANK('Annex 2 Designated EHV charges'!$D$11:$D$396),1, COUNTIF(A$4:$A18, 'Annex 2 Designated EHV charges'!$D$11:$D$396)), 0)),"")</f>
        <v>493</v>
      </c>
      <c r="B19" s="91">
        <f>IF($A19="","",VLOOKUP($A19,'Annex 2 Designated EHV charges'!$D:$O,2,0))</f>
        <v>493</v>
      </c>
      <c r="C19" s="92">
        <f>IF($A19="","",VLOOKUP($A19,'Annex 2 Designated EHV charges'!$D:$O,3,0))</f>
        <v>1170001544642</v>
      </c>
      <c r="D19" s="91" t="str">
        <f>IF($A19="","",VLOOKUP($A19,'Annex 2 Designated EHV charges'!$D:$O,4,0))</f>
        <v>Gorse Lane Solar Ext</v>
      </c>
      <c r="E19" s="93" t="str">
        <f>IFERROR(IF(VLOOKUP($A19,'Annex 2 Designated EHV charges'!$D:$P,COLUMN(E19)+5,FALSE)=0,"",VLOOKUP($A19,'Annex 2 Designated EHV charges'!$D:$P,COLUMN(E19)+5,FALSE)),"")</f>
        <v/>
      </c>
      <c r="F19" s="213">
        <f>IFERROR(IF(VLOOKUP($A19,'Annex 2 Designated EHV charges'!$D:$P,COLUMN(F19)+5,FALSE)=0,"",VLOOKUP($A19,'Annex 2 Designated EHV charges'!$D:$P,COLUMN(F19)+5,FALSE)),"")</f>
        <v>5958.43</v>
      </c>
      <c r="G19" s="213">
        <f>IFERROR(IF(VLOOKUP($A19,'Annex 2 Designated EHV charges'!$D:$P,COLUMN(G19)+5,FALSE)=0,"",VLOOKUP($A19,'Annex 2 Designated EHV charges'!$D:$P,COLUMN(G19)+5,FALSE)),"")</f>
        <v>0.05</v>
      </c>
      <c r="H19" s="213">
        <f>IFERROR(IF(VLOOKUP($A19,'Annex 2 Designated EHV charges'!$D:$P,COLUMN(H19)+5,FALSE)=0,"",VLOOKUP($A19,'Annex 2 Designated EHV charges'!$D:$P,COLUMN(H19)+5,FALSE)),"")</f>
        <v>0.05</v>
      </c>
    </row>
    <row r="20" spans="1:8" x14ac:dyDescent="0.25">
      <c r="A20" s="92">
        <f t="array" ref="A20">IFERROR(INDEX('Annex 2 Designated EHV charges'!$D$11:$D$396, MATCH(0, IF(ISBLANK('Annex 2 Designated EHV charges'!$D$11:$D$396),1, COUNTIF(A$4:$A19, 'Annex 2 Designated EHV charges'!$D$11:$D$396)), 0)),"")</f>
        <v>497</v>
      </c>
      <c r="B20" s="91">
        <f>IF($A20="","",VLOOKUP($A20,'Annex 2 Designated EHV charges'!$D:$O,2,0))</f>
        <v>497</v>
      </c>
      <c r="C20" s="92">
        <f>IF($A20="","",VLOOKUP($A20,'Annex 2 Designated EHV charges'!$D:$O,3,0))</f>
        <v>1170001694598</v>
      </c>
      <c r="D20" s="91" t="str">
        <f>IF($A20="","",VLOOKUP($A20,'Annex 2 Designated EHV charges'!$D:$O,4,0))</f>
        <v>Highgrounds STOR</v>
      </c>
      <c r="E20" s="93">
        <f>IFERROR(IF(VLOOKUP($A20,'Annex 2 Designated EHV charges'!$D:$P,COLUMN(E20)+5,FALSE)=0,"",VLOOKUP($A20,'Annex 2 Designated EHV charges'!$D:$P,COLUMN(E20)+5,FALSE)),"")</f>
        <v>-0.66</v>
      </c>
      <c r="F20" s="213">
        <f>IFERROR(IF(VLOOKUP($A20,'Annex 2 Designated EHV charges'!$D:$P,COLUMN(F20)+5,FALSE)=0,"",VLOOKUP($A20,'Annex 2 Designated EHV charges'!$D:$P,COLUMN(F20)+5,FALSE)),"")</f>
        <v>3821.72</v>
      </c>
      <c r="G20" s="213">
        <f>IFERROR(IF(VLOOKUP($A20,'Annex 2 Designated EHV charges'!$D:$P,COLUMN(G20)+5,FALSE)=0,"",VLOOKUP($A20,'Annex 2 Designated EHV charges'!$D:$P,COLUMN(G20)+5,FALSE)),"")</f>
        <v>0.05</v>
      </c>
      <c r="H20" s="213">
        <f>IFERROR(IF(VLOOKUP($A20,'Annex 2 Designated EHV charges'!$D:$P,COLUMN(H20)+5,FALSE)=0,"",VLOOKUP($A20,'Annex 2 Designated EHV charges'!$D:$P,COLUMN(H20)+5,FALSE)),"")</f>
        <v>0.05</v>
      </c>
    </row>
    <row r="21" spans="1:8" x14ac:dyDescent="0.25">
      <c r="A21" s="92">
        <f t="array" ref="A21">IFERROR(INDEX('Annex 2 Designated EHV charges'!$D$11:$D$396, MATCH(0, IF(ISBLANK('Annex 2 Designated EHV charges'!$D$11:$D$396),1, COUNTIF(A$4:$A20, 'Annex 2 Designated EHV charges'!$D$11:$D$396)), 0)),"")</f>
        <v>498</v>
      </c>
      <c r="B21" s="91">
        <f>IF($A21="","",VLOOKUP($A21,'Annex 2 Designated EHV charges'!$D:$O,2,0))</f>
        <v>498</v>
      </c>
      <c r="C21" s="92">
        <f>IF($A21="","",VLOOKUP($A21,'Annex 2 Designated EHV charges'!$D:$O,3,0))</f>
        <v>1170001689844</v>
      </c>
      <c r="D21" s="91" t="str">
        <f>IF($A21="","",VLOOKUP($A21,'Annex 2 Designated EHV charges'!$D:$O,4,0))</f>
        <v>Hayton Lakes Battery</v>
      </c>
      <c r="E21" s="93" t="str">
        <f>IFERROR(IF(VLOOKUP($A21,'Annex 2 Designated EHV charges'!$D:$P,COLUMN(E21)+5,FALSE)=0,"",VLOOKUP($A21,'Annex 2 Designated EHV charges'!$D:$P,COLUMN(E21)+5,FALSE)),"")</f>
        <v/>
      </c>
      <c r="F21" s="213">
        <f>IFERROR(IF(VLOOKUP($A21,'Annex 2 Designated EHV charges'!$D:$P,COLUMN(F21)+5,FALSE)=0,"",VLOOKUP($A21,'Annex 2 Designated EHV charges'!$D:$P,COLUMN(F21)+5,FALSE)),"")</f>
        <v>200.16</v>
      </c>
      <c r="G21" s="213">
        <f>IFERROR(IF(VLOOKUP($A21,'Annex 2 Designated EHV charges'!$D:$P,COLUMN(G21)+5,FALSE)=0,"",VLOOKUP($A21,'Annex 2 Designated EHV charges'!$D:$P,COLUMN(G21)+5,FALSE)),"")</f>
        <v>0.05</v>
      </c>
      <c r="H21" s="213">
        <f>IFERROR(IF(VLOOKUP($A21,'Annex 2 Designated EHV charges'!$D:$P,COLUMN(H21)+5,FALSE)=0,"",VLOOKUP($A21,'Annex 2 Designated EHV charges'!$D:$P,COLUMN(H21)+5,FALSE)),"")</f>
        <v>0.05</v>
      </c>
    </row>
    <row r="22" spans="1:8" x14ac:dyDescent="0.25">
      <c r="A22" s="92">
        <f t="array" ref="A22">IFERROR(INDEX('Annex 2 Designated EHV charges'!$D$11:$D$396, MATCH(0, IF(ISBLANK('Annex 2 Designated EHV charges'!$D$11:$D$396),1, COUNTIF(A$4:$A21, 'Annex 2 Designated EHV charges'!$D$11:$D$396)), 0)),"")</f>
        <v>499</v>
      </c>
      <c r="B22" s="91">
        <f>IF($A22="","",VLOOKUP($A22,'Annex 2 Designated EHV charges'!$D:$O,2,0))</f>
        <v>499</v>
      </c>
      <c r="C22" s="92">
        <f>IF($A22="","",VLOOKUP($A22,'Annex 2 Designated EHV charges'!$D:$O,3,0))</f>
        <v>1170001697960</v>
      </c>
      <c r="D22" s="91" t="str">
        <f>IF($A22="","",VLOOKUP($A22,'Annex 2 Designated EHV charges'!$D:$O,4,0))</f>
        <v>Hayton Lakes PV</v>
      </c>
      <c r="E22" s="93" t="str">
        <f>IFERROR(IF(VLOOKUP($A22,'Annex 2 Designated EHV charges'!$D:$P,COLUMN(E22)+5,FALSE)=0,"",VLOOKUP($A22,'Annex 2 Designated EHV charges'!$D:$P,COLUMN(E22)+5,FALSE)),"")</f>
        <v/>
      </c>
      <c r="F22" s="213">
        <f>IFERROR(IF(VLOOKUP($A22,'Annex 2 Designated EHV charges'!$D:$P,COLUMN(F22)+5,FALSE)=0,"",VLOOKUP($A22,'Annex 2 Designated EHV charges'!$D:$P,COLUMN(F22)+5,FALSE)),"")</f>
        <v>398.04</v>
      </c>
      <c r="G22" s="213">
        <f>IFERROR(IF(VLOOKUP($A22,'Annex 2 Designated EHV charges'!$D:$P,COLUMN(G22)+5,FALSE)=0,"",VLOOKUP($A22,'Annex 2 Designated EHV charges'!$D:$P,COLUMN(G22)+5,FALSE)),"")</f>
        <v>0.05</v>
      </c>
      <c r="H22" s="213">
        <f>IFERROR(IF(VLOOKUP($A22,'Annex 2 Designated EHV charges'!$D:$P,COLUMN(H22)+5,FALSE)=0,"",VLOOKUP($A22,'Annex 2 Designated EHV charges'!$D:$P,COLUMN(H22)+5,FALSE)),"")</f>
        <v>0.05</v>
      </c>
    </row>
    <row r="23" spans="1:8" x14ac:dyDescent="0.25">
      <c r="A23" s="92">
        <f t="array" ref="A23">IFERROR(INDEX('Annex 2 Designated EHV charges'!$D$11:$D$396, MATCH(0, IF(ISBLANK('Annex 2 Designated EHV charges'!$D$11:$D$396),1, COUNTIF(A$4:$A22, 'Annex 2 Designated EHV charges'!$D$11:$D$396)), 0)),"")</f>
        <v>500</v>
      </c>
      <c r="B23" s="91">
        <f>IF($A23="","",VLOOKUP($A23,'Annex 2 Designated EHV charges'!$D:$O,2,0))</f>
        <v>500</v>
      </c>
      <c r="C23" s="92">
        <f>IF($A23="","",VLOOKUP($A23,'Annex 2 Designated EHV charges'!$D:$O,3,0))</f>
        <v>1170001813110</v>
      </c>
      <c r="D23" s="91" t="str">
        <f>IF($A23="","",VLOOKUP($A23,'Annex 2 Designated EHV charges'!$D:$O,4,0))</f>
        <v>Manor Farm</v>
      </c>
      <c r="E23" s="93" t="str">
        <f>IFERROR(IF(VLOOKUP($A23,'Annex 2 Designated EHV charges'!$D:$P,COLUMN(E23)+5,FALSE)=0,"",VLOOKUP($A23,'Annex 2 Designated EHV charges'!$D:$P,COLUMN(E23)+5,FALSE)),"")</f>
        <v/>
      </c>
      <c r="F23" s="213">
        <f>IFERROR(IF(VLOOKUP($A23,'Annex 2 Designated EHV charges'!$D:$P,COLUMN(F23)+5,FALSE)=0,"",VLOOKUP($A23,'Annex 2 Designated EHV charges'!$D:$P,COLUMN(F23)+5,FALSE)),"")</f>
        <v>2645.05</v>
      </c>
      <c r="G23" s="213">
        <f>IFERROR(IF(VLOOKUP($A23,'Annex 2 Designated EHV charges'!$D:$P,COLUMN(G23)+5,FALSE)=0,"",VLOOKUP($A23,'Annex 2 Designated EHV charges'!$D:$P,COLUMN(G23)+5,FALSE)),"")</f>
        <v>0.05</v>
      </c>
      <c r="H23" s="213">
        <f>IFERROR(IF(VLOOKUP($A23,'Annex 2 Designated EHV charges'!$D:$P,COLUMN(H23)+5,FALSE)=0,"",VLOOKUP($A23,'Annex 2 Designated EHV charges'!$D:$P,COLUMN(H23)+5,FALSE)),"")</f>
        <v>0.05</v>
      </c>
    </row>
    <row r="24" spans="1:8" x14ac:dyDescent="0.25">
      <c r="A24" s="92">
        <f t="array" ref="A24">IFERROR(INDEX('Annex 2 Designated EHV charges'!$D$11:$D$396, MATCH(0, IF(ISBLANK('Annex 2 Designated EHV charges'!$D$11:$D$396),1, COUNTIF(A$4:$A23, 'Annex 2 Designated EHV charges'!$D$11:$D$396)), 0)),"")</f>
        <v>501</v>
      </c>
      <c r="B24" s="91">
        <f>IF($A24="","",VLOOKUP($A24,'Annex 2 Designated EHV charges'!$D:$O,2,0))</f>
        <v>501</v>
      </c>
      <c r="C24" s="92">
        <f>IF($A24="","",VLOOKUP($A24,'Annex 2 Designated EHV charges'!$D:$O,3,0))</f>
        <v>1170001815437</v>
      </c>
      <c r="D24" s="91" t="str">
        <f>IF($A24="","",VLOOKUP($A24,'Annex 2 Designated EHV charges'!$D:$O,4,0))</f>
        <v>Potash Farm A ESS</v>
      </c>
      <c r="E24" s="93">
        <f>IFERROR(IF(VLOOKUP($A24,'Annex 2 Designated EHV charges'!$D:$P,COLUMN(E24)+5,FALSE)=0,"",VLOOKUP($A24,'Annex 2 Designated EHV charges'!$D:$P,COLUMN(E24)+5,FALSE)),"")</f>
        <v>-1.0309999999999999</v>
      </c>
      <c r="F24" s="213">
        <f>IFERROR(IF(VLOOKUP($A24,'Annex 2 Designated EHV charges'!$D:$P,COLUMN(F24)+5,FALSE)=0,"",VLOOKUP($A24,'Annex 2 Designated EHV charges'!$D:$P,COLUMN(F24)+5,FALSE)),"")</f>
        <v>3449.5</v>
      </c>
      <c r="G24" s="213">
        <f>IFERROR(IF(VLOOKUP($A24,'Annex 2 Designated EHV charges'!$D:$P,COLUMN(G24)+5,FALSE)=0,"",VLOOKUP($A24,'Annex 2 Designated EHV charges'!$D:$P,COLUMN(G24)+5,FALSE)),"")</f>
        <v>0.05</v>
      </c>
      <c r="H24" s="213">
        <f>IFERROR(IF(VLOOKUP($A24,'Annex 2 Designated EHV charges'!$D:$P,COLUMN(H24)+5,FALSE)=0,"",VLOOKUP($A24,'Annex 2 Designated EHV charges'!$D:$P,COLUMN(H24)+5,FALSE)),"")</f>
        <v>0.05</v>
      </c>
    </row>
    <row r="25" spans="1:8" x14ac:dyDescent="0.25">
      <c r="A25" s="92">
        <f t="array" ref="A25">IFERROR(INDEX('Annex 2 Designated EHV charges'!$D$11:$D$396, MATCH(0, IF(ISBLANK('Annex 2 Designated EHV charges'!$D$11:$D$396),1, COUNTIF(A$4:$A24, 'Annex 2 Designated EHV charges'!$D$11:$D$396)), 0)),"")</f>
        <v>502</v>
      </c>
      <c r="B25" s="91">
        <f>IF($A25="","",VLOOKUP($A25,'Annex 2 Designated EHV charges'!$D:$O,2,0))</f>
        <v>502</v>
      </c>
      <c r="C25" s="92">
        <f>IF($A25="","",VLOOKUP($A25,'Annex 2 Designated EHV charges'!$D:$O,3,0))</f>
        <v>1170001777784</v>
      </c>
      <c r="D25" s="91" t="str">
        <f>IF($A25="","",VLOOKUP($A25,'Annex 2 Designated EHV charges'!$D:$O,4,0))</f>
        <v>Potash Farm B ESS</v>
      </c>
      <c r="E25" s="93">
        <f>IFERROR(IF(VLOOKUP($A25,'Annex 2 Designated EHV charges'!$D:$P,COLUMN(E25)+5,FALSE)=0,"",VLOOKUP($A25,'Annex 2 Designated EHV charges'!$D:$P,COLUMN(E25)+5,FALSE)),"")</f>
        <v>-1.0309999999999999</v>
      </c>
      <c r="F25" s="213">
        <f>IFERROR(IF(VLOOKUP($A25,'Annex 2 Designated EHV charges'!$D:$P,COLUMN(F25)+5,FALSE)=0,"",VLOOKUP($A25,'Annex 2 Designated EHV charges'!$D:$P,COLUMN(F25)+5,FALSE)),"")</f>
        <v>3449.5</v>
      </c>
      <c r="G25" s="213">
        <f>IFERROR(IF(VLOOKUP($A25,'Annex 2 Designated EHV charges'!$D:$P,COLUMN(G25)+5,FALSE)=0,"",VLOOKUP($A25,'Annex 2 Designated EHV charges'!$D:$P,COLUMN(G25)+5,FALSE)),"")</f>
        <v>0.05</v>
      </c>
      <c r="H25" s="213">
        <f>IFERROR(IF(VLOOKUP($A25,'Annex 2 Designated EHV charges'!$D:$P,COLUMN(H25)+5,FALSE)=0,"",VLOOKUP($A25,'Annex 2 Designated EHV charges'!$D:$P,COLUMN(H25)+5,FALSE)),"")</f>
        <v>0.05</v>
      </c>
    </row>
    <row r="26" spans="1:8" x14ac:dyDescent="0.25">
      <c r="A26" s="92">
        <f t="array" ref="A26">IFERROR(INDEX('Annex 2 Designated EHV charges'!$D$11:$D$396, MATCH(0, IF(ISBLANK('Annex 2 Designated EHV charges'!$D$11:$D$396),1, COUNTIF(A$4:$A25, 'Annex 2 Designated EHV charges'!$D$11:$D$396)), 0)),"")</f>
        <v>504</v>
      </c>
      <c r="B26" s="91">
        <f>IF($A26="","",VLOOKUP($A26,'Annex 2 Designated EHV charges'!$D:$O,2,0))</f>
        <v>504</v>
      </c>
      <c r="C26" s="92">
        <f>IF($A26="","",VLOOKUP($A26,'Annex 2 Designated EHV charges'!$D:$O,3,0))</f>
        <v>1170001821556</v>
      </c>
      <c r="D26" s="91" t="str">
        <f>IF($A26="","",VLOOKUP($A26,'Annex 2 Designated EHV charges'!$D:$O,4,0))</f>
        <v>Adstock Solar Farm, Addington</v>
      </c>
      <c r="E26" s="93" t="str">
        <f>IFERROR(IF(VLOOKUP($A26,'Annex 2 Designated EHV charges'!$D:$P,COLUMN(E26)+5,FALSE)=0,"",VLOOKUP($A26,'Annex 2 Designated EHV charges'!$D:$P,COLUMN(E26)+5,FALSE)),"")</f>
        <v/>
      </c>
      <c r="F26" s="213">
        <f>IFERROR(IF(VLOOKUP($A26,'Annex 2 Designated EHV charges'!$D:$P,COLUMN(F26)+5,FALSE)=0,"",VLOOKUP($A26,'Annex 2 Designated EHV charges'!$D:$P,COLUMN(F26)+5,FALSE)),"")</f>
        <v>732.19</v>
      </c>
      <c r="G26" s="213">
        <f>IFERROR(IF(VLOOKUP($A26,'Annex 2 Designated EHV charges'!$D:$P,COLUMN(G26)+5,FALSE)=0,"",VLOOKUP($A26,'Annex 2 Designated EHV charges'!$D:$P,COLUMN(G26)+5,FALSE)),"")</f>
        <v>0.05</v>
      </c>
      <c r="H26" s="213">
        <f>IFERROR(IF(VLOOKUP($A26,'Annex 2 Designated EHV charges'!$D:$P,COLUMN(H26)+5,FALSE)=0,"",VLOOKUP($A26,'Annex 2 Designated EHV charges'!$D:$P,COLUMN(H26)+5,FALSE)),"")</f>
        <v>0.05</v>
      </c>
    </row>
    <row r="27" spans="1:8" x14ac:dyDescent="0.25">
      <c r="A27" s="92">
        <f t="array" ref="A27">IFERROR(INDEX('Annex 2 Designated EHV charges'!$D$11:$D$396, MATCH(0, IF(ISBLANK('Annex 2 Designated EHV charges'!$D$11:$D$396),1, COUNTIF(A$4:$A26, 'Annex 2 Designated EHV charges'!$D$11:$D$396)), 0)),"")</f>
        <v>505</v>
      </c>
      <c r="B27" s="91">
        <f>IF($A27="","",VLOOKUP($A27,'Annex 2 Designated EHV charges'!$D:$O,2,0))</f>
        <v>505</v>
      </c>
      <c r="C27" s="92">
        <f>IF($A27="","",VLOOKUP($A27,'Annex 2 Designated EHV charges'!$D:$O,3,0))</f>
        <v>1170001869414</v>
      </c>
      <c r="D27" s="91" t="str">
        <f>IF($A27="","",VLOOKUP($A27,'Annex 2 Designated EHV charges'!$D:$O,4,0))</f>
        <v>Eastfields Solar</v>
      </c>
      <c r="E27" s="93">
        <f>IFERROR(IF(VLOOKUP($A27,'Annex 2 Designated EHV charges'!$D:$P,COLUMN(E27)+5,FALSE)=0,"",VLOOKUP($A27,'Annex 2 Designated EHV charges'!$D:$P,COLUMN(E27)+5,FALSE)),"")</f>
        <v>-2.8570000000000002</v>
      </c>
      <c r="F27" s="213">
        <f>IFERROR(IF(VLOOKUP($A27,'Annex 2 Designated EHV charges'!$D:$P,COLUMN(F27)+5,FALSE)=0,"",VLOOKUP($A27,'Annex 2 Designated EHV charges'!$D:$P,COLUMN(F27)+5,FALSE)),"")</f>
        <v>2070.54</v>
      </c>
      <c r="G27" s="213">
        <f>IFERROR(IF(VLOOKUP($A27,'Annex 2 Designated EHV charges'!$D:$P,COLUMN(G27)+5,FALSE)=0,"",VLOOKUP($A27,'Annex 2 Designated EHV charges'!$D:$P,COLUMN(G27)+5,FALSE)),"")</f>
        <v>0.05</v>
      </c>
      <c r="H27" s="213">
        <f>IFERROR(IF(VLOOKUP($A27,'Annex 2 Designated EHV charges'!$D:$P,COLUMN(H27)+5,FALSE)=0,"",VLOOKUP($A27,'Annex 2 Designated EHV charges'!$D:$P,COLUMN(H27)+5,FALSE)),"")</f>
        <v>0.05</v>
      </c>
    </row>
    <row r="28" spans="1:8" x14ac:dyDescent="0.25">
      <c r="A28" s="92">
        <f t="array" ref="A28">IFERROR(INDEX('Annex 2 Designated EHV charges'!$D$11:$D$396, MATCH(0, IF(ISBLANK('Annex 2 Designated EHV charges'!$D$11:$D$396),1, COUNTIF(A$4:$A27, 'Annex 2 Designated EHV charges'!$D$11:$D$396)), 0)),"")</f>
        <v>506</v>
      </c>
      <c r="B28" s="91">
        <f>IF($A28="","",VLOOKUP($A28,'Annex 2 Designated EHV charges'!$D:$O,2,0))</f>
        <v>506</v>
      </c>
      <c r="C28" s="92">
        <f>IF($A28="","",VLOOKUP($A28,'Annex 2 Designated EHV charges'!$D:$O,3,0))</f>
        <v>1170002051922</v>
      </c>
      <c r="D28" s="91" t="str">
        <f>IF($A28="","",VLOOKUP($A28,'Annex 2 Designated EHV charges'!$D:$O,4,0))</f>
        <v>Chapel Street, Stapleton</v>
      </c>
      <c r="E28" s="93" t="str">
        <f>IFERROR(IF(VLOOKUP($A28,'Annex 2 Designated EHV charges'!$D:$P,COLUMN(E28)+5,FALSE)=0,"",VLOOKUP($A28,'Annex 2 Designated EHV charges'!$D:$P,COLUMN(E28)+5,FALSE)),"")</f>
        <v/>
      </c>
      <c r="F28" s="213">
        <f>IFERROR(IF(VLOOKUP($A28,'Annex 2 Designated EHV charges'!$D:$P,COLUMN(F28)+5,FALSE)=0,"",VLOOKUP($A28,'Annex 2 Designated EHV charges'!$D:$P,COLUMN(F28)+5,FALSE)),"")</f>
        <v>400.74</v>
      </c>
      <c r="G28" s="213">
        <f>IFERROR(IF(VLOOKUP($A28,'Annex 2 Designated EHV charges'!$D:$P,COLUMN(G28)+5,FALSE)=0,"",VLOOKUP($A28,'Annex 2 Designated EHV charges'!$D:$P,COLUMN(G28)+5,FALSE)),"")</f>
        <v>0.05</v>
      </c>
      <c r="H28" s="213">
        <f>IFERROR(IF(VLOOKUP($A28,'Annex 2 Designated EHV charges'!$D:$P,COLUMN(H28)+5,FALSE)=0,"",VLOOKUP($A28,'Annex 2 Designated EHV charges'!$D:$P,COLUMN(H28)+5,FALSE)),"")</f>
        <v>0.05</v>
      </c>
    </row>
    <row r="29" spans="1:8" x14ac:dyDescent="0.25">
      <c r="A29" s="92">
        <f t="array" ref="A29">IFERROR(INDEX('Annex 2 Designated EHV charges'!$D$11:$D$396, MATCH(0, IF(ISBLANK('Annex 2 Designated EHV charges'!$D$11:$D$396),1, COUNTIF(A$4:$A28, 'Annex 2 Designated EHV charges'!$D$11:$D$396)), 0)),"")</f>
        <v>507</v>
      </c>
      <c r="B29" s="91">
        <f>IF($A29="","",VLOOKUP($A29,'Annex 2 Designated EHV charges'!$D:$O,2,0))</f>
        <v>507</v>
      </c>
      <c r="C29" s="92">
        <f>IF($A29="","",VLOOKUP($A29,'Annex 2 Designated EHV charges'!$D:$O,3,0))</f>
        <v>1170002064452</v>
      </c>
      <c r="D29" s="91" t="str">
        <f>IF($A29="","",VLOOKUP($A29,'Annex 2 Designated EHV charges'!$D:$O,4,0))</f>
        <v>Manor Fam Bourton</v>
      </c>
      <c r="E29" s="93" t="str">
        <f>IFERROR(IF(VLOOKUP($A29,'Annex 2 Designated EHV charges'!$D:$P,COLUMN(E29)+5,FALSE)=0,"",VLOOKUP($A29,'Annex 2 Designated EHV charges'!$D:$P,COLUMN(E29)+5,FALSE)),"")</f>
        <v/>
      </c>
      <c r="F29" s="213">
        <f>IFERROR(IF(VLOOKUP($A29,'Annex 2 Designated EHV charges'!$D:$P,COLUMN(F29)+5,FALSE)=0,"",VLOOKUP($A29,'Annex 2 Designated EHV charges'!$D:$P,COLUMN(F29)+5,FALSE)),"")</f>
        <v>1055.75</v>
      </c>
      <c r="G29" s="213">
        <f>IFERROR(IF(VLOOKUP($A29,'Annex 2 Designated EHV charges'!$D:$P,COLUMN(G29)+5,FALSE)=0,"",VLOOKUP($A29,'Annex 2 Designated EHV charges'!$D:$P,COLUMN(G29)+5,FALSE)),"")</f>
        <v>0.05</v>
      </c>
      <c r="H29" s="213">
        <f>IFERROR(IF(VLOOKUP($A29,'Annex 2 Designated EHV charges'!$D:$P,COLUMN(H29)+5,FALSE)=0,"",VLOOKUP($A29,'Annex 2 Designated EHV charges'!$D:$P,COLUMN(H29)+5,FALSE)),"")</f>
        <v>0.05</v>
      </c>
    </row>
    <row r="30" spans="1:8" x14ac:dyDescent="0.25">
      <c r="A30" s="92">
        <f t="array" ref="A30">IFERROR(INDEX('Annex 2 Designated EHV charges'!$D$11:$D$396, MATCH(0, IF(ISBLANK('Annex 2 Designated EHV charges'!$D$11:$D$396),1, COUNTIF(A$4:$A29, 'Annex 2 Designated EHV charges'!$D$11:$D$396)), 0)),"")</f>
        <v>509</v>
      </c>
      <c r="B30" s="91">
        <f>IF($A30="","",VLOOKUP($A30,'Annex 2 Designated EHV charges'!$D:$O,2,0))</f>
        <v>509</v>
      </c>
      <c r="C30" s="92">
        <f>IF($A30="","",VLOOKUP($A30,'Annex 2 Designated EHV charges'!$D:$O,3,0))</f>
        <v>1170002076397</v>
      </c>
      <c r="D30" s="91" t="str">
        <f>IF($A30="","",VLOOKUP($A30,'Annex 2 Designated EHV charges'!$D:$O,4,0))</f>
        <v>Newbold Pacey, Newbold Road</v>
      </c>
      <c r="E30" s="93" t="str">
        <f>IFERROR(IF(VLOOKUP($A30,'Annex 2 Designated EHV charges'!$D:$P,COLUMN(E30)+5,FALSE)=0,"",VLOOKUP($A30,'Annex 2 Designated EHV charges'!$D:$P,COLUMN(E30)+5,FALSE)),"")</f>
        <v/>
      </c>
      <c r="F30" s="213">
        <f>IFERROR(IF(VLOOKUP($A30,'Annex 2 Designated EHV charges'!$D:$P,COLUMN(F30)+5,FALSE)=0,"",VLOOKUP($A30,'Annex 2 Designated EHV charges'!$D:$P,COLUMN(F30)+5,FALSE)),"")</f>
        <v>359.98</v>
      </c>
      <c r="G30" s="213">
        <f>IFERROR(IF(VLOOKUP($A30,'Annex 2 Designated EHV charges'!$D:$P,COLUMN(G30)+5,FALSE)=0,"",VLOOKUP($A30,'Annex 2 Designated EHV charges'!$D:$P,COLUMN(G30)+5,FALSE)),"")</f>
        <v>0.05</v>
      </c>
      <c r="H30" s="213">
        <f>IFERROR(IF(VLOOKUP($A30,'Annex 2 Designated EHV charges'!$D:$P,COLUMN(H30)+5,FALSE)=0,"",VLOOKUP($A30,'Annex 2 Designated EHV charges'!$D:$P,COLUMN(H30)+5,FALSE)),"")</f>
        <v>0.05</v>
      </c>
    </row>
    <row r="31" spans="1:8" x14ac:dyDescent="0.25">
      <c r="A31" s="92">
        <f t="array" ref="A31">IFERROR(INDEX('Annex 2 Designated EHV charges'!$D$11:$D$396, MATCH(0, IF(ISBLANK('Annex 2 Designated EHV charges'!$D$11:$D$396),1, COUNTIF(A$4:$A30, 'Annex 2 Designated EHV charges'!$D$11:$D$396)), 0)),"")</f>
        <v>510</v>
      </c>
      <c r="B31" s="91">
        <f>IF($A31="","",VLOOKUP($A31,'Annex 2 Designated EHV charges'!$D:$O,2,0))</f>
        <v>510</v>
      </c>
      <c r="C31" s="92">
        <f>IF($A31="","",VLOOKUP($A31,'Annex 2 Designated EHV charges'!$D:$O,3,0))</f>
        <v>1170002082595</v>
      </c>
      <c r="D31" s="91" t="str">
        <f>IF($A31="","",VLOOKUP($A31,'Annex 2 Designated EHV charges'!$D:$O,4,0))</f>
        <v>Harborough Fields Farm</v>
      </c>
      <c r="E31" s="93" t="str">
        <f>IFERROR(IF(VLOOKUP($A31,'Annex 2 Designated EHV charges'!$D:$P,COLUMN(E31)+5,FALSE)=0,"",VLOOKUP($A31,'Annex 2 Designated EHV charges'!$D:$P,COLUMN(E31)+5,FALSE)),"")</f>
        <v/>
      </c>
      <c r="F31" s="213">
        <f>IFERROR(IF(VLOOKUP($A31,'Annex 2 Designated EHV charges'!$D:$P,COLUMN(F31)+5,FALSE)=0,"",VLOOKUP($A31,'Annex 2 Designated EHV charges'!$D:$P,COLUMN(F31)+5,FALSE)),"")</f>
        <v>3367.4</v>
      </c>
      <c r="G31" s="213">
        <f>IFERROR(IF(VLOOKUP($A31,'Annex 2 Designated EHV charges'!$D:$P,COLUMN(G31)+5,FALSE)=0,"",VLOOKUP($A31,'Annex 2 Designated EHV charges'!$D:$P,COLUMN(G31)+5,FALSE)),"")</f>
        <v>0.05</v>
      </c>
      <c r="H31" s="213">
        <f>IFERROR(IF(VLOOKUP($A31,'Annex 2 Designated EHV charges'!$D:$P,COLUMN(H31)+5,FALSE)=0,"",VLOOKUP($A31,'Annex 2 Designated EHV charges'!$D:$P,COLUMN(H31)+5,FALSE)),"")</f>
        <v>0.05</v>
      </c>
    </row>
    <row r="32" spans="1:8" x14ac:dyDescent="0.25">
      <c r="A32" s="92">
        <f t="array" ref="A32">IFERROR(INDEX('Annex 2 Designated EHV charges'!$D$11:$D$396, MATCH(0, IF(ISBLANK('Annex 2 Designated EHV charges'!$D$11:$D$396),1, COUNTIF(A$4:$A31, 'Annex 2 Designated EHV charges'!$D$11:$D$396)), 0)),"")</f>
        <v>511</v>
      </c>
      <c r="B32" s="91">
        <f>IF($A32="","",VLOOKUP($A32,'Annex 2 Designated EHV charges'!$D:$O,2,0))</f>
        <v>511</v>
      </c>
      <c r="C32" s="92">
        <f>IF($A32="","",VLOOKUP($A32,'Annex 2 Designated EHV charges'!$D:$O,3,0))</f>
        <v>1170002107594</v>
      </c>
      <c r="D32" s="91" t="str">
        <f>IF($A32="","",VLOOKUP($A32,'Annex 2 Designated EHV charges'!$D:$O,4,0))</f>
        <v>Private Rd No5 Colwick</v>
      </c>
      <c r="E32" s="93">
        <f>IFERROR(IF(VLOOKUP($A32,'Annex 2 Designated EHV charges'!$D:$P,COLUMN(E32)+5,FALSE)=0,"",VLOOKUP($A32,'Annex 2 Designated EHV charges'!$D:$P,COLUMN(E32)+5,FALSE)),"")</f>
        <v>-3.2120000000000002</v>
      </c>
      <c r="F32" s="213">
        <f>IFERROR(IF(VLOOKUP($A32,'Annex 2 Designated EHV charges'!$D:$P,COLUMN(F32)+5,FALSE)=0,"",VLOOKUP($A32,'Annex 2 Designated EHV charges'!$D:$P,COLUMN(F32)+5,FALSE)),"")</f>
        <v>25.07</v>
      </c>
      <c r="G32" s="213">
        <f>IFERROR(IF(VLOOKUP($A32,'Annex 2 Designated EHV charges'!$D:$P,COLUMN(G32)+5,FALSE)=0,"",VLOOKUP($A32,'Annex 2 Designated EHV charges'!$D:$P,COLUMN(G32)+5,FALSE)),"")</f>
        <v>0.05</v>
      </c>
      <c r="H32" s="213">
        <f>IFERROR(IF(VLOOKUP($A32,'Annex 2 Designated EHV charges'!$D:$P,COLUMN(H32)+5,FALSE)=0,"",VLOOKUP($A32,'Annex 2 Designated EHV charges'!$D:$P,COLUMN(H32)+5,FALSE)),"")</f>
        <v>0.05</v>
      </c>
    </row>
    <row r="33" spans="1:8" x14ac:dyDescent="0.25">
      <c r="A33" s="92">
        <f t="array" ref="A33">IFERROR(INDEX('Annex 2 Designated EHV charges'!$D$11:$D$396, MATCH(0, IF(ISBLANK('Annex 2 Designated EHV charges'!$D$11:$D$396),1, COUNTIF(A$4:$A32, 'Annex 2 Designated EHV charges'!$D$11:$D$396)), 0)),"")</f>
        <v>514</v>
      </c>
      <c r="B33" s="91">
        <f>IF($A33="","",VLOOKUP($A33,'Annex 2 Designated EHV charges'!$D:$O,2,0))</f>
        <v>514</v>
      </c>
      <c r="C33" s="92">
        <f>IF($A33="","",VLOOKUP($A33,'Annex 2 Designated EHV charges'!$D:$O,3,0))</f>
        <v>1170001889908</v>
      </c>
      <c r="D33" s="91" t="str">
        <f>IF($A33="","",VLOOKUP($A33,'Annex 2 Designated EHV charges'!$D:$O,4,0))</f>
        <v>Inkersall Farm PV</v>
      </c>
      <c r="E33" s="93" t="str">
        <f>IFERROR(IF(VLOOKUP($A33,'Annex 2 Designated EHV charges'!$D:$P,COLUMN(E33)+5,FALSE)=0,"",VLOOKUP($A33,'Annex 2 Designated EHV charges'!$D:$P,COLUMN(E33)+5,FALSE)),"")</f>
        <v/>
      </c>
      <c r="F33" s="213">
        <f>IFERROR(IF(VLOOKUP($A33,'Annex 2 Designated EHV charges'!$D:$P,COLUMN(F33)+5,FALSE)=0,"",VLOOKUP($A33,'Annex 2 Designated EHV charges'!$D:$P,COLUMN(F33)+5,FALSE)),"")</f>
        <v>6122.3</v>
      </c>
      <c r="G33" s="213">
        <f>IFERROR(IF(VLOOKUP($A33,'Annex 2 Designated EHV charges'!$D:$P,COLUMN(G33)+5,FALSE)=0,"",VLOOKUP($A33,'Annex 2 Designated EHV charges'!$D:$P,COLUMN(G33)+5,FALSE)),"")</f>
        <v>0.05</v>
      </c>
      <c r="H33" s="213">
        <f>IFERROR(IF(VLOOKUP($A33,'Annex 2 Designated EHV charges'!$D:$P,COLUMN(H33)+5,FALSE)=0,"",VLOOKUP($A33,'Annex 2 Designated EHV charges'!$D:$P,COLUMN(H33)+5,FALSE)),"")</f>
        <v>0.05</v>
      </c>
    </row>
    <row r="34" spans="1:8" x14ac:dyDescent="0.25">
      <c r="A34" s="92">
        <f t="array" ref="A34">IFERROR(INDEX('Annex 2 Designated EHV charges'!$D$11:$D$396, MATCH(0, IF(ISBLANK('Annex 2 Designated EHV charges'!$D$11:$D$396),1, COUNTIF(A$4:$A33, 'Annex 2 Designated EHV charges'!$D$11:$D$396)), 0)),"")</f>
        <v>515</v>
      </c>
      <c r="B34" s="91">
        <f>IF($A34="","",VLOOKUP($A34,'Annex 2 Designated EHV charges'!$D:$O,2,0))</f>
        <v>515</v>
      </c>
      <c r="C34" s="92">
        <f>IF($A34="","",VLOOKUP($A34,'Annex 2 Designated EHV charges'!$D:$O,3,0))</f>
        <v>1170002171891</v>
      </c>
      <c r="D34" s="91" t="str">
        <f>IF($A34="","",VLOOKUP($A34,'Annex 2 Designated EHV charges'!$D:$O,4,0))</f>
        <v>Chestnut Farm</v>
      </c>
      <c r="E34" s="93">
        <f>IFERROR(IF(VLOOKUP($A34,'Annex 2 Designated EHV charges'!$D:$P,COLUMN(E34)+5,FALSE)=0,"",VLOOKUP($A34,'Annex 2 Designated EHV charges'!$D:$P,COLUMN(E34)+5,FALSE)),"")</f>
        <v>-1.764</v>
      </c>
      <c r="F34" s="213">
        <f>IFERROR(IF(VLOOKUP($A34,'Annex 2 Designated EHV charges'!$D:$P,COLUMN(F34)+5,FALSE)=0,"",VLOOKUP($A34,'Annex 2 Designated EHV charges'!$D:$P,COLUMN(F34)+5,FALSE)),"")</f>
        <v>329.61</v>
      </c>
      <c r="G34" s="213">
        <f>IFERROR(IF(VLOOKUP($A34,'Annex 2 Designated EHV charges'!$D:$P,COLUMN(G34)+5,FALSE)=0,"",VLOOKUP($A34,'Annex 2 Designated EHV charges'!$D:$P,COLUMN(G34)+5,FALSE)),"")</f>
        <v>0.05</v>
      </c>
      <c r="H34" s="213">
        <f>IFERROR(IF(VLOOKUP($A34,'Annex 2 Designated EHV charges'!$D:$P,COLUMN(H34)+5,FALSE)=0,"",VLOOKUP($A34,'Annex 2 Designated EHV charges'!$D:$P,COLUMN(H34)+5,FALSE)),"")</f>
        <v>0.05</v>
      </c>
    </row>
    <row r="35" spans="1:8" x14ac:dyDescent="0.25">
      <c r="A35" s="92">
        <f t="array" ref="A35">IFERROR(INDEX('Annex 2 Designated EHV charges'!$D$11:$D$396, MATCH(0, IF(ISBLANK('Annex 2 Designated EHV charges'!$D$11:$D$396),1, COUNTIF(A$4:$A34, 'Annex 2 Designated EHV charges'!$D$11:$D$396)), 0)),"")</f>
        <v>516</v>
      </c>
      <c r="B35" s="91">
        <f>IF($A35="","",VLOOKUP($A35,'Annex 2 Designated EHV charges'!$D:$O,2,0))</f>
        <v>516</v>
      </c>
      <c r="C35" s="92">
        <f>IF($A35="","",VLOOKUP($A35,'Annex 2 Designated EHV charges'!$D:$O,3,0))</f>
        <v>1170002225873</v>
      </c>
      <c r="D35" s="91" t="str">
        <f>IF($A35="","",VLOOKUP($A35,'Annex 2 Designated EHV charges'!$D:$O,4,0))</f>
        <v>Osberton Solar</v>
      </c>
      <c r="E35" s="93" t="str">
        <f>IFERROR(IF(VLOOKUP($A35,'Annex 2 Designated EHV charges'!$D:$P,COLUMN(E35)+5,FALSE)=0,"",VLOOKUP($A35,'Annex 2 Designated EHV charges'!$D:$P,COLUMN(E35)+5,FALSE)),"")</f>
        <v/>
      </c>
      <c r="F35" s="213">
        <f>IFERROR(IF(VLOOKUP($A35,'Annex 2 Designated EHV charges'!$D:$P,COLUMN(F35)+5,FALSE)=0,"",VLOOKUP($A35,'Annex 2 Designated EHV charges'!$D:$P,COLUMN(F35)+5,FALSE)),"")</f>
        <v>1110.1199999999999</v>
      </c>
      <c r="G35" s="213">
        <f>IFERROR(IF(VLOOKUP($A35,'Annex 2 Designated EHV charges'!$D:$P,COLUMN(G35)+5,FALSE)=0,"",VLOOKUP($A35,'Annex 2 Designated EHV charges'!$D:$P,COLUMN(G35)+5,FALSE)),"")</f>
        <v>0.05</v>
      </c>
      <c r="H35" s="213">
        <f>IFERROR(IF(VLOOKUP($A35,'Annex 2 Designated EHV charges'!$D:$P,COLUMN(H35)+5,FALSE)=0,"",VLOOKUP($A35,'Annex 2 Designated EHV charges'!$D:$P,COLUMN(H35)+5,FALSE)),"")</f>
        <v>0.05</v>
      </c>
    </row>
    <row r="36" spans="1:8" x14ac:dyDescent="0.25">
      <c r="A36" s="92">
        <f t="array" ref="A36">IFERROR(INDEX('Annex 2 Designated EHV charges'!$D$11:$D$396, MATCH(0, IF(ISBLANK('Annex 2 Designated EHV charges'!$D$11:$D$396),1, COUNTIF(A$4:$A35, 'Annex 2 Designated EHV charges'!$D$11:$D$396)), 0)),"")</f>
        <v>517</v>
      </c>
      <c r="B36" s="91">
        <f>IF($A36="","",VLOOKUP($A36,'Annex 2 Designated EHV charges'!$D:$O,2,0))</f>
        <v>517</v>
      </c>
      <c r="C36" s="92">
        <f>IF($A36="","",VLOOKUP($A36,'Annex 2 Designated EHV charges'!$D:$O,3,0))</f>
        <v>1170002229558</v>
      </c>
      <c r="D36" s="91" t="str">
        <f>IF($A36="","",VLOOKUP($A36,'Annex 2 Designated EHV charges'!$D:$O,4,0))</f>
        <v>Astley Gorse Solar</v>
      </c>
      <c r="E36" s="93" t="str">
        <f>IFERROR(IF(VLOOKUP($A36,'Annex 2 Designated EHV charges'!$D:$P,COLUMN(E36)+5,FALSE)=0,"",VLOOKUP($A36,'Annex 2 Designated EHV charges'!$D:$P,COLUMN(E36)+5,FALSE)),"")</f>
        <v/>
      </c>
      <c r="F36" s="213">
        <f>IFERROR(IF(VLOOKUP($A36,'Annex 2 Designated EHV charges'!$D:$P,COLUMN(F36)+5,FALSE)=0,"",VLOOKUP($A36,'Annex 2 Designated EHV charges'!$D:$P,COLUMN(F36)+5,FALSE)),"")</f>
        <v>489.45</v>
      </c>
      <c r="G36" s="213">
        <f>IFERROR(IF(VLOOKUP($A36,'Annex 2 Designated EHV charges'!$D:$P,COLUMN(G36)+5,FALSE)=0,"",VLOOKUP($A36,'Annex 2 Designated EHV charges'!$D:$P,COLUMN(G36)+5,FALSE)),"")</f>
        <v>0.05</v>
      </c>
      <c r="H36" s="213">
        <f>IFERROR(IF(VLOOKUP($A36,'Annex 2 Designated EHV charges'!$D:$P,COLUMN(H36)+5,FALSE)=0,"",VLOOKUP($A36,'Annex 2 Designated EHV charges'!$D:$P,COLUMN(H36)+5,FALSE)),"")</f>
        <v>0.05</v>
      </c>
    </row>
    <row r="37" spans="1:8" x14ac:dyDescent="0.25">
      <c r="A37" s="92">
        <f t="array" ref="A37">IFERROR(INDEX('Annex 2 Designated EHV charges'!$D$11:$D$396, MATCH(0, IF(ISBLANK('Annex 2 Designated EHV charges'!$D$11:$D$396),1, COUNTIF(A$4:$A36, 'Annex 2 Designated EHV charges'!$D$11:$D$396)), 0)),"")</f>
        <v>519</v>
      </c>
      <c r="B37" s="91">
        <f>IF($A37="","",VLOOKUP($A37,'Annex 2 Designated EHV charges'!$D:$O,2,0))</f>
        <v>519</v>
      </c>
      <c r="C37" s="92">
        <f>IF($A37="","",VLOOKUP($A37,'Annex 2 Designated EHV charges'!$D:$O,3,0))</f>
        <v>1170002296049</v>
      </c>
      <c r="D37" s="91" t="str">
        <f>IF($A37="","",VLOOKUP($A37,'Annex 2 Designated EHV charges'!$D:$O,4,0))</f>
        <v>Moor Lane Solar Farm</v>
      </c>
      <c r="E37" s="93" t="str">
        <f>IFERROR(IF(VLOOKUP($A37,'Annex 2 Designated EHV charges'!$D:$P,COLUMN(E37)+5,FALSE)=0,"",VLOOKUP($A37,'Annex 2 Designated EHV charges'!$D:$P,COLUMN(E37)+5,FALSE)),"")</f>
        <v/>
      </c>
      <c r="F37" s="213">
        <f>IFERROR(IF(VLOOKUP($A37,'Annex 2 Designated EHV charges'!$D:$P,COLUMN(F37)+5,FALSE)=0,"",VLOOKUP($A37,'Annex 2 Designated EHV charges'!$D:$P,COLUMN(F37)+5,FALSE)),"")</f>
        <v>846.06</v>
      </c>
      <c r="G37" s="213">
        <f>IFERROR(IF(VLOOKUP($A37,'Annex 2 Designated EHV charges'!$D:$P,COLUMN(G37)+5,FALSE)=0,"",VLOOKUP($A37,'Annex 2 Designated EHV charges'!$D:$P,COLUMN(G37)+5,FALSE)),"")</f>
        <v>0.05</v>
      </c>
      <c r="H37" s="213">
        <f>IFERROR(IF(VLOOKUP($A37,'Annex 2 Designated EHV charges'!$D:$P,COLUMN(H37)+5,FALSE)=0,"",VLOOKUP($A37,'Annex 2 Designated EHV charges'!$D:$P,COLUMN(H37)+5,FALSE)),"")</f>
        <v>0.05</v>
      </c>
    </row>
    <row r="38" spans="1:8" x14ac:dyDescent="0.25">
      <c r="A38" s="92">
        <f t="array" ref="A38">IFERROR(INDEX('Annex 2 Designated EHV charges'!$D$11:$D$396, MATCH(0, IF(ISBLANK('Annex 2 Designated EHV charges'!$D$11:$D$396),1, COUNTIF(A$4:$A37, 'Annex 2 Designated EHV charges'!$D$11:$D$396)), 0)),"")</f>
        <v>520</v>
      </c>
      <c r="B38" s="91">
        <f>IF($A38="","",VLOOKUP($A38,'Annex 2 Designated EHV charges'!$D:$O,2,0))</f>
        <v>520</v>
      </c>
      <c r="C38" s="92">
        <f>IF($A38="","",VLOOKUP($A38,'Annex 2 Designated EHV charges'!$D:$O,3,0))</f>
        <v>1170002269426</v>
      </c>
      <c r="D38" s="91" t="str">
        <f>IF($A38="","",VLOOKUP($A38,'Annex 2 Designated EHV charges'!$D:$O,4,0))</f>
        <v>Rolleston Park 2</v>
      </c>
      <c r="E38" s="93" t="str">
        <f>IFERROR(IF(VLOOKUP($A38,'Annex 2 Designated EHV charges'!$D:$P,COLUMN(E38)+5,FALSE)=0,"",VLOOKUP($A38,'Annex 2 Designated EHV charges'!$D:$P,COLUMN(E38)+5,FALSE)),"")</f>
        <v/>
      </c>
      <c r="F38" s="213">
        <f>IFERROR(IF(VLOOKUP($A38,'Annex 2 Designated EHV charges'!$D:$P,COLUMN(F38)+5,FALSE)=0,"",VLOOKUP($A38,'Annex 2 Designated EHV charges'!$D:$P,COLUMN(F38)+5,FALSE)),"")</f>
        <v>984.63</v>
      </c>
      <c r="G38" s="213">
        <f>IFERROR(IF(VLOOKUP($A38,'Annex 2 Designated EHV charges'!$D:$P,COLUMN(G38)+5,FALSE)=0,"",VLOOKUP($A38,'Annex 2 Designated EHV charges'!$D:$P,COLUMN(G38)+5,FALSE)),"")</f>
        <v>0.05</v>
      </c>
      <c r="H38" s="213">
        <f>IFERROR(IF(VLOOKUP($A38,'Annex 2 Designated EHV charges'!$D:$P,COLUMN(H38)+5,FALSE)=0,"",VLOOKUP($A38,'Annex 2 Designated EHV charges'!$D:$P,COLUMN(H38)+5,FALSE)),"")</f>
        <v>0.05</v>
      </c>
    </row>
    <row r="39" spans="1:8" x14ac:dyDescent="0.25">
      <c r="A39" s="92">
        <f t="array" ref="A39">IFERROR(INDEX('Annex 2 Designated EHV charges'!$D$11:$D$396, MATCH(0, IF(ISBLANK('Annex 2 Designated EHV charges'!$D$11:$D$396),1, COUNTIF(A$4:$A38, 'Annex 2 Designated EHV charges'!$D$11:$D$396)), 0)),"")</f>
        <v>452</v>
      </c>
      <c r="B39" s="91">
        <f>IF($A39="","",VLOOKUP($A39,'Annex 2 Designated EHV charges'!$D:$O,2,0))</f>
        <v>452</v>
      </c>
      <c r="C39" s="92">
        <f>IF($A39="","",VLOOKUP($A39,'Annex 2 Designated EHV charges'!$D:$O,3,0))</f>
        <v>1170001236856</v>
      </c>
      <c r="D39" s="91" t="str">
        <f>IF($A39="","",VLOOKUP($A39,'Annex 2 Designated EHV charges'!$D:$O,4,0))</f>
        <v>Branston Potato Farm</v>
      </c>
      <c r="E39" s="93" t="str">
        <f>IFERROR(IF(VLOOKUP($A39,'Annex 2 Designated EHV charges'!$D:$P,COLUMN(E39)+5,FALSE)=0,"",VLOOKUP($A39,'Annex 2 Designated EHV charges'!$D:$P,COLUMN(E39)+5,FALSE)),"")</f>
        <v/>
      </c>
      <c r="F39" s="213">
        <f>IFERROR(IF(VLOOKUP($A39,'Annex 2 Designated EHV charges'!$D:$P,COLUMN(F39)+5,FALSE)=0,"",VLOOKUP($A39,'Annex 2 Designated EHV charges'!$D:$P,COLUMN(F39)+5,FALSE)),"")</f>
        <v>22152.07</v>
      </c>
      <c r="G39" s="213">
        <f>IFERROR(IF(VLOOKUP($A39,'Annex 2 Designated EHV charges'!$D:$P,COLUMN(G39)+5,FALSE)=0,"",VLOOKUP($A39,'Annex 2 Designated EHV charges'!$D:$P,COLUMN(G39)+5,FALSE)),"")</f>
        <v>0.05</v>
      </c>
      <c r="H39" s="213">
        <f>IFERROR(IF(VLOOKUP($A39,'Annex 2 Designated EHV charges'!$D:$P,COLUMN(H39)+5,FALSE)=0,"",VLOOKUP($A39,'Annex 2 Designated EHV charges'!$D:$P,COLUMN(H39)+5,FALSE)),"")</f>
        <v>0.05</v>
      </c>
    </row>
    <row r="40" spans="1:8" x14ac:dyDescent="0.25">
      <c r="A40" s="92">
        <f t="array" ref="A40">IFERROR(INDEX('Annex 2 Designated EHV charges'!$D$11:$D$396, MATCH(0, IF(ISBLANK('Annex 2 Designated EHV charges'!$D$11:$D$396),1, COUNTIF(A$4:$A39, 'Annex 2 Designated EHV charges'!$D$11:$D$396)), 0)),"")</f>
        <v>453</v>
      </c>
      <c r="B40" s="91">
        <f>IF($A40="","",VLOOKUP($A40,'Annex 2 Designated EHV charges'!$D:$O,2,0))</f>
        <v>453</v>
      </c>
      <c r="C40" s="92">
        <f>IF($A40="","",VLOOKUP($A40,'Annex 2 Designated EHV charges'!$D:$O,3,0))</f>
        <v>1170001326297</v>
      </c>
      <c r="D40" s="91" t="str">
        <f>IF($A40="","",VLOOKUP($A40,'Annex 2 Designated EHV charges'!$D:$O,4,0))</f>
        <v>Cotham Grange 132 PV</v>
      </c>
      <c r="E40" s="93" t="str">
        <f>IFERROR(IF(VLOOKUP($A40,'Annex 2 Designated EHV charges'!$D:$P,COLUMN(E40)+5,FALSE)=0,"",VLOOKUP($A40,'Annex 2 Designated EHV charges'!$D:$P,COLUMN(E40)+5,FALSE)),"")</f>
        <v/>
      </c>
      <c r="F40" s="213">
        <f>IFERROR(IF(VLOOKUP($A40,'Annex 2 Designated EHV charges'!$D:$P,COLUMN(F40)+5,FALSE)=0,"",VLOOKUP($A40,'Annex 2 Designated EHV charges'!$D:$P,COLUMN(F40)+5,FALSE)),"")</f>
        <v>945.72</v>
      </c>
      <c r="G40" s="213">
        <f>IFERROR(IF(VLOOKUP($A40,'Annex 2 Designated EHV charges'!$D:$P,COLUMN(G40)+5,FALSE)=0,"",VLOOKUP($A40,'Annex 2 Designated EHV charges'!$D:$P,COLUMN(G40)+5,FALSE)),"")</f>
        <v>0.05</v>
      </c>
      <c r="H40" s="213">
        <f>IFERROR(IF(VLOOKUP($A40,'Annex 2 Designated EHV charges'!$D:$P,COLUMN(H40)+5,FALSE)=0,"",VLOOKUP($A40,'Annex 2 Designated EHV charges'!$D:$P,COLUMN(H40)+5,FALSE)),"")</f>
        <v>0.05</v>
      </c>
    </row>
    <row r="41" spans="1:8" x14ac:dyDescent="0.25">
      <c r="A41" s="92">
        <f t="array" ref="A41">IFERROR(INDEX('Annex 2 Designated EHV charges'!$D$11:$D$396, MATCH(0, IF(ISBLANK('Annex 2 Designated EHV charges'!$D$11:$D$396),1, COUNTIF(A$4:$A40, 'Annex 2 Designated EHV charges'!$D$11:$D$396)), 0)),"")</f>
        <v>454</v>
      </c>
      <c r="B41" s="91">
        <f>IF($A41="","",VLOOKUP($A41,'Annex 2 Designated EHV charges'!$D:$O,2,0))</f>
        <v>454</v>
      </c>
      <c r="C41" s="92">
        <f>IF($A41="","",VLOOKUP($A41,'Annex 2 Designated EHV charges'!$D:$O,3,0))</f>
        <v>1170001439725</v>
      </c>
      <c r="D41" s="91" t="str">
        <f>IF($A41="","",VLOOKUP($A41,'Annex 2 Designated EHV charges'!$D:$O,4,0))</f>
        <v>Newhurst ERF 132 EFW</v>
      </c>
      <c r="E41" s="93" t="str">
        <f>IFERROR(IF(VLOOKUP($A41,'Annex 2 Designated EHV charges'!$D:$P,COLUMN(E41)+5,FALSE)=0,"",VLOOKUP($A41,'Annex 2 Designated EHV charges'!$D:$P,COLUMN(E41)+5,FALSE)),"")</f>
        <v/>
      </c>
      <c r="F41" s="213">
        <f>IFERROR(IF(VLOOKUP($A41,'Annex 2 Designated EHV charges'!$D:$P,COLUMN(F41)+5,FALSE)=0,"",VLOOKUP($A41,'Annex 2 Designated EHV charges'!$D:$P,COLUMN(F41)+5,FALSE)),"")</f>
        <v>19297.7</v>
      </c>
      <c r="G41" s="213">
        <f>IFERROR(IF(VLOOKUP($A41,'Annex 2 Designated EHV charges'!$D:$P,COLUMN(G41)+5,FALSE)=0,"",VLOOKUP($A41,'Annex 2 Designated EHV charges'!$D:$P,COLUMN(G41)+5,FALSE)),"")</f>
        <v>0.05</v>
      </c>
      <c r="H41" s="213">
        <f>IFERROR(IF(VLOOKUP($A41,'Annex 2 Designated EHV charges'!$D:$P,COLUMN(H41)+5,FALSE)=0,"",VLOOKUP($A41,'Annex 2 Designated EHV charges'!$D:$P,COLUMN(H41)+5,FALSE)),"")</f>
        <v>0.05</v>
      </c>
    </row>
    <row r="42" spans="1:8" x14ac:dyDescent="0.25">
      <c r="A42" s="92">
        <f t="array" ref="A42">IFERROR(INDEX('Annex 2 Designated EHV charges'!$D$11:$D$396, MATCH(0, IF(ISBLANK('Annex 2 Designated EHV charges'!$D$11:$D$396),1, COUNTIF(A$4:$A41, 'Annex 2 Designated EHV charges'!$D$11:$D$396)), 0)),"")</f>
        <v>455</v>
      </c>
      <c r="B42" s="91">
        <f>IF($A42="","",VLOOKUP($A42,'Annex 2 Designated EHV charges'!$D:$O,2,0))</f>
        <v>455</v>
      </c>
      <c r="C42" s="92">
        <f>IF($A42="","",VLOOKUP($A42,'Annex 2 Designated EHV charges'!$D:$O,3,0))</f>
        <v>1170001495989</v>
      </c>
      <c r="D42" s="91" t="str">
        <f>IF($A42="","",VLOOKUP($A42,'Annex 2 Designated EHV charges'!$D:$O,4,0))</f>
        <v>Grafton Underwood</v>
      </c>
      <c r="E42" s="93" t="str">
        <f>IFERROR(IF(VLOOKUP($A42,'Annex 2 Designated EHV charges'!$D:$P,COLUMN(E42)+5,FALSE)=0,"",VLOOKUP($A42,'Annex 2 Designated EHV charges'!$D:$P,COLUMN(E42)+5,FALSE)),"")</f>
        <v/>
      </c>
      <c r="F42" s="213">
        <f>IFERROR(IF(VLOOKUP($A42,'Annex 2 Designated EHV charges'!$D:$P,COLUMN(F42)+5,FALSE)=0,"",VLOOKUP($A42,'Annex 2 Designated EHV charges'!$D:$P,COLUMN(F42)+5,FALSE)),"")</f>
        <v>895.89</v>
      </c>
      <c r="G42" s="213">
        <f>IFERROR(IF(VLOOKUP($A42,'Annex 2 Designated EHV charges'!$D:$P,COLUMN(G42)+5,FALSE)=0,"",VLOOKUP($A42,'Annex 2 Designated EHV charges'!$D:$P,COLUMN(G42)+5,FALSE)),"")</f>
        <v>0.05</v>
      </c>
      <c r="H42" s="213">
        <f>IFERROR(IF(VLOOKUP($A42,'Annex 2 Designated EHV charges'!$D:$P,COLUMN(H42)+5,FALSE)=0,"",VLOOKUP($A42,'Annex 2 Designated EHV charges'!$D:$P,COLUMN(H42)+5,FALSE)),"")</f>
        <v>0.05</v>
      </c>
    </row>
    <row r="43" spans="1:8" x14ac:dyDescent="0.25">
      <c r="A43" s="92">
        <f t="array" ref="A43">IFERROR(INDEX('Annex 2 Designated EHV charges'!$D$11:$D$396, MATCH(0, IF(ISBLANK('Annex 2 Designated EHV charges'!$D$11:$D$396),1, COUNTIF(A$4:$A42, 'Annex 2 Designated EHV charges'!$D$11:$D$396)), 0)),"")</f>
        <v>456</v>
      </c>
      <c r="B43" s="91">
        <f>IF($A43="","",VLOOKUP($A43,'Annex 2 Designated EHV charges'!$D:$O,2,0))</f>
        <v>456</v>
      </c>
      <c r="C43" s="92">
        <f>IF($A43="","",VLOOKUP($A43,'Annex 2 Designated EHV charges'!$D:$O,3,0))</f>
        <v>1170001534820</v>
      </c>
      <c r="D43" s="91" t="str">
        <f>IF($A43="","",VLOOKUP($A43,'Annex 2 Designated EHV charges'!$D:$O,4,0))</f>
        <v>Desford Road BESS 132</v>
      </c>
      <c r="E43" s="93">
        <f>IFERROR(IF(VLOOKUP($A43,'Annex 2 Designated EHV charges'!$D:$P,COLUMN(E43)+5,FALSE)=0,"",VLOOKUP($A43,'Annex 2 Designated EHV charges'!$D:$P,COLUMN(E43)+5,FALSE)),"")</f>
        <v>-0.63500000000000001</v>
      </c>
      <c r="F43" s="213">
        <f>IFERROR(IF(VLOOKUP($A43,'Annex 2 Designated EHV charges'!$D:$P,COLUMN(F43)+5,FALSE)=0,"",VLOOKUP($A43,'Annex 2 Designated EHV charges'!$D:$P,COLUMN(F43)+5,FALSE)),"")</f>
        <v>448.95</v>
      </c>
      <c r="G43" s="213">
        <f>IFERROR(IF(VLOOKUP($A43,'Annex 2 Designated EHV charges'!$D:$P,COLUMN(G43)+5,FALSE)=0,"",VLOOKUP($A43,'Annex 2 Designated EHV charges'!$D:$P,COLUMN(G43)+5,FALSE)),"")</f>
        <v>0.05</v>
      </c>
      <c r="H43" s="213">
        <f>IFERROR(IF(VLOOKUP($A43,'Annex 2 Designated EHV charges'!$D:$P,COLUMN(H43)+5,FALSE)=0,"",VLOOKUP($A43,'Annex 2 Designated EHV charges'!$D:$P,COLUMN(H43)+5,FALSE)),"")</f>
        <v>0.05</v>
      </c>
    </row>
    <row r="44" spans="1:8" x14ac:dyDescent="0.25">
      <c r="A44" s="92">
        <f t="array" ref="A44">IFERROR(INDEX('Annex 2 Designated EHV charges'!$D$11:$D$396, MATCH(0, IF(ISBLANK('Annex 2 Designated EHV charges'!$D$11:$D$396),1, COUNTIF(A$4:$A43, 'Annex 2 Designated EHV charges'!$D$11:$D$396)), 0)),"")</f>
        <v>457</v>
      </c>
      <c r="B44" s="91">
        <f>IF($A44="","",VLOOKUP($A44,'Annex 2 Designated EHV charges'!$D:$O,2,0))</f>
        <v>457</v>
      </c>
      <c r="C44" s="92">
        <f>IF($A44="","",VLOOKUP($A44,'Annex 2 Designated EHV charges'!$D:$O,3,0))</f>
        <v>1170001675113</v>
      </c>
      <c r="D44" s="91" t="str">
        <f>IF($A44="","",VLOOKUP($A44,'Annex 2 Designated EHV charges'!$D:$O,4,0))</f>
        <v>Crick Road Solar Plant</v>
      </c>
      <c r="E44" s="93" t="str">
        <f>IFERROR(IF(VLOOKUP($A44,'Annex 2 Designated EHV charges'!$D:$P,COLUMN(E44)+5,FALSE)=0,"",VLOOKUP($A44,'Annex 2 Designated EHV charges'!$D:$P,COLUMN(E44)+5,FALSE)),"")</f>
        <v/>
      </c>
      <c r="F44" s="213">
        <f>IFERROR(IF(VLOOKUP($A44,'Annex 2 Designated EHV charges'!$D:$P,COLUMN(F44)+5,FALSE)=0,"",VLOOKUP($A44,'Annex 2 Designated EHV charges'!$D:$P,COLUMN(F44)+5,FALSE)),"")</f>
        <v>1056.76</v>
      </c>
      <c r="G44" s="213">
        <f>IFERROR(IF(VLOOKUP($A44,'Annex 2 Designated EHV charges'!$D:$P,COLUMN(G44)+5,FALSE)=0,"",VLOOKUP($A44,'Annex 2 Designated EHV charges'!$D:$P,COLUMN(G44)+5,FALSE)),"")</f>
        <v>0.05</v>
      </c>
      <c r="H44" s="213">
        <f>IFERROR(IF(VLOOKUP($A44,'Annex 2 Designated EHV charges'!$D:$P,COLUMN(H44)+5,FALSE)=0,"",VLOOKUP($A44,'Annex 2 Designated EHV charges'!$D:$P,COLUMN(H44)+5,FALSE)),"")</f>
        <v>0.05</v>
      </c>
    </row>
    <row r="45" spans="1:8" x14ac:dyDescent="0.25">
      <c r="A45" s="92">
        <f t="array" ref="A45">IFERROR(INDEX('Annex 2 Designated EHV charges'!$D$11:$D$396, MATCH(0, IF(ISBLANK('Annex 2 Designated EHV charges'!$D$11:$D$396),1, COUNTIF(A$4:$A44, 'Annex 2 Designated EHV charges'!$D$11:$D$396)), 0)),"")</f>
        <v>458</v>
      </c>
      <c r="B45" s="91">
        <f>IF($A45="","",VLOOKUP($A45,'Annex 2 Designated EHV charges'!$D:$O,2,0))</f>
        <v>458</v>
      </c>
      <c r="C45" s="92">
        <f>IF($A45="","",VLOOKUP($A45,'Annex 2 Designated EHV charges'!$D:$O,3,0))</f>
        <v>1170001876003</v>
      </c>
      <c r="D45" s="91" t="str">
        <f>IF($A45="","",VLOOKUP($A45,'Annex 2 Designated EHV charges'!$D:$O,4,0))</f>
        <v>Land at Low Farm</v>
      </c>
      <c r="E45" s="93" t="str">
        <f>IFERROR(IF(VLOOKUP($A45,'Annex 2 Designated EHV charges'!$D:$P,COLUMN(E45)+5,FALSE)=0,"",VLOOKUP($A45,'Annex 2 Designated EHV charges'!$D:$P,COLUMN(E45)+5,FALSE)),"")</f>
        <v/>
      </c>
      <c r="F45" s="213">
        <f>IFERROR(IF(VLOOKUP($A45,'Annex 2 Designated EHV charges'!$D:$P,COLUMN(F45)+5,FALSE)=0,"",VLOOKUP($A45,'Annex 2 Designated EHV charges'!$D:$P,COLUMN(F45)+5,FALSE)),"")</f>
        <v>943.9</v>
      </c>
      <c r="G45" s="213">
        <f>IFERROR(IF(VLOOKUP($A45,'Annex 2 Designated EHV charges'!$D:$P,COLUMN(G45)+5,FALSE)=0,"",VLOOKUP($A45,'Annex 2 Designated EHV charges'!$D:$P,COLUMN(G45)+5,FALSE)),"")</f>
        <v>0.05</v>
      </c>
      <c r="H45" s="213">
        <f>IFERROR(IF(VLOOKUP($A45,'Annex 2 Designated EHV charges'!$D:$P,COLUMN(H45)+5,FALSE)=0,"",VLOOKUP($A45,'Annex 2 Designated EHV charges'!$D:$P,COLUMN(H45)+5,FALSE)),"")</f>
        <v>0.05</v>
      </c>
    </row>
    <row r="46" spans="1:8" x14ac:dyDescent="0.25">
      <c r="A46" s="92">
        <f t="array" ref="A46">IFERROR(INDEX('Annex 2 Designated EHV charges'!$D$11:$D$396, MATCH(0, IF(ISBLANK('Annex 2 Designated EHV charges'!$D$11:$D$396),1, COUNTIF(A$4:$A45, 'Annex 2 Designated EHV charges'!$D$11:$D$396)), 0)),"")</f>
        <v>459</v>
      </c>
      <c r="B46" s="91">
        <f>IF($A46="","",VLOOKUP($A46,'Annex 2 Designated EHV charges'!$D:$O,2,0))</f>
        <v>459</v>
      </c>
      <c r="C46" s="92">
        <f>IF($A46="","",VLOOKUP($A46,'Annex 2 Designated EHV charges'!$D:$O,3,0))</f>
        <v>1170001991754</v>
      </c>
      <c r="D46" s="91" t="str">
        <f>IF($A46="","",VLOOKUP($A46,'Annex 2 Designated EHV charges'!$D:$O,4,0))</f>
        <v>Inkersall Grange Farm Bilsthorpe PV</v>
      </c>
      <c r="E46" s="93" t="str">
        <f>IFERROR(IF(VLOOKUP($A46,'Annex 2 Designated EHV charges'!$D:$P,COLUMN(E46)+5,FALSE)=0,"",VLOOKUP($A46,'Annex 2 Designated EHV charges'!$D:$P,COLUMN(E46)+5,FALSE)),"")</f>
        <v/>
      </c>
      <c r="F46" s="213">
        <f>IFERROR(IF(VLOOKUP($A46,'Annex 2 Designated EHV charges'!$D:$P,COLUMN(F46)+5,FALSE)=0,"",VLOOKUP($A46,'Annex 2 Designated EHV charges'!$D:$P,COLUMN(F46)+5,FALSE)),"")</f>
        <v>880.27</v>
      </c>
      <c r="G46" s="213">
        <f>IFERROR(IF(VLOOKUP($A46,'Annex 2 Designated EHV charges'!$D:$P,COLUMN(G46)+5,FALSE)=0,"",VLOOKUP($A46,'Annex 2 Designated EHV charges'!$D:$P,COLUMN(G46)+5,FALSE)),"")</f>
        <v>0.05</v>
      </c>
      <c r="H46" s="213">
        <f>IFERROR(IF(VLOOKUP($A46,'Annex 2 Designated EHV charges'!$D:$P,COLUMN(H46)+5,FALSE)=0,"",VLOOKUP($A46,'Annex 2 Designated EHV charges'!$D:$P,COLUMN(H46)+5,FALSE)),"")</f>
        <v>0.05</v>
      </c>
    </row>
    <row r="47" spans="1:8" x14ac:dyDescent="0.25">
      <c r="A47" s="92">
        <f t="array" ref="A47">IFERROR(INDEX('Annex 2 Designated EHV charges'!$D$11:$D$396, MATCH(0, IF(ISBLANK('Annex 2 Designated EHV charges'!$D$11:$D$396),1, COUNTIF(A$4:$A46, 'Annex 2 Designated EHV charges'!$D$11:$D$396)), 0)),"")</f>
        <v>460</v>
      </c>
      <c r="B47" s="91">
        <f>IF($A47="","",VLOOKUP($A47,'Annex 2 Designated EHV charges'!$D:$O,2,0))</f>
        <v>460</v>
      </c>
      <c r="C47" s="92">
        <f>IF($A47="","",VLOOKUP($A47,'Annex 2 Designated EHV charges'!$D:$O,3,0))</f>
        <v>1170001991693</v>
      </c>
      <c r="D47" s="91" t="str">
        <f>IF($A47="","",VLOOKUP($A47,'Annex 2 Designated EHV charges'!$D:$O,4,0))</f>
        <v>Land at Crifton Lodge Farm Bilsthorpe PV</v>
      </c>
      <c r="E47" s="93" t="str">
        <f>IFERROR(IF(VLOOKUP($A47,'Annex 2 Designated EHV charges'!$D:$P,COLUMN(E47)+5,FALSE)=0,"",VLOOKUP($A47,'Annex 2 Designated EHV charges'!$D:$P,COLUMN(E47)+5,FALSE)),"")</f>
        <v/>
      </c>
      <c r="F47" s="213">
        <f>IFERROR(IF(VLOOKUP($A47,'Annex 2 Designated EHV charges'!$D:$P,COLUMN(F47)+5,FALSE)=0,"",VLOOKUP($A47,'Annex 2 Designated EHV charges'!$D:$P,COLUMN(F47)+5,FALSE)),"")</f>
        <v>1239.74</v>
      </c>
      <c r="G47" s="213">
        <f>IFERROR(IF(VLOOKUP($A47,'Annex 2 Designated EHV charges'!$D:$P,COLUMN(G47)+5,FALSE)=0,"",VLOOKUP($A47,'Annex 2 Designated EHV charges'!$D:$P,COLUMN(G47)+5,FALSE)),"")</f>
        <v>0.05</v>
      </c>
      <c r="H47" s="213">
        <f>IFERROR(IF(VLOOKUP($A47,'Annex 2 Designated EHV charges'!$D:$P,COLUMN(H47)+5,FALSE)=0,"",VLOOKUP($A47,'Annex 2 Designated EHV charges'!$D:$P,COLUMN(H47)+5,FALSE)),"")</f>
        <v>0.05</v>
      </c>
    </row>
    <row r="48" spans="1:8" x14ac:dyDescent="0.25">
      <c r="A48" s="92">
        <f t="array" ref="A48">IFERROR(INDEX('Annex 2 Designated EHV charges'!$D$11:$D$396, MATCH(0, IF(ISBLANK('Annex 2 Designated EHV charges'!$D$11:$D$396),1, COUNTIF(A$4:$A47, 'Annex 2 Designated EHV charges'!$D$11:$D$396)), 0)),"")</f>
        <v>461</v>
      </c>
      <c r="B48" s="91">
        <f>IF($A48="","",VLOOKUP($A48,'Annex 2 Designated EHV charges'!$D:$O,2,0))</f>
        <v>461</v>
      </c>
      <c r="C48" s="92">
        <f>IF($A48="","",VLOOKUP($A48,'Annex 2 Designated EHV charges'!$D:$O,3,0))</f>
        <v>1170002121710</v>
      </c>
      <c r="D48" s="91" t="str">
        <f>IF($A48="","",VLOOKUP($A48,'Annex 2 Designated EHV charges'!$D:$O,4,0))</f>
        <v>Land at Ash Farm ESS &amp; PV</v>
      </c>
      <c r="E48" s="93" t="str">
        <f>IFERROR(IF(VLOOKUP($A48,'Annex 2 Designated EHV charges'!$D:$P,COLUMN(E48)+5,FALSE)=0,"",VLOOKUP($A48,'Annex 2 Designated EHV charges'!$D:$P,COLUMN(E48)+5,FALSE)),"")</f>
        <v/>
      </c>
      <c r="F48" s="213">
        <f>IFERROR(IF(VLOOKUP($A48,'Annex 2 Designated EHV charges'!$D:$P,COLUMN(F48)+5,FALSE)=0,"",VLOOKUP($A48,'Annex 2 Designated EHV charges'!$D:$P,COLUMN(F48)+5,FALSE)),"")</f>
        <v>2479.2399999999998</v>
      </c>
      <c r="G48" s="213">
        <f>IFERROR(IF(VLOOKUP($A48,'Annex 2 Designated EHV charges'!$D:$P,COLUMN(G48)+5,FALSE)=0,"",VLOOKUP($A48,'Annex 2 Designated EHV charges'!$D:$P,COLUMN(G48)+5,FALSE)),"")</f>
        <v>0.05</v>
      </c>
      <c r="H48" s="213">
        <f>IFERROR(IF(VLOOKUP($A48,'Annex 2 Designated EHV charges'!$D:$P,COLUMN(H48)+5,FALSE)=0,"",VLOOKUP($A48,'Annex 2 Designated EHV charges'!$D:$P,COLUMN(H48)+5,FALSE)),"")</f>
        <v>0.05</v>
      </c>
    </row>
    <row r="49" spans="1:8" x14ac:dyDescent="0.25">
      <c r="A49" s="92">
        <f t="array" ref="A49">IFERROR(INDEX('Annex 2 Designated EHV charges'!$D$11:$D$396, MATCH(0, IF(ISBLANK('Annex 2 Designated EHV charges'!$D$11:$D$396),1, COUNTIF(A$4:$A48, 'Annex 2 Designated EHV charges'!$D$11:$D$396)), 0)),"")</f>
        <v>462</v>
      </c>
      <c r="B49" s="91">
        <f>IF($A49="","",VLOOKUP($A49,'Annex 2 Designated EHV charges'!$D:$O,2,0))</f>
        <v>462</v>
      </c>
      <c r="C49" s="92">
        <f>IF($A49="","",VLOOKUP($A49,'Annex 2 Designated EHV charges'!$D:$O,3,0))</f>
        <v>1170002125715</v>
      </c>
      <c r="D49" s="91" t="str">
        <f>IF($A49="","",VLOOKUP($A49,'Annex 2 Designated EHV charges'!$D:$O,4,0))</f>
        <v>Halloughton Solar Farm Southwell</v>
      </c>
      <c r="E49" s="93" t="str">
        <f>IFERROR(IF(VLOOKUP($A49,'Annex 2 Designated EHV charges'!$D:$P,COLUMN(E49)+5,FALSE)=0,"",VLOOKUP($A49,'Annex 2 Designated EHV charges'!$D:$P,COLUMN(E49)+5,FALSE)),"")</f>
        <v/>
      </c>
      <c r="F49" s="213">
        <f>IFERROR(IF(VLOOKUP($A49,'Annex 2 Designated EHV charges'!$D:$P,COLUMN(F49)+5,FALSE)=0,"",VLOOKUP($A49,'Annex 2 Designated EHV charges'!$D:$P,COLUMN(F49)+5,FALSE)),"")</f>
        <v>29200.65</v>
      </c>
      <c r="G49" s="213">
        <f>IFERROR(IF(VLOOKUP($A49,'Annex 2 Designated EHV charges'!$D:$P,COLUMN(G49)+5,FALSE)=0,"",VLOOKUP($A49,'Annex 2 Designated EHV charges'!$D:$P,COLUMN(G49)+5,FALSE)),"")</f>
        <v>0.05</v>
      </c>
      <c r="H49" s="213">
        <f>IFERROR(IF(VLOOKUP($A49,'Annex 2 Designated EHV charges'!$D:$P,COLUMN(H49)+5,FALSE)=0,"",VLOOKUP($A49,'Annex 2 Designated EHV charges'!$D:$P,COLUMN(H49)+5,FALSE)),"")</f>
        <v>0.05</v>
      </c>
    </row>
    <row r="50" spans="1:8" x14ac:dyDescent="0.25">
      <c r="A50" s="92">
        <f t="array" ref="A50">IFERROR(INDEX('Annex 2 Designated EHV charges'!$D$11:$D$396, MATCH(0, IF(ISBLANK('Annex 2 Designated EHV charges'!$D$11:$D$396),1, COUNTIF(A$4:$A49, 'Annex 2 Designated EHV charges'!$D$11:$D$396)), 0)),"")</f>
        <v>463</v>
      </c>
      <c r="B50" s="91">
        <f>IF($A50="","",VLOOKUP($A50,'Annex 2 Designated EHV charges'!$D:$O,2,0))</f>
        <v>463</v>
      </c>
      <c r="C50" s="92">
        <f>IF($A50="","",VLOOKUP($A50,'Annex 2 Designated EHV charges'!$D:$O,3,0))</f>
        <v>1170002144763</v>
      </c>
      <c r="D50" s="91" t="str">
        <f>IF($A50="","",VLOOKUP($A50,'Annex 2 Designated EHV charges'!$D:$O,4,0))</f>
        <v>Bagworth Road, Newbold Verdon</v>
      </c>
      <c r="E50" s="93" t="str">
        <f>IFERROR(IF(VLOOKUP($A50,'Annex 2 Designated EHV charges'!$D:$P,COLUMN(E50)+5,FALSE)=0,"",VLOOKUP($A50,'Annex 2 Designated EHV charges'!$D:$P,COLUMN(E50)+5,FALSE)),"")</f>
        <v/>
      </c>
      <c r="F50" s="213">
        <f>IFERROR(IF(VLOOKUP($A50,'Annex 2 Designated EHV charges'!$D:$P,COLUMN(F50)+5,FALSE)=0,"",VLOOKUP($A50,'Annex 2 Designated EHV charges'!$D:$P,COLUMN(F50)+5,FALSE)),"")</f>
        <v>893.43</v>
      </c>
      <c r="G50" s="213">
        <f>IFERROR(IF(VLOOKUP($A50,'Annex 2 Designated EHV charges'!$D:$P,COLUMN(G50)+5,FALSE)=0,"",VLOOKUP($A50,'Annex 2 Designated EHV charges'!$D:$P,COLUMN(G50)+5,FALSE)),"")</f>
        <v>0.05</v>
      </c>
      <c r="H50" s="213">
        <f>IFERROR(IF(VLOOKUP($A50,'Annex 2 Designated EHV charges'!$D:$P,COLUMN(H50)+5,FALSE)=0,"",VLOOKUP($A50,'Annex 2 Designated EHV charges'!$D:$P,COLUMN(H50)+5,FALSE)),"")</f>
        <v>0.05</v>
      </c>
    </row>
    <row r="51" spans="1:8" x14ac:dyDescent="0.25">
      <c r="A51" s="92">
        <f t="array" ref="A51">IFERROR(INDEX('Annex 2 Designated EHV charges'!$D$11:$D$396, MATCH(0, IF(ISBLANK('Annex 2 Designated EHV charges'!$D$11:$D$396),1, COUNTIF(A$4:$A50, 'Annex 2 Designated EHV charges'!$D$11:$D$396)), 0)),"")</f>
        <v>464</v>
      </c>
      <c r="B51" s="91">
        <f>IF($A51="","",VLOOKUP($A51,'Annex 2 Designated EHV charges'!$D:$O,2,0))</f>
        <v>464</v>
      </c>
      <c r="C51" s="92">
        <f>IF($A51="","",VLOOKUP($A51,'Annex 2 Designated EHV charges'!$D:$O,3,0))</f>
        <v>1170002166697</v>
      </c>
      <c r="D51" s="91" t="str">
        <f>IF($A51="","",VLOOKUP($A51,'Annex 2 Designated EHV charges'!$D:$O,4,0))</f>
        <v>Winkburn Solar</v>
      </c>
      <c r="E51" s="93" t="str">
        <f>IFERROR(IF(VLOOKUP($A51,'Annex 2 Designated EHV charges'!$D:$P,COLUMN(E51)+5,FALSE)=0,"",VLOOKUP($A51,'Annex 2 Designated EHV charges'!$D:$P,COLUMN(E51)+5,FALSE)),"")</f>
        <v/>
      </c>
      <c r="F51" s="213">
        <f>IFERROR(IF(VLOOKUP($A51,'Annex 2 Designated EHV charges'!$D:$P,COLUMN(F51)+5,FALSE)=0,"",VLOOKUP($A51,'Annex 2 Designated EHV charges'!$D:$P,COLUMN(F51)+5,FALSE)),"")</f>
        <v>889.02</v>
      </c>
      <c r="G51" s="213">
        <f>IFERROR(IF(VLOOKUP($A51,'Annex 2 Designated EHV charges'!$D:$P,COLUMN(G51)+5,FALSE)=0,"",VLOOKUP($A51,'Annex 2 Designated EHV charges'!$D:$P,COLUMN(G51)+5,FALSE)),"")</f>
        <v>0.05</v>
      </c>
      <c r="H51" s="213">
        <f>IFERROR(IF(VLOOKUP($A51,'Annex 2 Designated EHV charges'!$D:$P,COLUMN(H51)+5,FALSE)=0,"",VLOOKUP($A51,'Annex 2 Designated EHV charges'!$D:$P,COLUMN(H51)+5,FALSE)),"")</f>
        <v>0.05</v>
      </c>
    </row>
    <row r="52" spans="1:8" x14ac:dyDescent="0.25">
      <c r="A52" s="92">
        <f t="array" ref="A52">IFERROR(INDEX('Annex 2 Designated EHV charges'!$D$11:$D$396, MATCH(0, IF(ISBLANK('Annex 2 Designated EHV charges'!$D$11:$D$396),1, COUNTIF(A$4:$A51, 'Annex 2 Designated EHV charges'!$D$11:$D$396)), 0)),"")</f>
        <v>465</v>
      </c>
      <c r="B52" s="91">
        <f>IF($A52="","",VLOOKUP($A52,'Annex 2 Designated EHV charges'!$D:$O,2,0))</f>
        <v>465</v>
      </c>
      <c r="C52" s="92">
        <f>IF($A52="","",VLOOKUP($A52,'Annex 2 Designated EHV charges'!$D:$O,3,0))</f>
        <v>1170002175530</v>
      </c>
      <c r="D52" s="91" t="str">
        <f>IF($A52="","",VLOOKUP($A52,'Annex 2 Designated EHV charges'!$D:$O,4,0))</f>
        <v>Ashorne Solar</v>
      </c>
      <c r="E52" s="93">
        <f>IFERROR(IF(VLOOKUP($A52,'Annex 2 Designated EHV charges'!$D:$P,COLUMN(E52)+5,FALSE)=0,"",VLOOKUP($A52,'Annex 2 Designated EHV charges'!$D:$P,COLUMN(E52)+5,FALSE)),"")</f>
        <v>-1.92</v>
      </c>
      <c r="F52" s="213">
        <f>IFERROR(IF(VLOOKUP($A52,'Annex 2 Designated EHV charges'!$D:$P,COLUMN(F52)+5,FALSE)=0,"",VLOOKUP($A52,'Annex 2 Designated EHV charges'!$D:$P,COLUMN(F52)+5,FALSE)),"")</f>
        <v>748.01</v>
      </c>
      <c r="G52" s="213">
        <f>IFERROR(IF(VLOOKUP($A52,'Annex 2 Designated EHV charges'!$D:$P,COLUMN(G52)+5,FALSE)=0,"",VLOOKUP($A52,'Annex 2 Designated EHV charges'!$D:$P,COLUMN(G52)+5,FALSE)),"")</f>
        <v>0.05</v>
      </c>
      <c r="H52" s="213">
        <f>IFERROR(IF(VLOOKUP($A52,'Annex 2 Designated EHV charges'!$D:$P,COLUMN(H52)+5,FALSE)=0,"",VLOOKUP($A52,'Annex 2 Designated EHV charges'!$D:$P,COLUMN(H52)+5,FALSE)),"")</f>
        <v>0.05</v>
      </c>
    </row>
    <row r="53" spans="1:8" x14ac:dyDescent="0.25">
      <c r="A53" s="92">
        <f t="array" ref="A53">IFERROR(INDEX('Annex 2 Designated EHV charges'!$D$11:$D$396, MATCH(0, IF(ISBLANK('Annex 2 Designated EHV charges'!$D$11:$D$396),1, COUNTIF(A$4:$A52, 'Annex 2 Designated EHV charges'!$D$11:$D$396)), 0)),"")</f>
        <v>466</v>
      </c>
      <c r="B53" s="91">
        <f>IF($A53="","",VLOOKUP($A53,'Annex 2 Designated EHV charges'!$D:$O,2,0))</f>
        <v>466</v>
      </c>
      <c r="C53" s="92">
        <f>IF($A53="","",VLOOKUP($A53,'Annex 2 Designated EHV charges'!$D:$O,3,0))</f>
        <v>1170002199293</v>
      </c>
      <c r="D53" s="91" t="str">
        <f>IF($A53="","",VLOOKUP($A53,'Annex 2 Designated EHV charges'!$D:$O,4,0))</f>
        <v>Copse Lodge Solar Farm</v>
      </c>
      <c r="E53" s="93" t="str">
        <f>IFERROR(IF(VLOOKUP($A53,'Annex 2 Designated EHV charges'!$D:$P,COLUMN(E53)+5,FALSE)=0,"",VLOOKUP($A53,'Annex 2 Designated EHV charges'!$D:$P,COLUMN(E53)+5,FALSE)),"")</f>
        <v/>
      </c>
      <c r="F53" s="213">
        <f>IFERROR(IF(VLOOKUP($A53,'Annex 2 Designated EHV charges'!$D:$P,COLUMN(F53)+5,FALSE)=0,"",VLOOKUP($A53,'Annex 2 Designated EHV charges'!$D:$P,COLUMN(F53)+5,FALSE)),"")</f>
        <v>893.43</v>
      </c>
      <c r="G53" s="213">
        <f>IFERROR(IF(VLOOKUP($A53,'Annex 2 Designated EHV charges'!$D:$P,COLUMN(G53)+5,FALSE)=0,"",VLOOKUP($A53,'Annex 2 Designated EHV charges'!$D:$P,COLUMN(G53)+5,FALSE)),"")</f>
        <v>0.05</v>
      </c>
      <c r="H53" s="213">
        <f>IFERROR(IF(VLOOKUP($A53,'Annex 2 Designated EHV charges'!$D:$P,COLUMN(H53)+5,FALSE)=0,"",VLOOKUP($A53,'Annex 2 Designated EHV charges'!$D:$P,COLUMN(H53)+5,FALSE)),"")</f>
        <v>0.05</v>
      </c>
    </row>
    <row r="54" spans="1:8" x14ac:dyDescent="0.25">
      <c r="A54" s="92">
        <f t="array" ref="A54">IFERROR(INDEX('Annex 2 Designated EHV charges'!$D$11:$D$396, MATCH(0, IF(ISBLANK('Annex 2 Designated EHV charges'!$D$11:$D$396),1, COUNTIF(A$4:$A53, 'Annex 2 Designated EHV charges'!$D$11:$D$396)), 0)),"")</f>
        <v>275</v>
      </c>
      <c r="B54" s="91">
        <f>IF($A54="","",VLOOKUP($A54,'Annex 2 Designated EHV charges'!$D:$O,2,0))</f>
        <v>275</v>
      </c>
      <c r="C54" s="92">
        <f>IF($A54="","",VLOOKUP($A54,'Annex 2 Designated EHV charges'!$D:$O,3,0))</f>
        <v>1170002070605</v>
      </c>
      <c r="D54" s="91" t="str">
        <f>IF($A54="","",VLOOKUP($A54,'Annex 2 Designated EHV charges'!$D:$O,4,0))</f>
        <v>Haunton Manor Farm Solar Project</v>
      </c>
      <c r="E54" s="93" t="str">
        <f>IFERROR(IF(VLOOKUP($A54,'Annex 2 Designated EHV charges'!$D:$P,COLUMN(E54)+5,FALSE)=0,"",VLOOKUP($A54,'Annex 2 Designated EHV charges'!$D:$P,COLUMN(E54)+5,FALSE)),"")</f>
        <v/>
      </c>
      <c r="F54" s="213">
        <f>IFERROR(IF(VLOOKUP($A54,'Annex 2 Designated EHV charges'!$D:$P,COLUMN(F54)+5,FALSE)=0,"",VLOOKUP($A54,'Annex 2 Designated EHV charges'!$D:$P,COLUMN(F54)+5,FALSE)),"")</f>
        <v>889.71</v>
      </c>
      <c r="G54" s="213">
        <f>IFERROR(IF(VLOOKUP($A54,'Annex 2 Designated EHV charges'!$D:$P,COLUMN(G54)+5,FALSE)=0,"",VLOOKUP($A54,'Annex 2 Designated EHV charges'!$D:$P,COLUMN(G54)+5,FALSE)),"")</f>
        <v>0.05</v>
      </c>
      <c r="H54" s="213">
        <f>IFERROR(IF(VLOOKUP($A54,'Annex 2 Designated EHV charges'!$D:$P,COLUMN(H54)+5,FALSE)=0,"",VLOOKUP($A54,'Annex 2 Designated EHV charges'!$D:$P,COLUMN(H54)+5,FALSE)),"")</f>
        <v>0.05</v>
      </c>
    </row>
    <row r="55" spans="1:8" x14ac:dyDescent="0.25">
      <c r="A55" s="92">
        <f t="array" ref="A55">IFERROR(INDEX('Annex 2 Designated EHV charges'!$D$11:$D$396, MATCH(0, IF(ISBLANK('Annex 2 Designated EHV charges'!$D$11:$D$396),1, COUNTIF(A$4:$A54, 'Annex 2 Designated EHV charges'!$D$11:$D$396)), 0)),"")</f>
        <v>276</v>
      </c>
      <c r="B55" s="91">
        <f>IF($A55="","",VLOOKUP($A55,'Annex 2 Designated EHV charges'!$D:$O,2,0))</f>
        <v>276</v>
      </c>
      <c r="C55" s="92">
        <f>IF($A55="","",VLOOKUP($A55,'Annex 2 Designated EHV charges'!$D:$O,3,0))</f>
        <v>1170002109796</v>
      </c>
      <c r="D55" s="91" t="str">
        <f>IF($A55="","",VLOOKUP($A55,'Annex 2 Designated EHV charges'!$D:$O,4,0))</f>
        <v>Gonerby Moor PV</v>
      </c>
      <c r="E55" s="93" t="str">
        <f>IFERROR(IF(VLOOKUP($A55,'Annex 2 Designated EHV charges'!$D:$P,COLUMN(E55)+5,FALSE)=0,"",VLOOKUP($A55,'Annex 2 Designated EHV charges'!$D:$P,COLUMN(E55)+5,FALSE)),"")</f>
        <v/>
      </c>
      <c r="F55" s="213">
        <f>IFERROR(IF(VLOOKUP($A55,'Annex 2 Designated EHV charges'!$D:$P,COLUMN(F55)+5,FALSE)=0,"",VLOOKUP($A55,'Annex 2 Designated EHV charges'!$D:$P,COLUMN(F55)+5,FALSE)),"")</f>
        <v>1166.83</v>
      </c>
      <c r="G55" s="213">
        <f>IFERROR(IF(VLOOKUP($A55,'Annex 2 Designated EHV charges'!$D:$P,COLUMN(G55)+5,FALSE)=0,"",VLOOKUP($A55,'Annex 2 Designated EHV charges'!$D:$P,COLUMN(G55)+5,FALSE)),"")</f>
        <v>0.05</v>
      </c>
      <c r="H55" s="213">
        <f>IFERROR(IF(VLOOKUP($A55,'Annex 2 Designated EHV charges'!$D:$P,COLUMN(H55)+5,FALSE)=0,"",VLOOKUP($A55,'Annex 2 Designated EHV charges'!$D:$P,COLUMN(H55)+5,FALSE)),"")</f>
        <v>0.05</v>
      </c>
    </row>
    <row r="56" spans="1:8" x14ac:dyDescent="0.25">
      <c r="A56" s="92">
        <f t="array" ref="A56">IFERROR(INDEX('Annex 2 Designated EHV charges'!$D$11:$D$396, MATCH(0, IF(ISBLANK('Annex 2 Designated EHV charges'!$D$11:$D$396),1, COUNTIF(A$4:$A55, 'Annex 2 Designated EHV charges'!$D$11:$D$396)), 0)),"")</f>
        <v>277</v>
      </c>
      <c r="B56" s="91">
        <f>IF($A56="","",VLOOKUP($A56,'Annex 2 Designated EHV charges'!$D:$O,2,0))</f>
        <v>277</v>
      </c>
      <c r="C56" s="92">
        <f>IF($A56="","",VLOOKUP($A56,'Annex 2 Designated EHV charges'!$D:$O,3,0))</f>
        <v>117000299350</v>
      </c>
      <c r="D56" s="91" t="str">
        <f>IF($A56="","",VLOOKUP($A56,'Annex 2 Designated EHV charges'!$D:$O,4,0))</f>
        <v>Longmoor Solar, Castle View Road</v>
      </c>
      <c r="E56" s="93" t="str">
        <f>IFERROR(IF(VLOOKUP($A56,'Annex 2 Designated EHV charges'!$D:$P,COLUMN(E56)+5,FALSE)=0,"",VLOOKUP($A56,'Annex 2 Designated EHV charges'!$D:$P,COLUMN(E56)+5,FALSE)),"")</f>
        <v/>
      </c>
      <c r="F56" s="213">
        <f>IFERROR(IF(VLOOKUP($A56,'Annex 2 Designated EHV charges'!$D:$P,COLUMN(F56)+5,FALSE)=0,"",VLOOKUP($A56,'Annex 2 Designated EHV charges'!$D:$P,COLUMN(F56)+5,FALSE)),"")</f>
        <v>891.65</v>
      </c>
      <c r="G56" s="213">
        <f>IFERROR(IF(VLOOKUP($A56,'Annex 2 Designated EHV charges'!$D:$P,COLUMN(G56)+5,FALSE)=0,"",VLOOKUP($A56,'Annex 2 Designated EHV charges'!$D:$P,COLUMN(G56)+5,FALSE)),"")</f>
        <v>0.05</v>
      </c>
      <c r="H56" s="213">
        <f>IFERROR(IF(VLOOKUP($A56,'Annex 2 Designated EHV charges'!$D:$P,COLUMN(H56)+5,FALSE)=0,"",VLOOKUP($A56,'Annex 2 Designated EHV charges'!$D:$P,COLUMN(H56)+5,FALSE)),"")</f>
        <v>0.05</v>
      </c>
    </row>
    <row r="57" spans="1:8" x14ac:dyDescent="0.25">
      <c r="A57" s="92">
        <f t="array" ref="A57">IFERROR(INDEX('Annex 2 Designated EHV charges'!$D$11:$D$396, MATCH(0, IF(ISBLANK('Annex 2 Designated EHV charges'!$D$11:$D$396),1, COUNTIF(A$4:$A56, 'Annex 2 Designated EHV charges'!$D$11:$D$396)), 0)),"")</f>
        <v>367</v>
      </c>
      <c r="B57" s="91">
        <f>IF($A57="","",VLOOKUP($A57,'Annex 2 Designated EHV charges'!$D:$O,2,0))</f>
        <v>367</v>
      </c>
      <c r="C57" s="92">
        <f>IF($A57="","",VLOOKUP($A57,'Annex 2 Designated EHV charges'!$D:$O,3,0))</f>
        <v>1170000480699</v>
      </c>
      <c r="D57" s="91" t="str">
        <f>IF($A57="","",VLOOKUP($A57,'Annex 2 Designated EHV charges'!$D:$O,4,0))</f>
        <v>Yew Tree Farm PV</v>
      </c>
      <c r="E57" s="93" t="str">
        <f>IFERROR(IF(VLOOKUP($A57,'Annex 2 Designated EHV charges'!$D:$P,COLUMN(E57)+5,FALSE)=0,"",VLOOKUP($A57,'Annex 2 Designated EHV charges'!$D:$P,COLUMN(E57)+5,FALSE)),"")</f>
        <v/>
      </c>
      <c r="F57" s="213">
        <f>IFERROR(IF(VLOOKUP($A57,'Annex 2 Designated EHV charges'!$D:$P,COLUMN(F57)+5,FALSE)=0,"",VLOOKUP($A57,'Annex 2 Designated EHV charges'!$D:$P,COLUMN(F57)+5,FALSE)),"")</f>
        <v>360.58</v>
      </c>
      <c r="G57" s="213">
        <f>IFERROR(IF(VLOOKUP($A57,'Annex 2 Designated EHV charges'!$D:$P,COLUMN(G57)+5,FALSE)=0,"",VLOOKUP($A57,'Annex 2 Designated EHV charges'!$D:$P,COLUMN(G57)+5,FALSE)),"")</f>
        <v>0.05</v>
      </c>
      <c r="H57" s="213">
        <f>IFERROR(IF(VLOOKUP($A57,'Annex 2 Designated EHV charges'!$D:$P,COLUMN(H57)+5,FALSE)=0,"",VLOOKUP($A57,'Annex 2 Designated EHV charges'!$D:$P,COLUMN(H57)+5,FALSE)),"")</f>
        <v>0.05</v>
      </c>
    </row>
    <row r="58" spans="1:8" x14ac:dyDescent="0.25">
      <c r="A58" s="92">
        <f t="array" ref="A58">IFERROR(INDEX('Annex 2 Designated EHV charges'!$D$11:$D$396, MATCH(0, IF(ISBLANK('Annex 2 Designated EHV charges'!$D$11:$D$396),1, COUNTIF(A$4:$A57, 'Annex 2 Designated EHV charges'!$D$11:$D$396)), 0)),"")</f>
        <v>368</v>
      </c>
      <c r="B58" s="91">
        <f>IF($A58="","",VLOOKUP($A58,'Annex 2 Designated EHV charges'!$D:$O,2,0))</f>
        <v>368</v>
      </c>
      <c r="C58" s="92">
        <f>IF($A58="","",VLOOKUP($A58,'Annex 2 Designated EHV charges'!$D:$O,3,0))</f>
        <v>1170000487151</v>
      </c>
      <c r="D58" s="91" t="str">
        <f>IF($A58="","",VLOOKUP($A58,'Annex 2 Designated EHV charges'!$D:$O,4,0))</f>
        <v>Cobb Farm Egmanton PV</v>
      </c>
      <c r="E58" s="93" t="str">
        <f>IFERROR(IF(VLOOKUP($A58,'Annex 2 Designated EHV charges'!$D:$P,COLUMN(E58)+5,FALSE)=0,"",VLOOKUP($A58,'Annex 2 Designated EHV charges'!$D:$P,COLUMN(E58)+5,FALSE)),"")</f>
        <v/>
      </c>
      <c r="F58" s="213">
        <f>IFERROR(IF(VLOOKUP($A58,'Annex 2 Designated EHV charges'!$D:$P,COLUMN(F58)+5,FALSE)=0,"",VLOOKUP($A58,'Annex 2 Designated EHV charges'!$D:$P,COLUMN(F58)+5,FALSE)),"")</f>
        <v>1012.91</v>
      </c>
      <c r="G58" s="213">
        <f>IFERROR(IF(VLOOKUP($A58,'Annex 2 Designated EHV charges'!$D:$P,COLUMN(G58)+5,FALSE)=0,"",VLOOKUP($A58,'Annex 2 Designated EHV charges'!$D:$P,COLUMN(G58)+5,FALSE)),"")</f>
        <v>0.05</v>
      </c>
      <c r="H58" s="213">
        <f>IFERROR(IF(VLOOKUP($A58,'Annex 2 Designated EHV charges'!$D:$P,COLUMN(H58)+5,FALSE)=0,"",VLOOKUP($A58,'Annex 2 Designated EHV charges'!$D:$P,COLUMN(H58)+5,FALSE)),"")</f>
        <v>0.05</v>
      </c>
    </row>
    <row r="59" spans="1:8" x14ac:dyDescent="0.25">
      <c r="A59" s="92">
        <f t="array" ref="A59">IFERROR(INDEX('Annex 2 Designated EHV charges'!$D$11:$D$396, MATCH(0, IF(ISBLANK('Annex 2 Designated EHV charges'!$D$11:$D$396),1, COUNTIF(A$4:$A58, 'Annex 2 Designated EHV charges'!$D$11:$D$396)), 0)),"")</f>
        <v>369</v>
      </c>
      <c r="B59" s="91">
        <f>IF($A59="","",VLOOKUP($A59,'Annex 2 Designated EHV charges'!$D:$O,2,0))</f>
        <v>369</v>
      </c>
      <c r="C59" s="92">
        <f>IF($A59="","",VLOOKUP($A59,'Annex 2 Designated EHV charges'!$D:$O,3,0))</f>
        <v>1170000530969</v>
      </c>
      <c r="D59" s="91" t="str">
        <f>IF($A59="","",VLOOKUP($A59,'Annex 2 Designated EHV charges'!$D:$O,4,0))</f>
        <v>Kelmarsh Wind Farm</v>
      </c>
      <c r="E59" s="93" t="str">
        <f>IFERROR(IF(VLOOKUP($A59,'Annex 2 Designated EHV charges'!$D:$P,COLUMN(E59)+5,FALSE)=0,"",VLOOKUP($A59,'Annex 2 Designated EHV charges'!$D:$P,COLUMN(E59)+5,FALSE)),"")</f>
        <v/>
      </c>
      <c r="F59" s="213">
        <f>IFERROR(IF(VLOOKUP($A59,'Annex 2 Designated EHV charges'!$D:$P,COLUMN(F59)+5,FALSE)=0,"",VLOOKUP($A59,'Annex 2 Designated EHV charges'!$D:$P,COLUMN(F59)+5,FALSE)),"")</f>
        <v>11674.35</v>
      </c>
      <c r="G59" s="213">
        <f>IFERROR(IF(VLOOKUP($A59,'Annex 2 Designated EHV charges'!$D:$P,COLUMN(G59)+5,FALSE)=0,"",VLOOKUP($A59,'Annex 2 Designated EHV charges'!$D:$P,COLUMN(G59)+5,FALSE)),"")</f>
        <v>0.05</v>
      </c>
      <c r="H59" s="213">
        <f>IFERROR(IF(VLOOKUP($A59,'Annex 2 Designated EHV charges'!$D:$P,COLUMN(H59)+5,FALSE)=0,"",VLOOKUP($A59,'Annex 2 Designated EHV charges'!$D:$P,COLUMN(H59)+5,FALSE)),"")</f>
        <v>0.05</v>
      </c>
    </row>
    <row r="60" spans="1:8" x14ac:dyDescent="0.25">
      <c r="A60" s="92">
        <f t="array" ref="A60">IFERROR(INDEX('Annex 2 Designated EHV charges'!$D$11:$D$396, MATCH(0, IF(ISBLANK('Annex 2 Designated EHV charges'!$D$11:$D$396),1, COUNTIF(A$4:$A59, 'Annex 2 Designated EHV charges'!$D$11:$D$396)), 0)),"")</f>
        <v>371</v>
      </c>
      <c r="B60" s="91">
        <f>IF($A60="","",VLOOKUP($A60,'Annex 2 Designated EHV charges'!$D:$O,2,0))</f>
        <v>371</v>
      </c>
      <c r="C60" s="92">
        <f>IF($A60="","",VLOOKUP($A60,'Annex 2 Designated EHV charges'!$D:$O,3,0))</f>
        <v>1170000549240</v>
      </c>
      <c r="D60" s="91" t="str">
        <f>IF($A60="","",VLOOKUP($A60,'Annex 2 Designated EHV charges'!$D:$O,4,0))</f>
        <v>Copley Farm PV Claypole</v>
      </c>
      <c r="E60" s="93" t="str">
        <f>IFERROR(IF(VLOOKUP($A60,'Annex 2 Designated EHV charges'!$D:$P,COLUMN(E60)+5,FALSE)=0,"",VLOOKUP($A60,'Annex 2 Designated EHV charges'!$D:$P,COLUMN(E60)+5,FALSE)),"")</f>
        <v/>
      </c>
      <c r="F60" s="213">
        <f>IFERROR(IF(VLOOKUP($A60,'Annex 2 Designated EHV charges'!$D:$P,COLUMN(F60)+5,FALSE)=0,"",VLOOKUP($A60,'Annex 2 Designated EHV charges'!$D:$P,COLUMN(F60)+5,FALSE)),"")</f>
        <v>1576.87</v>
      </c>
      <c r="G60" s="213">
        <f>IFERROR(IF(VLOOKUP($A60,'Annex 2 Designated EHV charges'!$D:$P,COLUMN(G60)+5,FALSE)=0,"",VLOOKUP($A60,'Annex 2 Designated EHV charges'!$D:$P,COLUMN(G60)+5,FALSE)),"")</f>
        <v>0.05</v>
      </c>
      <c r="H60" s="213">
        <f>IFERROR(IF(VLOOKUP($A60,'Annex 2 Designated EHV charges'!$D:$P,COLUMN(H60)+5,FALSE)=0,"",VLOOKUP($A60,'Annex 2 Designated EHV charges'!$D:$P,COLUMN(H60)+5,FALSE)),"")</f>
        <v>0.05</v>
      </c>
    </row>
    <row r="61" spans="1:8" x14ac:dyDescent="0.25">
      <c r="A61" s="92">
        <f t="array" ref="A61">IFERROR(INDEX('Annex 2 Designated EHV charges'!$D$11:$D$396, MATCH(0, IF(ISBLANK('Annex 2 Designated EHV charges'!$D$11:$D$396),1, COUNTIF(A$4:$A60, 'Annex 2 Designated EHV charges'!$D$11:$D$396)), 0)),"")</f>
        <v>372</v>
      </c>
      <c r="B61" s="91">
        <f>IF($A61="","",VLOOKUP($A61,'Annex 2 Designated EHV charges'!$D:$O,2,0))</f>
        <v>372</v>
      </c>
      <c r="C61" s="92">
        <f>IF($A61="","",VLOOKUP($A61,'Annex 2 Designated EHV charges'!$D:$O,3,0))</f>
        <v>1170000549278</v>
      </c>
      <c r="D61" s="91" t="str">
        <f>IF($A61="","",VLOOKUP($A61,'Annex 2 Designated EHV charges'!$D:$O,4,0))</f>
        <v>Greatmoor EFW Calvert</v>
      </c>
      <c r="E61" s="93">
        <f>IFERROR(IF(VLOOKUP($A61,'Annex 2 Designated EHV charges'!$D:$P,COLUMN(E61)+5,FALSE)=0,"",VLOOKUP($A61,'Annex 2 Designated EHV charges'!$D:$P,COLUMN(E61)+5,FALSE)),"")</f>
        <v>-1.0309999999999999</v>
      </c>
      <c r="F61" s="213">
        <f>IFERROR(IF(VLOOKUP($A61,'Annex 2 Designated EHV charges'!$D:$P,COLUMN(F61)+5,FALSE)=0,"",VLOOKUP($A61,'Annex 2 Designated EHV charges'!$D:$P,COLUMN(F61)+5,FALSE)),"")</f>
        <v>8826.2999999999993</v>
      </c>
      <c r="G61" s="213">
        <f>IFERROR(IF(VLOOKUP($A61,'Annex 2 Designated EHV charges'!$D:$P,COLUMN(G61)+5,FALSE)=0,"",VLOOKUP($A61,'Annex 2 Designated EHV charges'!$D:$P,COLUMN(G61)+5,FALSE)),"")</f>
        <v>0.05</v>
      </c>
      <c r="H61" s="213">
        <f>IFERROR(IF(VLOOKUP($A61,'Annex 2 Designated EHV charges'!$D:$P,COLUMN(H61)+5,FALSE)=0,"",VLOOKUP($A61,'Annex 2 Designated EHV charges'!$D:$P,COLUMN(H61)+5,FALSE)),"")</f>
        <v>0.05</v>
      </c>
    </row>
    <row r="62" spans="1:8" x14ac:dyDescent="0.25">
      <c r="A62" s="92">
        <f t="array" ref="A62">IFERROR(INDEX('Annex 2 Designated EHV charges'!$D$11:$D$396, MATCH(0, IF(ISBLANK('Annex 2 Designated EHV charges'!$D$11:$D$396),1, COUNTIF(A$4:$A61, 'Annex 2 Designated EHV charges'!$D$11:$D$396)), 0)),"")</f>
        <v>373</v>
      </c>
      <c r="B62" s="91">
        <f>IF($A62="","",VLOOKUP($A62,'Annex 2 Designated EHV charges'!$D:$O,2,0))</f>
        <v>373</v>
      </c>
      <c r="C62" s="92">
        <f>IF($A62="","",VLOOKUP($A62,'Annex 2 Designated EHV charges'!$D:$O,3,0))</f>
        <v>1170000559860</v>
      </c>
      <c r="D62" s="91" t="str">
        <f>IF($A62="","",VLOOKUP($A62,'Annex 2 Designated EHV charges'!$D:$O,4,0))</f>
        <v>Lodge Farm (Calow) PV</v>
      </c>
      <c r="E62" s="93" t="str">
        <f>IFERROR(IF(VLOOKUP($A62,'Annex 2 Designated EHV charges'!$D:$P,COLUMN(E62)+5,FALSE)=0,"",VLOOKUP($A62,'Annex 2 Designated EHV charges'!$D:$P,COLUMN(E62)+5,FALSE)),"")</f>
        <v/>
      </c>
      <c r="F62" s="213">
        <f>IFERROR(IF(VLOOKUP($A62,'Annex 2 Designated EHV charges'!$D:$P,COLUMN(F62)+5,FALSE)=0,"",VLOOKUP($A62,'Annex 2 Designated EHV charges'!$D:$P,COLUMN(F62)+5,FALSE)),"")</f>
        <v>395.12</v>
      </c>
      <c r="G62" s="213">
        <f>IFERROR(IF(VLOOKUP($A62,'Annex 2 Designated EHV charges'!$D:$P,COLUMN(G62)+5,FALSE)=0,"",VLOOKUP($A62,'Annex 2 Designated EHV charges'!$D:$P,COLUMN(G62)+5,FALSE)),"")</f>
        <v>0.05</v>
      </c>
      <c r="H62" s="213">
        <f>IFERROR(IF(VLOOKUP($A62,'Annex 2 Designated EHV charges'!$D:$P,COLUMN(H62)+5,FALSE)=0,"",VLOOKUP($A62,'Annex 2 Designated EHV charges'!$D:$P,COLUMN(H62)+5,FALSE)),"")</f>
        <v>0.05</v>
      </c>
    </row>
    <row r="63" spans="1:8" x14ac:dyDescent="0.25">
      <c r="A63" s="92">
        <f t="array" ref="A63">IFERROR(INDEX('Annex 2 Designated EHV charges'!$D$11:$D$396, MATCH(0, IF(ISBLANK('Annex 2 Designated EHV charges'!$D$11:$D$396),1, COUNTIF(A$4:$A62, 'Annex 2 Designated EHV charges'!$D$11:$D$396)), 0)),"")</f>
        <v>374</v>
      </c>
      <c r="B63" s="91">
        <f>IF($A63="","",VLOOKUP($A63,'Annex 2 Designated EHV charges'!$D:$O,2,0))</f>
        <v>374</v>
      </c>
      <c r="C63" s="92">
        <f>IF($A63="","",VLOOKUP($A63,'Annex 2 Designated EHV charges'!$D:$O,3,0))</f>
        <v>1170000569850</v>
      </c>
      <c r="D63" s="91" t="str">
        <f>IF($A63="","",VLOOKUP($A63,'Annex 2 Designated EHV charges'!$D:$O,4,0))</f>
        <v>Arkwright Solar PV</v>
      </c>
      <c r="E63" s="93" t="str">
        <f>IFERROR(IF(VLOOKUP($A63,'Annex 2 Designated EHV charges'!$D:$P,COLUMN(E63)+5,FALSE)=0,"",VLOOKUP($A63,'Annex 2 Designated EHV charges'!$D:$P,COLUMN(E63)+5,FALSE)),"")</f>
        <v/>
      </c>
      <c r="F63" s="213">
        <f>IFERROR(IF(VLOOKUP($A63,'Annex 2 Designated EHV charges'!$D:$P,COLUMN(F63)+5,FALSE)=0,"",VLOOKUP($A63,'Annex 2 Designated EHV charges'!$D:$P,COLUMN(F63)+5,FALSE)),"")</f>
        <v>1629.98</v>
      </c>
      <c r="G63" s="213">
        <f>IFERROR(IF(VLOOKUP($A63,'Annex 2 Designated EHV charges'!$D:$P,COLUMN(G63)+5,FALSE)=0,"",VLOOKUP($A63,'Annex 2 Designated EHV charges'!$D:$P,COLUMN(G63)+5,FALSE)),"")</f>
        <v>0.05</v>
      </c>
      <c r="H63" s="213">
        <f>IFERROR(IF(VLOOKUP($A63,'Annex 2 Designated EHV charges'!$D:$P,COLUMN(H63)+5,FALSE)=0,"",VLOOKUP($A63,'Annex 2 Designated EHV charges'!$D:$P,COLUMN(H63)+5,FALSE)),"")</f>
        <v>0.05</v>
      </c>
    </row>
    <row r="64" spans="1:8" x14ac:dyDescent="0.25">
      <c r="A64" s="92">
        <f t="array" ref="A64">IFERROR(INDEX('Annex 2 Designated EHV charges'!$D$11:$D$396, MATCH(0, IF(ISBLANK('Annex 2 Designated EHV charges'!$D$11:$D$396),1, COUNTIF(A$4:$A63, 'Annex 2 Designated EHV charges'!$D$11:$D$396)), 0)),"")</f>
        <v>377</v>
      </c>
      <c r="B64" s="91">
        <f>IF($A64="","",VLOOKUP($A64,'Annex 2 Designated EHV charges'!$D:$O,2,0))</f>
        <v>377</v>
      </c>
      <c r="C64" s="92">
        <f>IF($A64="","",VLOOKUP($A64,'Annex 2 Designated EHV charges'!$D:$O,3,0))</f>
        <v>1170000579928</v>
      </c>
      <c r="D64" s="91" t="str">
        <f>IF($A64="","",VLOOKUP($A64,'Annex 2 Designated EHV charges'!$D:$O,4,0))</f>
        <v>Averill Farm PV</v>
      </c>
      <c r="E64" s="93" t="str">
        <f>IFERROR(IF(VLOOKUP($A64,'Annex 2 Designated EHV charges'!$D:$P,COLUMN(E64)+5,FALSE)=0,"",VLOOKUP($A64,'Annex 2 Designated EHV charges'!$D:$P,COLUMN(E64)+5,FALSE)),"")</f>
        <v/>
      </c>
      <c r="F64" s="213">
        <f>IFERROR(IF(VLOOKUP($A64,'Annex 2 Designated EHV charges'!$D:$P,COLUMN(F64)+5,FALSE)=0,"",VLOOKUP($A64,'Annex 2 Designated EHV charges'!$D:$P,COLUMN(F64)+5,FALSE)),"")</f>
        <v>2309.17</v>
      </c>
      <c r="G64" s="213">
        <f>IFERROR(IF(VLOOKUP($A64,'Annex 2 Designated EHV charges'!$D:$P,COLUMN(G64)+5,FALSE)=0,"",VLOOKUP($A64,'Annex 2 Designated EHV charges'!$D:$P,COLUMN(G64)+5,FALSE)),"")</f>
        <v>0.05</v>
      </c>
      <c r="H64" s="213">
        <f>IFERROR(IF(VLOOKUP($A64,'Annex 2 Designated EHV charges'!$D:$P,COLUMN(H64)+5,FALSE)=0,"",VLOOKUP($A64,'Annex 2 Designated EHV charges'!$D:$P,COLUMN(H64)+5,FALSE)),"")</f>
        <v>0.05</v>
      </c>
    </row>
    <row r="65" spans="1:8" x14ac:dyDescent="0.25">
      <c r="A65" s="92">
        <f t="array" ref="A65">IFERROR(INDEX('Annex 2 Designated EHV charges'!$D$11:$D$396, MATCH(0, IF(ISBLANK('Annex 2 Designated EHV charges'!$D$11:$D$396),1, COUNTIF(A$4:$A64, 'Annex 2 Designated EHV charges'!$D$11:$D$396)), 0)),"")</f>
        <v>378</v>
      </c>
      <c r="B65" s="91">
        <f>IF($A65="","",VLOOKUP($A65,'Annex 2 Designated EHV charges'!$D:$O,2,0))</f>
        <v>378</v>
      </c>
      <c r="C65" s="92">
        <f>IF($A65="","",VLOOKUP($A65,'Annex 2 Designated EHV charges'!$D:$O,3,0))</f>
        <v>1170000582708</v>
      </c>
      <c r="D65" s="91" t="str">
        <f>IF($A65="","",VLOOKUP($A65,'Annex 2 Designated EHV charges'!$D:$O,4,0))</f>
        <v>Marchington Solar PV</v>
      </c>
      <c r="E65" s="93" t="str">
        <f>IFERROR(IF(VLOOKUP($A65,'Annex 2 Designated EHV charges'!$D:$P,COLUMN(E65)+5,FALSE)=0,"",VLOOKUP($A65,'Annex 2 Designated EHV charges'!$D:$P,COLUMN(E65)+5,FALSE)),"")</f>
        <v/>
      </c>
      <c r="F65" s="213">
        <f>IFERROR(IF(VLOOKUP($A65,'Annex 2 Designated EHV charges'!$D:$P,COLUMN(F65)+5,FALSE)=0,"",VLOOKUP($A65,'Annex 2 Designated EHV charges'!$D:$P,COLUMN(F65)+5,FALSE)),"")</f>
        <v>440.56</v>
      </c>
      <c r="G65" s="213">
        <f>IFERROR(IF(VLOOKUP($A65,'Annex 2 Designated EHV charges'!$D:$P,COLUMN(G65)+5,FALSE)=0,"",VLOOKUP($A65,'Annex 2 Designated EHV charges'!$D:$P,COLUMN(G65)+5,FALSE)),"")</f>
        <v>0.05</v>
      </c>
      <c r="H65" s="213">
        <f>IFERROR(IF(VLOOKUP($A65,'Annex 2 Designated EHV charges'!$D:$P,COLUMN(H65)+5,FALSE)=0,"",VLOOKUP($A65,'Annex 2 Designated EHV charges'!$D:$P,COLUMN(H65)+5,FALSE)),"")</f>
        <v>0.05</v>
      </c>
    </row>
    <row r="66" spans="1:8" ht="39.75" customHeight="1" x14ac:dyDescent="0.25">
      <c r="A66" s="92">
        <f t="array" ref="A66">IFERROR(INDEX('Annex 2 Designated EHV charges'!$D$11:$D$396, MATCH(0, IF(ISBLANK('Annex 2 Designated EHV charges'!$D$11:$D$396),1, COUNTIF(A$4:$A65, 'Annex 2 Designated EHV charges'!$D$11:$D$396)), 0)),"")</f>
        <v>379</v>
      </c>
      <c r="B66" s="91">
        <f>IF($A66="","",VLOOKUP($A66,'Annex 2 Designated EHV charges'!$D:$O,2,0))</f>
        <v>379</v>
      </c>
      <c r="C66" s="92" t="str">
        <f>IF($A66="","",VLOOKUP($A66,'Annex 2 Designated EHV charges'!$D:$O,3,0))</f>
        <v>1170000586508_x000D_
1170000591702</v>
      </c>
      <c r="D66" s="91" t="str">
        <f>IF($A66="","",VLOOKUP($A66,'Annex 2 Designated EHV charges'!$D:$O,4,0))</f>
        <v>West End Fm Treswell PV</v>
      </c>
      <c r="E66" s="93" t="str">
        <f>IFERROR(IF(VLOOKUP($A66,'Annex 2 Designated EHV charges'!$D:$P,COLUMN(E66)+5,FALSE)=0,"",VLOOKUP($A66,'Annex 2 Designated EHV charges'!$D:$P,COLUMN(E66)+5,FALSE)),"")</f>
        <v/>
      </c>
      <c r="F66" s="213">
        <f>IFERROR(IF(VLOOKUP($A66,'Annex 2 Designated EHV charges'!$D:$P,COLUMN(F66)+5,FALSE)=0,"",VLOOKUP($A66,'Annex 2 Designated EHV charges'!$D:$P,COLUMN(F66)+5,FALSE)),"")</f>
        <v>501.94</v>
      </c>
      <c r="G66" s="213">
        <f>IFERROR(IF(VLOOKUP($A66,'Annex 2 Designated EHV charges'!$D:$P,COLUMN(G66)+5,FALSE)=0,"",VLOOKUP($A66,'Annex 2 Designated EHV charges'!$D:$P,COLUMN(G66)+5,FALSE)),"")</f>
        <v>0.05</v>
      </c>
      <c r="H66" s="213">
        <f>IFERROR(IF(VLOOKUP($A66,'Annex 2 Designated EHV charges'!$D:$P,COLUMN(H66)+5,FALSE)=0,"",VLOOKUP($A66,'Annex 2 Designated EHV charges'!$D:$P,COLUMN(H66)+5,FALSE)),"")</f>
        <v>0.05</v>
      </c>
    </row>
    <row r="67" spans="1:8" x14ac:dyDescent="0.25">
      <c r="A67" s="92">
        <f t="array" ref="A67">IFERROR(INDEX('Annex 2 Designated EHV charges'!$D$11:$D$396, MATCH(0, IF(ISBLANK('Annex 2 Designated EHV charges'!$D$11:$D$396),1, COUNTIF(A$4:$A66, 'Annex 2 Designated EHV charges'!$D$11:$D$396)), 0)),"")</f>
        <v>380</v>
      </c>
      <c r="B67" s="91">
        <f>IF($A67="","",VLOOKUP($A67,'Annex 2 Designated EHV charges'!$D:$O,2,0))</f>
        <v>380</v>
      </c>
      <c r="C67" s="92">
        <f>IF($A67="","",VLOOKUP($A67,'Annex 2 Designated EHV charges'!$D:$O,3,0))</f>
        <v>1170000586614</v>
      </c>
      <c r="D67" s="91" t="str">
        <f>IF($A67="","",VLOOKUP($A67,'Annex 2 Designated EHV charges'!$D:$O,4,0))</f>
        <v>Fields Farm Southam PV</v>
      </c>
      <c r="E67" s="93" t="str">
        <f>IFERROR(IF(VLOOKUP($A67,'Annex 2 Designated EHV charges'!$D:$P,COLUMN(E67)+5,FALSE)=0,"",VLOOKUP($A67,'Annex 2 Designated EHV charges'!$D:$P,COLUMN(E67)+5,FALSE)),"")</f>
        <v/>
      </c>
      <c r="F67" s="213">
        <f>IFERROR(IF(VLOOKUP($A67,'Annex 2 Designated EHV charges'!$D:$P,COLUMN(F67)+5,FALSE)=0,"",VLOOKUP($A67,'Annex 2 Designated EHV charges'!$D:$P,COLUMN(F67)+5,FALSE)),"")</f>
        <v>403.9</v>
      </c>
      <c r="G67" s="213">
        <f>IFERROR(IF(VLOOKUP($A67,'Annex 2 Designated EHV charges'!$D:$P,COLUMN(G67)+5,FALSE)=0,"",VLOOKUP($A67,'Annex 2 Designated EHV charges'!$D:$P,COLUMN(G67)+5,FALSE)),"")</f>
        <v>0.05</v>
      </c>
      <c r="H67" s="213">
        <f>IFERROR(IF(VLOOKUP($A67,'Annex 2 Designated EHV charges'!$D:$P,COLUMN(H67)+5,FALSE)=0,"",VLOOKUP($A67,'Annex 2 Designated EHV charges'!$D:$P,COLUMN(H67)+5,FALSE)),"")</f>
        <v>0.05</v>
      </c>
    </row>
    <row r="68" spans="1:8" x14ac:dyDescent="0.25">
      <c r="A68" s="92">
        <f t="array" ref="A68">IFERROR(INDEX('Annex 2 Designated EHV charges'!$D$11:$D$396, MATCH(0, IF(ISBLANK('Annex 2 Designated EHV charges'!$D$11:$D$396),1, COUNTIF(A$4:$A67, 'Annex 2 Designated EHV charges'!$D$11:$D$396)), 0)),"")</f>
        <v>381</v>
      </c>
      <c r="B68" s="91">
        <f>IF($A68="","",VLOOKUP($A68,'Annex 2 Designated EHV charges'!$D:$O,2,0))</f>
        <v>381</v>
      </c>
      <c r="C68" s="92">
        <f>IF($A68="","",VLOOKUP($A68,'Annex 2 Designated EHV charges'!$D:$O,3,0))</f>
        <v>1170000587282</v>
      </c>
      <c r="D68" s="91" t="str">
        <f>IF($A68="","",VLOOKUP($A68,'Annex 2 Designated EHV charges'!$D:$O,4,0))</f>
        <v>Canopus Farm PV</v>
      </c>
      <c r="E68" s="93" t="str">
        <f>IFERROR(IF(VLOOKUP($A68,'Annex 2 Designated EHV charges'!$D:$P,COLUMN(E68)+5,FALSE)=0,"",VLOOKUP($A68,'Annex 2 Designated EHV charges'!$D:$P,COLUMN(E68)+5,FALSE)),"")</f>
        <v/>
      </c>
      <c r="F68" s="213">
        <f>IFERROR(IF(VLOOKUP($A68,'Annex 2 Designated EHV charges'!$D:$P,COLUMN(F68)+5,FALSE)=0,"",VLOOKUP($A68,'Annex 2 Designated EHV charges'!$D:$P,COLUMN(F68)+5,FALSE)),"")</f>
        <v>468.86</v>
      </c>
      <c r="G68" s="213">
        <f>IFERROR(IF(VLOOKUP($A68,'Annex 2 Designated EHV charges'!$D:$P,COLUMN(G68)+5,FALSE)=0,"",VLOOKUP($A68,'Annex 2 Designated EHV charges'!$D:$P,COLUMN(G68)+5,FALSE)),"")</f>
        <v>0.05</v>
      </c>
      <c r="H68" s="213">
        <f>IFERROR(IF(VLOOKUP($A68,'Annex 2 Designated EHV charges'!$D:$P,COLUMN(H68)+5,FALSE)=0,"",VLOOKUP($A68,'Annex 2 Designated EHV charges'!$D:$P,COLUMN(H68)+5,FALSE)),"")</f>
        <v>0.05</v>
      </c>
    </row>
    <row r="69" spans="1:8" x14ac:dyDescent="0.25">
      <c r="A69" s="92">
        <f t="array" ref="A69">IFERROR(INDEX('Annex 2 Designated EHV charges'!$D$11:$D$396, MATCH(0, IF(ISBLANK('Annex 2 Designated EHV charges'!$D$11:$D$396),1, COUNTIF(A$4:$A68, 'Annex 2 Designated EHV charges'!$D$11:$D$396)), 0)),"")</f>
        <v>382</v>
      </c>
      <c r="B69" s="91">
        <f>IF($A69="","",VLOOKUP($A69,'Annex 2 Designated EHV charges'!$D:$O,2,0))</f>
        <v>382</v>
      </c>
      <c r="C69" s="92">
        <f>IF($A69="","",VLOOKUP($A69,'Annex 2 Designated EHV charges'!$D:$O,3,0))</f>
        <v>1170000594270</v>
      </c>
      <c r="D69" s="91" t="str">
        <f>IF($A69="","",VLOOKUP($A69,'Annex 2 Designated EHV charges'!$D:$O,4,0))</f>
        <v>Lindridge Farm PV</v>
      </c>
      <c r="E69" s="93" t="str">
        <f>IFERROR(IF(VLOOKUP($A69,'Annex 2 Designated EHV charges'!$D:$P,COLUMN(E69)+5,FALSE)=0,"",VLOOKUP($A69,'Annex 2 Designated EHV charges'!$D:$P,COLUMN(E69)+5,FALSE)),"")</f>
        <v/>
      </c>
      <c r="F69" s="213">
        <f>IFERROR(IF(VLOOKUP($A69,'Annex 2 Designated EHV charges'!$D:$P,COLUMN(F69)+5,FALSE)=0,"",VLOOKUP($A69,'Annex 2 Designated EHV charges'!$D:$P,COLUMN(F69)+5,FALSE)),"")</f>
        <v>359.05</v>
      </c>
      <c r="G69" s="213">
        <f>IFERROR(IF(VLOOKUP($A69,'Annex 2 Designated EHV charges'!$D:$P,COLUMN(G69)+5,FALSE)=0,"",VLOOKUP($A69,'Annex 2 Designated EHV charges'!$D:$P,COLUMN(G69)+5,FALSE)),"")</f>
        <v>0.05</v>
      </c>
      <c r="H69" s="213">
        <f>IFERROR(IF(VLOOKUP($A69,'Annex 2 Designated EHV charges'!$D:$P,COLUMN(H69)+5,FALSE)=0,"",VLOOKUP($A69,'Annex 2 Designated EHV charges'!$D:$P,COLUMN(H69)+5,FALSE)),"")</f>
        <v>0.05</v>
      </c>
    </row>
    <row r="70" spans="1:8" x14ac:dyDescent="0.25">
      <c r="A70" s="92">
        <f t="array" ref="A70">IFERROR(INDEX('Annex 2 Designated EHV charges'!$D$11:$D$396, MATCH(0, IF(ISBLANK('Annex 2 Designated EHV charges'!$D$11:$D$396),1, COUNTIF(A$4:$A69, 'Annex 2 Designated EHV charges'!$D$11:$D$396)), 0)),"")</f>
        <v>383</v>
      </c>
      <c r="B70" s="91">
        <f>IF($A70="","",VLOOKUP($A70,'Annex 2 Designated EHV charges'!$D:$O,2,0))</f>
        <v>383</v>
      </c>
      <c r="C70" s="92">
        <f>IF($A70="","",VLOOKUP($A70,'Annex 2 Designated EHV charges'!$D:$O,3,0))</f>
        <v>1170000594173</v>
      </c>
      <c r="D70" s="91" t="str">
        <f>IF($A70="","",VLOOKUP($A70,'Annex 2 Designated EHV charges'!$D:$O,4,0))</f>
        <v>Thornborough Grnds PV</v>
      </c>
      <c r="E70" s="93" t="str">
        <f>IFERROR(IF(VLOOKUP($A70,'Annex 2 Designated EHV charges'!$D:$P,COLUMN(E70)+5,FALSE)=0,"",VLOOKUP($A70,'Annex 2 Designated EHV charges'!$D:$P,COLUMN(E70)+5,FALSE)),"")</f>
        <v/>
      </c>
      <c r="F70" s="213">
        <f>IFERROR(IF(VLOOKUP($A70,'Annex 2 Designated EHV charges'!$D:$P,COLUMN(F70)+5,FALSE)=0,"",VLOOKUP($A70,'Annex 2 Designated EHV charges'!$D:$P,COLUMN(F70)+5,FALSE)),"")</f>
        <v>948.6</v>
      </c>
      <c r="G70" s="213">
        <f>IFERROR(IF(VLOOKUP($A70,'Annex 2 Designated EHV charges'!$D:$P,COLUMN(G70)+5,FALSE)=0,"",VLOOKUP($A70,'Annex 2 Designated EHV charges'!$D:$P,COLUMN(G70)+5,FALSE)),"")</f>
        <v>0.05</v>
      </c>
      <c r="H70" s="213">
        <f>IFERROR(IF(VLOOKUP($A70,'Annex 2 Designated EHV charges'!$D:$P,COLUMN(H70)+5,FALSE)=0,"",VLOOKUP($A70,'Annex 2 Designated EHV charges'!$D:$P,COLUMN(H70)+5,FALSE)),"")</f>
        <v>0.05</v>
      </c>
    </row>
    <row r="71" spans="1:8" x14ac:dyDescent="0.25">
      <c r="A71" s="92">
        <f t="array" ref="A71">IFERROR(INDEX('Annex 2 Designated EHV charges'!$D$11:$D$396, MATCH(0, IF(ISBLANK('Annex 2 Designated EHV charges'!$D$11:$D$396),1, COUNTIF(A$4:$A70, 'Annex 2 Designated EHV charges'!$D$11:$D$396)), 0)),"")</f>
        <v>384</v>
      </c>
      <c r="B71" s="91">
        <f>IF($A71="","",VLOOKUP($A71,'Annex 2 Designated EHV charges'!$D:$O,2,0))</f>
        <v>384</v>
      </c>
      <c r="C71" s="92">
        <f>IF($A71="","",VLOOKUP($A71,'Annex 2 Designated EHV charges'!$D:$O,3,0))</f>
        <v>1170000592237</v>
      </c>
      <c r="D71" s="91" t="str">
        <f>IF($A71="","",VLOOKUP($A71,'Annex 2 Designated EHV charges'!$D:$O,4,0))</f>
        <v>Wymeswold Narrow Lane PV</v>
      </c>
      <c r="E71" s="93" t="str">
        <f>IFERROR(IF(VLOOKUP($A71,'Annex 2 Designated EHV charges'!$D:$P,COLUMN(E71)+5,FALSE)=0,"",VLOOKUP($A71,'Annex 2 Designated EHV charges'!$D:$P,COLUMN(E71)+5,FALSE)),"")</f>
        <v/>
      </c>
      <c r="F71" s="213">
        <f>IFERROR(IF(VLOOKUP($A71,'Annex 2 Designated EHV charges'!$D:$P,COLUMN(F71)+5,FALSE)=0,"",VLOOKUP($A71,'Annex 2 Designated EHV charges'!$D:$P,COLUMN(F71)+5,FALSE)),"")</f>
        <v>756.27</v>
      </c>
      <c r="G71" s="213">
        <f>IFERROR(IF(VLOOKUP($A71,'Annex 2 Designated EHV charges'!$D:$P,COLUMN(G71)+5,FALSE)=0,"",VLOOKUP($A71,'Annex 2 Designated EHV charges'!$D:$P,COLUMN(G71)+5,FALSE)),"")</f>
        <v>0.05</v>
      </c>
      <c r="H71" s="213">
        <f>IFERROR(IF(VLOOKUP($A71,'Annex 2 Designated EHV charges'!$D:$P,COLUMN(H71)+5,FALSE)=0,"",VLOOKUP($A71,'Annex 2 Designated EHV charges'!$D:$P,COLUMN(H71)+5,FALSE)),"")</f>
        <v>0.05</v>
      </c>
    </row>
    <row r="72" spans="1:8" x14ac:dyDescent="0.25">
      <c r="A72" s="92">
        <f t="array" ref="A72">IFERROR(INDEX('Annex 2 Designated EHV charges'!$D$11:$D$396, MATCH(0, IF(ISBLANK('Annex 2 Designated EHV charges'!$D$11:$D$396),1, COUNTIF(A$4:$A71, 'Annex 2 Designated EHV charges'!$D$11:$D$396)), 0)),"")</f>
        <v>385</v>
      </c>
      <c r="B72" s="91">
        <f>IF($A72="","",VLOOKUP($A72,'Annex 2 Designated EHV charges'!$D:$O,2,0))</f>
        <v>385</v>
      </c>
      <c r="C72" s="92">
        <f>IF($A72="","",VLOOKUP($A72,'Annex 2 Designated EHV charges'!$D:$O,3,0))</f>
        <v>1170000598043</v>
      </c>
      <c r="D72" s="91" t="str">
        <f>IF($A72="","",VLOOKUP($A72,'Annex 2 Designated EHV charges'!$D:$O,4,0))</f>
        <v>Manor Farm Horton PV</v>
      </c>
      <c r="E72" s="93" t="str">
        <f>IFERROR(IF(VLOOKUP($A72,'Annex 2 Designated EHV charges'!$D:$P,COLUMN(E72)+5,FALSE)=0,"",VLOOKUP($A72,'Annex 2 Designated EHV charges'!$D:$P,COLUMN(E72)+5,FALSE)),"")</f>
        <v/>
      </c>
      <c r="F72" s="213">
        <f>IFERROR(IF(VLOOKUP($A72,'Annex 2 Designated EHV charges'!$D:$P,COLUMN(F72)+5,FALSE)=0,"",VLOOKUP($A72,'Annex 2 Designated EHV charges'!$D:$P,COLUMN(F72)+5,FALSE)),"")</f>
        <v>1501.9</v>
      </c>
      <c r="G72" s="213">
        <f>IFERROR(IF(VLOOKUP($A72,'Annex 2 Designated EHV charges'!$D:$P,COLUMN(G72)+5,FALSE)=0,"",VLOOKUP($A72,'Annex 2 Designated EHV charges'!$D:$P,COLUMN(G72)+5,FALSE)),"")</f>
        <v>0.05</v>
      </c>
      <c r="H72" s="213">
        <f>IFERROR(IF(VLOOKUP($A72,'Annex 2 Designated EHV charges'!$D:$P,COLUMN(H72)+5,FALSE)=0,"",VLOOKUP($A72,'Annex 2 Designated EHV charges'!$D:$P,COLUMN(H72)+5,FALSE)),"")</f>
        <v>0.05</v>
      </c>
    </row>
    <row r="73" spans="1:8" x14ac:dyDescent="0.25">
      <c r="A73" s="92">
        <f t="array" ref="A73">IFERROR(INDEX('Annex 2 Designated EHV charges'!$D$11:$D$396, MATCH(0, IF(ISBLANK('Annex 2 Designated EHV charges'!$D$11:$D$396),1, COUNTIF(A$4:$A72, 'Annex 2 Designated EHV charges'!$D$11:$D$396)), 0)),"")</f>
        <v>386</v>
      </c>
      <c r="B73" s="91">
        <f>IF($A73="","",VLOOKUP($A73,'Annex 2 Designated EHV charges'!$D:$O,2,0))</f>
        <v>386</v>
      </c>
      <c r="C73" s="92">
        <f>IF($A73="","",VLOOKUP($A73,'Annex 2 Designated EHV charges'!$D:$O,3,0))</f>
        <v>1170000598201</v>
      </c>
      <c r="D73" s="91" t="str">
        <f>IF($A73="","",VLOOKUP($A73,'Annex 2 Designated EHV charges'!$D:$O,4,0))</f>
        <v>Handley Park Farm PV</v>
      </c>
      <c r="E73" s="93" t="str">
        <f>IFERROR(IF(VLOOKUP($A73,'Annex 2 Designated EHV charges'!$D:$P,COLUMN(E73)+5,FALSE)=0,"",VLOOKUP($A73,'Annex 2 Designated EHV charges'!$D:$P,COLUMN(E73)+5,FALSE)),"")</f>
        <v/>
      </c>
      <c r="F73" s="213">
        <f>IFERROR(IF(VLOOKUP($A73,'Annex 2 Designated EHV charges'!$D:$P,COLUMN(F73)+5,FALSE)=0,"",VLOOKUP($A73,'Annex 2 Designated EHV charges'!$D:$P,COLUMN(F73)+5,FALSE)),"")</f>
        <v>788.59</v>
      </c>
      <c r="G73" s="213">
        <f>IFERROR(IF(VLOOKUP($A73,'Annex 2 Designated EHV charges'!$D:$P,COLUMN(G73)+5,FALSE)=0,"",VLOOKUP($A73,'Annex 2 Designated EHV charges'!$D:$P,COLUMN(G73)+5,FALSE)),"")</f>
        <v>0.05</v>
      </c>
      <c r="H73" s="213">
        <f>IFERROR(IF(VLOOKUP($A73,'Annex 2 Designated EHV charges'!$D:$P,COLUMN(H73)+5,FALSE)=0,"",VLOOKUP($A73,'Annex 2 Designated EHV charges'!$D:$P,COLUMN(H73)+5,FALSE)),"")</f>
        <v>0.05</v>
      </c>
    </row>
    <row r="74" spans="1:8" x14ac:dyDescent="0.25">
      <c r="A74" s="92">
        <f t="array" ref="A74">IFERROR(INDEX('Annex 2 Designated EHV charges'!$D$11:$D$396, MATCH(0, IF(ISBLANK('Annex 2 Designated EHV charges'!$D$11:$D$396),1, COUNTIF(A$4:$A73, 'Annex 2 Designated EHV charges'!$D$11:$D$396)), 0)),"")</f>
        <v>387</v>
      </c>
      <c r="B74" s="91">
        <f>IF($A74="","",VLOOKUP($A74,'Annex 2 Designated EHV charges'!$D:$O,2,0))</f>
        <v>387</v>
      </c>
      <c r="C74" s="92">
        <f>IF($A74="","",VLOOKUP($A74,'Annex 2 Designated EHV charges'!$D:$O,3,0))</f>
        <v>1170000601991</v>
      </c>
      <c r="D74" s="91" t="str">
        <f>IF($A74="","",VLOOKUP($A74,'Annex 2 Designated EHV charges'!$D:$O,4,0))</f>
        <v>Shelton Lodge PV</v>
      </c>
      <c r="E74" s="93" t="str">
        <f>IFERROR(IF(VLOOKUP($A74,'Annex 2 Designated EHV charges'!$D:$P,COLUMN(E74)+5,FALSE)=0,"",VLOOKUP($A74,'Annex 2 Designated EHV charges'!$D:$P,COLUMN(E74)+5,FALSE)),"")</f>
        <v/>
      </c>
      <c r="F74" s="213">
        <f>IFERROR(IF(VLOOKUP($A74,'Annex 2 Designated EHV charges'!$D:$P,COLUMN(F74)+5,FALSE)=0,"",VLOOKUP($A74,'Annex 2 Designated EHV charges'!$D:$P,COLUMN(F74)+5,FALSE)),"")</f>
        <v>3110.34</v>
      </c>
      <c r="G74" s="213">
        <f>IFERROR(IF(VLOOKUP($A74,'Annex 2 Designated EHV charges'!$D:$P,COLUMN(G74)+5,FALSE)=0,"",VLOOKUP($A74,'Annex 2 Designated EHV charges'!$D:$P,COLUMN(G74)+5,FALSE)),"")</f>
        <v>0.05</v>
      </c>
      <c r="H74" s="213">
        <f>IFERROR(IF(VLOOKUP($A74,'Annex 2 Designated EHV charges'!$D:$P,COLUMN(H74)+5,FALSE)=0,"",VLOOKUP($A74,'Annex 2 Designated EHV charges'!$D:$P,COLUMN(H74)+5,FALSE)),"")</f>
        <v>0.05</v>
      </c>
    </row>
    <row r="75" spans="1:8" x14ac:dyDescent="0.25">
      <c r="A75" s="92">
        <f t="array" ref="A75">IFERROR(INDEX('Annex 2 Designated EHV charges'!$D$11:$D$396, MATCH(0, IF(ISBLANK('Annex 2 Designated EHV charges'!$D$11:$D$396),1, COUNTIF(A$4:$A74, 'Annex 2 Designated EHV charges'!$D$11:$D$396)), 0)),"")</f>
        <v>388</v>
      </c>
      <c r="B75" s="91">
        <f>IF($A75="","",VLOOKUP($A75,'Annex 2 Designated EHV charges'!$D:$O,2,0))</f>
        <v>388</v>
      </c>
      <c r="C75" s="92">
        <f>IF($A75="","",VLOOKUP($A75,'Annex 2 Designated EHV charges'!$D:$O,3,0))</f>
        <v>1170000604050</v>
      </c>
      <c r="D75" s="91" t="str">
        <f>IF($A75="","",VLOOKUP($A75,'Annex 2 Designated EHV charges'!$D:$O,4,0))</f>
        <v>Brafield on the Green PV</v>
      </c>
      <c r="E75" s="93" t="str">
        <f>IFERROR(IF(VLOOKUP($A75,'Annex 2 Designated EHV charges'!$D:$P,COLUMN(E75)+5,FALSE)=0,"",VLOOKUP($A75,'Annex 2 Designated EHV charges'!$D:$P,COLUMN(E75)+5,FALSE)),"")</f>
        <v/>
      </c>
      <c r="F75" s="213">
        <f>IFERROR(IF(VLOOKUP($A75,'Annex 2 Designated EHV charges'!$D:$P,COLUMN(F75)+5,FALSE)=0,"",VLOOKUP($A75,'Annex 2 Designated EHV charges'!$D:$P,COLUMN(F75)+5,FALSE)),"")</f>
        <v>3429.87</v>
      </c>
      <c r="G75" s="213">
        <f>IFERROR(IF(VLOOKUP($A75,'Annex 2 Designated EHV charges'!$D:$P,COLUMN(G75)+5,FALSE)=0,"",VLOOKUP($A75,'Annex 2 Designated EHV charges'!$D:$P,COLUMN(G75)+5,FALSE)),"")</f>
        <v>0.05</v>
      </c>
      <c r="H75" s="213">
        <f>IFERROR(IF(VLOOKUP($A75,'Annex 2 Designated EHV charges'!$D:$P,COLUMN(H75)+5,FALSE)=0,"",VLOOKUP($A75,'Annex 2 Designated EHV charges'!$D:$P,COLUMN(H75)+5,FALSE)),"")</f>
        <v>0.05</v>
      </c>
    </row>
    <row r="76" spans="1:8" x14ac:dyDescent="0.25">
      <c r="A76" s="92">
        <f t="array" ref="A76">IFERROR(INDEX('Annex 2 Designated EHV charges'!$D$11:$D$396, MATCH(0, IF(ISBLANK('Annex 2 Designated EHV charges'!$D$11:$D$396),1, COUNTIF(A$4:$A75, 'Annex 2 Designated EHV charges'!$D$11:$D$396)), 0)),"")</f>
        <v>389</v>
      </c>
      <c r="B76" s="91">
        <f>IF($A76="","",VLOOKUP($A76,'Annex 2 Designated EHV charges'!$D:$O,2,0))</f>
        <v>389</v>
      </c>
      <c r="C76" s="92">
        <f>IF($A76="","",VLOOKUP($A76,'Annex 2 Designated EHV charges'!$D:$O,3,0))</f>
        <v>1170000605240</v>
      </c>
      <c r="D76" s="91" t="str">
        <f>IF($A76="","",VLOOKUP($A76,'Annex 2 Designated EHV charges'!$D:$O,4,0))</f>
        <v>Sywell PV</v>
      </c>
      <c r="E76" s="93" t="str">
        <f>IFERROR(IF(VLOOKUP($A76,'Annex 2 Designated EHV charges'!$D:$P,COLUMN(E76)+5,FALSE)=0,"",VLOOKUP($A76,'Annex 2 Designated EHV charges'!$D:$P,COLUMN(E76)+5,FALSE)),"")</f>
        <v/>
      </c>
      <c r="F76" s="213">
        <f>IFERROR(IF(VLOOKUP($A76,'Annex 2 Designated EHV charges'!$D:$P,COLUMN(F76)+5,FALSE)=0,"",VLOOKUP($A76,'Annex 2 Designated EHV charges'!$D:$P,COLUMN(F76)+5,FALSE)),"")</f>
        <v>4388.46</v>
      </c>
      <c r="G76" s="213">
        <f>IFERROR(IF(VLOOKUP($A76,'Annex 2 Designated EHV charges'!$D:$P,COLUMN(G76)+5,FALSE)=0,"",VLOOKUP($A76,'Annex 2 Designated EHV charges'!$D:$P,COLUMN(G76)+5,FALSE)),"")</f>
        <v>0.05</v>
      </c>
      <c r="H76" s="213">
        <f>IFERROR(IF(VLOOKUP($A76,'Annex 2 Designated EHV charges'!$D:$P,COLUMN(H76)+5,FALSE)=0,"",VLOOKUP($A76,'Annex 2 Designated EHV charges'!$D:$P,COLUMN(H76)+5,FALSE)),"")</f>
        <v>0.05</v>
      </c>
    </row>
    <row r="77" spans="1:8" x14ac:dyDescent="0.25">
      <c r="A77" s="92">
        <f t="array" ref="A77">IFERROR(INDEX('Annex 2 Designated EHV charges'!$D$11:$D$396, MATCH(0, IF(ISBLANK('Annex 2 Designated EHV charges'!$D$11:$D$396),1, COUNTIF(A$4:$A76, 'Annex 2 Designated EHV charges'!$D$11:$D$396)), 0)),"")</f>
        <v>390</v>
      </c>
      <c r="B77" s="91">
        <f>IF($A77="","",VLOOKUP($A77,'Annex 2 Designated EHV charges'!$D:$O,2,0))</f>
        <v>390</v>
      </c>
      <c r="C77" s="92">
        <f>IF($A77="","",VLOOKUP($A77,'Annex 2 Designated EHV charges'!$D:$O,3,0))</f>
        <v>1170000615007</v>
      </c>
      <c r="D77" s="91" t="str">
        <f>IF($A77="","",VLOOKUP($A77,'Annex 2 Designated EHV charges'!$D:$O,4,0))</f>
        <v>Holtwood Farm PV</v>
      </c>
      <c r="E77" s="93" t="str">
        <f>IFERROR(IF(VLOOKUP($A77,'Annex 2 Designated EHV charges'!$D:$P,COLUMN(E77)+5,FALSE)=0,"",VLOOKUP($A77,'Annex 2 Designated EHV charges'!$D:$P,COLUMN(E77)+5,FALSE)),"")</f>
        <v/>
      </c>
      <c r="F77" s="213">
        <f>IFERROR(IF(VLOOKUP($A77,'Annex 2 Designated EHV charges'!$D:$P,COLUMN(F77)+5,FALSE)=0,"",VLOOKUP($A77,'Annex 2 Designated EHV charges'!$D:$P,COLUMN(F77)+5,FALSE)),"")</f>
        <v>1226.29</v>
      </c>
      <c r="G77" s="213">
        <f>IFERROR(IF(VLOOKUP($A77,'Annex 2 Designated EHV charges'!$D:$P,COLUMN(G77)+5,FALSE)=0,"",VLOOKUP($A77,'Annex 2 Designated EHV charges'!$D:$P,COLUMN(G77)+5,FALSE)),"")</f>
        <v>0.05</v>
      </c>
      <c r="H77" s="213">
        <f>IFERROR(IF(VLOOKUP($A77,'Annex 2 Designated EHV charges'!$D:$P,COLUMN(H77)+5,FALSE)=0,"",VLOOKUP($A77,'Annex 2 Designated EHV charges'!$D:$P,COLUMN(H77)+5,FALSE)),"")</f>
        <v>0.05</v>
      </c>
    </row>
    <row r="78" spans="1:8" x14ac:dyDescent="0.25">
      <c r="A78" s="92">
        <f t="array" ref="A78">IFERROR(INDEX('Annex 2 Designated EHV charges'!$D$11:$D$396, MATCH(0, IF(ISBLANK('Annex 2 Designated EHV charges'!$D$11:$D$396),1, COUNTIF(A$4:$A77, 'Annex 2 Designated EHV charges'!$D$11:$D$396)), 0)),"")</f>
        <v>391</v>
      </c>
      <c r="B78" s="91">
        <f>IF($A78="","",VLOOKUP($A78,'Annex 2 Designated EHV charges'!$D:$O,2,0))</f>
        <v>391</v>
      </c>
      <c r="C78" s="92">
        <f>IF($A78="","",VLOOKUP($A78,'Annex 2 Designated EHV charges'!$D:$O,3,0))</f>
        <v>1170000614981</v>
      </c>
      <c r="D78" s="91" t="str">
        <f>IF($A78="","",VLOOKUP($A78,'Annex 2 Designated EHV charges'!$D:$O,4,0))</f>
        <v>Drakelow Farm PV</v>
      </c>
      <c r="E78" s="93" t="str">
        <f>IFERROR(IF(VLOOKUP($A78,'Annex 2 Designated EHV charges'!$D:$P,COLUMN(E78)+5,FALSE)=0,"",VLOOKUP($A78,'Annex 2 Designated EHV charges'!$D:$P,COLUMN(E78)+5,FALSE)),"")</f>
        <v/>
      </c>
      <c r="F78" s="213">
        <f>IFERROR(IF(VLOOKUP($A78,'Annex 2 Designated EHV charges'!$D:$P,COLUMN(F78)+5,FALSE)=0,"",VLOOKUP($A78,'Annex 2 Designated EHV charges'!$D:$P,COLUMN(F78)+5,FALSE)),"")</f>
        <v>995.19</v>
      </c>
      <c r="G78" s="213">
        <f>IFERROR(IF(VLOOKUP($A78,'Annex 2 Designated EHV charges'!$D:$P,COLUMN(G78)+5,FALSE)=0,"",VLOOKUP($A78,'Annex 2 Designated EHV charges'!$D:$P,COLUMN(G78)+5,FALSE)),"")</f>
        <v>0.05</v>
      </c>
      <c r="H78" s="213">
        <f>IFERROR(IF(VLOOKUP($A78,'Annex 2 Designated EHV charges'!$D:$P,COLUMN(H78)+5,FALSE)=0,"",VLOOKUP($A78,'Annex 2 Designated EHV charges'!$D:$P,COLUMN(H78)+5,FALSE)),"")</f>
        <v>0.05</v>
      </c>
    </row>
    <row r="79" spans="1:8" x14ac:dyDescent="0.25">
      <c r="A79" s="92">
        <f t="array" ref="A79">IFERROR(INDEX('Annex 2 Designated EHV charges'!$D$11:$D$396, MATCH(0, IF(ISBLANK('Annex 2 Designated EHV charges'!$D$11:$D$396),1, COUNTIF(A$4:$A78, 'Annex 2 Designated EHV charges'!$D$11:$D$396)), 0)),"")</f>
        <v>392</v>
      </c>
      <c r="B79" s="91">
        <f>IF($A79="","",VLOOKUP($A79,'Annex 2 Designated EHV charges'!$D:$O,2,0))</f>
        <v>392</v>
      </c>
      <c r="C79" s="92">
        <f>IF($A79="","",VLOOKUP($A79,'Annex 2 Designated EHV charges'!$D:$O,3,0))</f>
        <v>1170000619925</v>
      </c>
      <c r="D79" s="91" t="str">
        <f>IF($A79="","",VLOOKUP($A79,'Annex 2 Designated EHV charges'!$D:$O,4,0))</f>
        <v>Stragglethorpe Rd PV</v>
      </c>
      <c r="E79" s="93" t="str">
        <f>IFERROR(IF(VLOOKUP($A79,'Annex 2 Designated EHV charges'!$D:$P,COLUMN(E79)+5,FALSE)=0,"",VLOOKUP($A79,'Annex 2 Designated EHV charges'!$D:$P,COLUMN(E79)+5,FALSE)),"")</f>
        <v/>
      </c>
      <c r="F79" s="213">
        <f>IFERROR(IF(VLOOKUP($A79,'Annex 2 Designated EHV charges'!$D:$P,COLUMN(F79)+5,FALSE)=0,"",VLOOKUP($A79,'Annex 2 Designated EHV charges'!$D:$P,COLUMN(F79)+5,FALSE)),"")</f>
        <v>3446.34</v>
      </c>
      <c r="G79" s="213">
        <f>IFERROR(IF(VLOOKUP($A79,'Annex 2 Designated EHV charges'!$D:$P,COLUMN(G79)+5,FALSE)=0,"",VLOOKUP($A79,'Annex 2 Designated EHV charges'!$D:$P,COLUMN(G79)+5,FALSE)),"")</f>
        <v>0.05</v>
      </c>
      <c r="H79" s="213">
        <f>IFERROR(IF(VLOOKUP($A79,'Annex 2 Designated EHV charges'!$D:$P,COLUMN(H79)+5,FALSE)=0,"",VLOOKUP($A79,'Annex 2 Designated EHV charges'!$D:$P,COLUMN(H79)+5,FALSE)),"")</f>
        <v>0.05</v>
      </c>
    </row>
    <row r="80" spans="1:8" x14ac:dyDescent="0.25">
      <c r="A80" s="92">
        <f t="array" ref="A80">IFERROR(INDEX('Annex 2 Designated EHV charges'!$D$11:$D$396, MATCH(0, IF(ISBLANK('Annex 2 Designated EHV charges'!$D$11:$D$396),1, COUNTIF(A$4:$A79, 'Annex 2 Designated EHV charges'!$D$11:$D$396)), 0)),"")</f>
        <v>393</v>
      </c>
      <c r="B80" s="91">
        <f>IF($A80="","",VLOOKUP($A80,'Annex 2 Designated EHV charges'!$D:$O,2,0))</f>
        <v>393</v>
      </c>
      <c r="C80" s="92">
        <f>IF($A80="","",VLOOKUP($A80,'Annex 2 Designated EHV charges'!$D:$O,3,0))</f>
        <v>1170000627457</v>
      </c>
      <c r="D80" s="91" t="str">
        <f>IF($A80="","",VLOOKUP($A80,'Annex 2 Designated EHV charges'!$D:$O,4,0))</f>
        <v>Oxcroft Solar Farm PV</v>
      </c>
      <c r="E80" s="93" t="str">
        <f>IFERROR(IF(VLOOKUP($A80,'Annex 2 Designated EHV charges'!$D:$P,COLUMN(E80)+5,FALSE)=0,"",VLOOKUP($A80,'Annex 2 Designated EHV charges'!$D:$P,COLUMN(E80)+5,FALSE)),"")</f>
        <v/>
      </c>
      <c r="F80" s="213">
        <f>IFERROR(IF(VLOOKUP($A80,'Annex 2 Designated EHV charges'!$D:$P,COLUMN(F80)+5,FALSE)=0,"",VLOOKUP($A80,'Annex 2 Designated EHV charges'!$D:$P,COLUMN(F80)+5,FALSE)),"")</f>
        <v>3867.37</v>
      </c>
      <c r="G80" s="213">
        <f>IFERROR(IF(VLOOKUP($A80,'Annex 2 Designated EHV charges'!$D:$P,COLUMN(G80)+5,FALSE)=0,"",VLOOKUP($A80,'Annex 2 Designated EHV charges'!$D:$P,COLUMN(G80)+5,FALSE)),"")</f>
        <v>0.05</v>
      </c>
      <c r="H80" s="213">
        <f>IFERROR(IF(VLOOKUP($A80,'Annex 2 Designated EHV charges'!$D:$P,COLUMN(H80)+5,FALSE)=0,"",VLOOKUP($A80,'Annex 2 Designated EHV charges'!$D:$P,COLUMN(H80)+5,FALSE)),"")</f>
        <v>0.05</v>
      </c>
    </row>
    <row r="81" spans="1:8" x14ac:dyDescent="0.25">
      <c r="A81" s="92">
        <f t="array" ref="A81">IFERROR(INDEX('Annex 2 Designated EHV charges'!$D$11:$D$396, MATCH(0, IF(ISBLANK('Annex 2 Designated EHV charges'!$D$11:$D$396),1, COUNTIF(A$4:$A80, 'Annex 2 Designated EHV charges'!$D$11:$D$396)), 0)),"")</f>
        <v>394</v>
      </c>
      <c r="B81" s="91">
        <f>IF($A81="","",VLOOKUP($A81,'Annex 2 Designated EHV charges'!$D:$O,2,0))</f>
        <v>394</v>
      </c>
      <c r="C81" s="92">
        <f>IF($A81="","",VLOOKUP($A81,'Annex 2 Designated EHV charges'!$D:$O,3,0))</f>
        <v>1170000626825</v>
      </c>
      <c r="D81" s="91" t="str">
        <f>IF($A81="","",VLOOKUP($A81,'Annex 2 Designated EHV charges'!$D:$O,4,0))</f>
        <v>Derby Waste Sinfin EFW</v>
      </c>
      <c r="E81" s="93">
        <f>IFERROR(IF(VLOOKUP($A81,'Annex 2 Designated EHV charges'!$D:$P,COLUMN(E81)+5,FALSE)=0,"",VLOOKUP($A81,'Annex 2 Designated EHV charges'!$D:$P,COLUMN(E81)+5,FALSE)),"")</f>
        <v>-4.68</v>
      </c>
      <c r="F81" s="213">
        <f>IFERROR(IF(VLOOKUP($A81,'Annex 2 Designated EHV charges'!$D:$P,COLUMN(F81)+5,FALSE)=0,"",VLOOKUP($A81,'Annex 2 Designated EHV charges'!$D:$P,COLUMN(F81)+5,FALSE)),"")</f>
        <v>2631.06</v>
      </c>
      <c r="G81" s="213">
        <f>IFERROR(IF(VLOOKUP($A81,'Annex 2 Designated EHV charges'!$D:$P,COLUMN(G81)+5,FALSE)=0,"",VLOOKUP($A81,'Annex 2 Designated EHV charges'!$D:$P,COLUMN(G81)+5,FALSE)),"")</f>
        <v>0.05</v>
      </c>
      <c r="H81" s="213">
        <f>IFERROR(IF(VLOOKUP($A81,'Annex 2 Designated EHV charges'!$D:$P,COLUMN(H81)+5,FALSE)=0,"",VLOOKUP($A81,'Annex 2 Designated EHV charges'!$D:$P,COLUMN(H81)+5,FALSE)),"")</f>
        <v>0.05</v>
      </c>
    </row>
    <row r="82" spans="1:8" x14ac:dyDescent="0.25">
      <c r="A82" s="92">
        <f t="array" ref="A82">IFERROR(INDEX('Annex 2 Designated EHV charges'!$D$11:$D$396, MATCH(0, IF(ISBLANK('Annex 2 Designated EHV charges'!$D$11:$D$396),1, COUNTIF(A$4:$A81, 'Annex 2 Designated EHV charges'!$D$11:$D$396)), 0)),"")</f>
        <v>395</v>
      </c>
      <c r="B82" s="91">
        <f>IF($A82="","",VLOOKUP($A82,'Annex 2 Designated EHV charges'!$D:$O,2,0))</f>
        <v>395</v>
      </c>
      <c r="C82" s="92">
        <f>IF($A82="","",VLOOKUP($A82,'Annex 2 Designated EHV charges'!$D:$O,3,0))</f>
        <v>1170000625690</v>
      </c>
      <c r="D82" s="91" t="str">
        <f>IF($A82="","",VLOOKUP($A82,'Annex 2 Designated EHV charges'!$D:$O,4,0))</f>
        <v>Littlewood Farm PV</v>
      </c>
      <c r="E82" s="93" t="str">
        <f>IFERROR(IF(VLOOKUP($A82,'Annex 2 Designated EHV charges'!$D:$P,COLUMN(E82)+5,FALSE)=0,"",VLOOKUP($A82,'Annex 2 Designated EHV charges'!$D:$P,COLUMN(E82)+5,FALSE)),"")</f>
        <v/>
      </c>
      <c r="F82" s="213">
        <f>IFERROR(IF(VLOOKUP($A82,'Annex 2 Designated EHV charges'!$D:$P,COLUMN(F82)+5,FALSE)=0,"",VLOOKUP($A82,'Annex 2 Designated EHV charges'!$D:$P,COLUMN(F82)+5,FALSE)),"")</f>
        <v>401.47</v>
      </c>
      <c r="G82" s="213">
        <f>IFERROR(IF(VLOOKUP($A82,'Annex 2 Designated EHV charges'!$D:$P,COLUMN(G82)+5,FALSE)=0,"",VLOOKUP($A82,'Annex 2 Designated EHV charges'!$D:$P,COLUMN(G82)+5,FALSE)),"")</f>
        <v>0.05</v>
      </c>
      <c r="H82" s="213">
        <f>IFERROR(IF(VLOOKUP($A82,'Annex 2 Designated EHV charges'!$D:$P,COLUMN(H82)+5,FALSE)=0,"",VLOOKUP($A82,'Annex 2 Designated EHV charges'!$D:$P,COLUMN(H82)+5,FALSE)),"")</f>
        <v>0.05</v>
      </c>
    </row>
    <row r="83" spans="1:8" x14ac:dyDescent="0.25">
      <c r="A83" s="92">
        <f t="array" ref="A83">IFERROR(INDEX('Annex 2 Designated EHV charges'!$D$11:$D$396, MATCH(0, IF(ISBLANK('Annex 2 Designated EHV charges'!$D$11:$D$396),1, COUNTIF(A$4:$A82, 'Annex 2 Designated EHV charges'!$D$11:$D$396)), 0)),"")</f>
        <v>396</v>
      </c>
      <c r="B83" s="91">
        <f>IF($A83="","",VLOOKUP($A83,'Annex 2 Designated EHV charges'!$D:$O,2,0))</f>
        <v>396</v>
      </c>
      <c r="C83" s="92">
        <f>IF($A83="","",VLOOKUP($A83,'Annex 2 Designated EHV charges'!$D:$O,3,0))</f>
        <v>1170000630422</v>
      </c>
      <c r="D83" s="91" t="str">
        <f>IF($A83="","",VLOOKUP($A83,'Annex 2 Designated EHV charges'!$D:$O,4,0))</f>
        <v>Twin Yards Farm PV</v>
      </c>
      <c r="E83" s="93" t="str">
        <f>IFERROR(IF(VLOOKUP($A83,'Annex 2 Designated EHV charges'!$D:$P,COLUMN(E83)+5,FALSE)=0,"",VLOOKUP($A83,'Annex 2 Designated EHV charges'!$D:$P,COLUMN(E83)+5,FALSE)),"")</f>
        <v/>
      </c>
      <c r="F83" s="213">
        <f>IFERROR(IF(VLOOKUP($A83,'Annex 2 Designated EHV charges'!$D:$P,COLUMN(F83)+5,FALSE)=0,"",VLOOKUP($A83,'Annex 2 Designated EHV charges'!$D:$P,COLUMN(F83)+5,FALSE)),"")</f>
        <v>2557.5300000000002</v>
      </c>
      <c r="G83" s="213">
        <f>IFERROR(IF(VLOOKUP($A83,'Annex 2 Designated EHV charges'!$D:$P,COLUMN(G83)+5,FALSE)=0,"",VLOOKUP($A83,'Annex 2 Designated EHV charges'!$D:$P,COLUMN(G83)+5,FALSE)),"")</f>
        <v>0.05</v>
      </c>
      <c r="H83" s="213">
        <f>IFERROR(IF(VLOOKUP($A83,'Annex 2 Designated EHV charges'!$D:$P,COLUMN(H83)+5,FALSE)=0,"",VLOOKUP($A83,'Annex 2 Designated EHV charges'!$D:$P,COLUMN(H83)+5,FALSE)),"")</f>
        <v>0.05</v>
      </c>
    </row>
    <row r="84" spans="1:8" x14ac:dyDescent="0.25">
      <c r="A84" s="92">
        <f t="array" ref="A84">IFERROR(INDEX('Annex 2 Designated EHV charges'!$D$11:$D$396, MATCH(0, IF(ISBLANK('Annex 2 Designated EHV charges'!$D$11:$D$396),1, COUNTIF(A$4:$A83, 'Annex 2 Designated EHV charges'!$D$11:$D$396)), 0)),"")</f>
        <v>397</v>
      </c>
      <c r="B84" s="91">
        <f>IF($A84="","",VLOOKUP($A84,'Annex 2 Designated EHV charges'!$D:$O,2,0))</f>
        <v>397</v>
      </c>
      <c r="C84" s="92">
        <f>IF($A84="","",VLOOKUP($A84,'Annex 2 Designated EHV charges'!$D:$O,3,0))</f>
        <v>1170000629659</v>
      </c>
      <c r="D84" s="91" t="str">
        <f>IF($A84="","",VLOOKUP($A84,'Annex 2 Designated EHV charges'!$D:$O,4,0))</f>
        <v>Tower Hayes Farm PV</v>
      </c>
      <c r="E84" s="93" t="str">
        <f>IFERROR(IF(VLOOKUP($A84,'Annex 2 Designated EHV charges'!$D:$P,COLUMN(E84)+5,FALSE)=0,"",VLOOKUP($A84,'Annex 2 Designated EHV charges'!$D:$P,COLUMN(E84)+5,FALSE)),"")</f>
        <v/>
      </c>
      <c r="F84" s="213">
        <f>IFERROR(IF(VLOOKUP($A84,'Annex 2 Designated EHV charges'!$D:$P,COLUMN(F84)+5,FALSE)=0,"",VLOOKUP($A84,'Annex 2 Designated EHV charges'!$D:$P,COLUMN(F84)+5,FALSE)),"")</f>
        <v>997.65</v>
      </c>
      <c r="G84" s="213">
        <f>IFERROR(IF(VLOOKUP($A84,'Annex 2 Designated EHV charges'!$D:$P,COLUMN(G84)+5,FALSE)=0,"",VLOOKUP($A84,'Annex 2 Designated EHV charges'!$D:$P,COLUMN(G84)+5,FALSE)),"")</f>
        <v>0.05</v>
      </c>
      <c r="H84" s="213">
        <f>IFERROR(IF(VLOOKUP($A84,'Annex 2 Designated EHV charges'!$D:$P,COLUMN(H84)+5,FALSE)=0,"",VLOOKUP($A84,'Annex 2 Designated EHV charges'!$D:$P,COLUMN(H84)+5,FALSE)),"")</f>
        <v>0.05</v>
      </c>
    </row>
    <row r="85" spans="1:8" x14ac:dyDescent="0.25">
      <c r="A85" s="92">
        <f t="array" ref="A85">IFERROR(INDEX('Annex 2 Designated EHV charges'!$D$11:$D$396, MATCH(0, IF(ISBLANK('Annex 2 Designated EHV charges'!$D$11:$D$396),1, COUNTIF(A$4:$A84, 'Annex 2 Designated EHV charges'!$D$11:$D$396)), 0)),"")</f>
        <v>398</v>
      </c>
      <c r="B85" s="91">
        <f>IF($A85="","",VLOOKUP($A85,'Annex 2 Designated EHV charges'!$D:$O,2,0))</f>
        <v>398</v>
      </c>
      <c r="C85" s="92">
        <f>IF($A85="","",VLOOKUP($A85,'Annex 2 Designated EHV charges'!$D:$O,3,0))</f>
        <v>1170000632615</v>
      </c>
      <c r="D85" s="91" t="str">
        <f>IF($A85="","",VLOOKUP($A85,'Annex 2 Designated EHV charges'!$D:$O,4,0))</f>
        <v>The Breck Solar PV</v>
      </c>
      <c r="E85" s="93" t="str">
        <f>IFERROR(IF(VLOOKUP($A85,'Annex 2 Designated EHV charges'!$D:$P,COLUMN(E85)+5,FALSE)=0,"",VLOOKUP($A85,'Annex 2 Designated EHV charges'!$D:$P,COLUMN(E85)+5,FALSE)),"")</f>
        <v/>
      </c>
      <c r="F85" s="213">
        <f>IFERROR(IF(VLOOKUP($A85,'Annex 2 Designated EHV charges'!$D:$P,COLUMN(F85)+5,FALSE)=0,"",VLOOKUP($A85,'Annex 2 Designated EHV charges'!$D:$P,COLUMN(F85)+5,FALSE)),"")</f>
        <v>2021.36</v>
      </c>
      <c r="G85" s="213">
        <f>IFERROR(IF(VLOOKUP($A85,'Annex 2 Designated EHV charges'!$D:$P,COLUMN(G85)+5,FALSE)=0,"",VLOOKUP($A85,'Annex 2 Designated EHV charges'!$D:$P,COLUMN(G85)+5,FALSE)),"")</f>
        <v>0.05</v>
      </c>
      <c r="H85" s="213">
        <f>IFERROR(IF(VLOOKUP($A85,'Annex 2 Designated EHV charges'!$D:$P,COLUMN(H85)+5,FALSE)=0,"",VLOOKUP($A85,'Annex 2 Designated EHV charges'!$D:$P,COLUMN(H85)+5,FALSE)),"")</f>
        <v>0.05</v>
      </c>
    </row>
    <row r="86" spans="1:8" x14ac:dyDescent="0.25">
      <c r="A86" s="92">
        <f t="array" ref="A86">IFERROR(INDEX('Annex 2 Designated EHV charges'!$D$11:$D$396, MATCH(0, IF(ISBLANK('Annex 2 Designated EHV charges'!$D$11:$D$396),1, COUNTIF(A$4:$A85, 'Annex 2 Designated EHV charges'!$D$11:$D$396)), 0)),"")</f>
        <v>399</v>
      </c>
      <c r="B86" s="91">
        <f>IF($A86="","",VLOOKUP($A86,'Annex 2 Designated EHV charges'!$D:$O,2,0))</f>
        <v>399</v>
      </c>
      <c r="C86" s="92">
        <f>IF($A86="","",VLOOKUP($A86,'Annex 2 Designated EHV charges'!$D:$O,3,0))</f>
        <v>1170000631435</v>
      </c>
      <c r="D86" s="91" t="str">
        <f>IF($A86="","",VLOOKUP($A86,'Annex 2 Designated EHV charges'!$D:$O,4,0))</f>
        <v>Barnby Moor Retford PV</v>
      </c>
      <c r="E86" s="93" t="str">
        <f>IFERROR(IF(VLOOKUP($A86,'Annex 2 Designated EHV charges'!$D:$P,COLUMN(E86)+5,FALSE)=0,"",VLOOKUP($A86,'Annex 2 Designated EHV charges'!$D:$P,COLUMN(E86)+5,FALSE)),"")</f>
        <v/>
      </c>
      <c r="F86" s="213">
        <f>IFERROR(IF(VLOOKUP($A86,'Annex 2 Designated EHV charges'!$D:$P,COLUMN(F86)+5,FALSE)=0,"",VLOOKUP($A86,'Annex 2 Designated EHV charges'!$D:$P,COLUMN(F86)+5,FALSE)),"")</f>
        <v>3285.03</v>
      </c>
      <c r="G86" s="213">
        <f>IFERROR(IF(VLOOKUP($A86,'Annex 2 Designated EHV charges'!$D:$P,COLUMN(G86)+5,FALSE)=0,"",VLOOKUP($A86,'Annex 2 Designated EHV charges'!$D:$P,COLUMN(G86)+5,FALSE)),"")</f>
        <v>0.05</v>
      </c>
      <c r="H86" s="213">
        <f>IFERROR(IF(VLOOKUP($A86,'Annex 2 Designated EHV charges'!$D:$P,COLUMN(H86)+5,FALSE)=0,"",VLOOKUP($A86,'Annex 2 Designated EHV charges'!$D:$P,COLUMN(H86)+5,FALSE)),"")</f>
        <v>0.05</v>
      </c>
    </row>
    <row r="87" spans="1:8" x14ac:dyDescent="0.25">
      <c r="A87" s="92">
        <f t="array" ref="A87">IFERROR(INDEX('Annex 2 Designated EHV charges'!$D$11:$D$396, MATCH(0, IF(ISBLANK('Annex 2 Designated EHV charges'!$D$11:$D$396),1, COUNTIF(A$4:$A86, 'Annex 2 Designated EHV charges'!$D$11:$D$396)), 0)),"")</f>
        <v>400</v>
      </c>
      <c r="B87" s="91">
        <f>IF($A87="","",VLOOKUP($A87,'Annex 2 Designated EHV charges'!$D:$O,2,0))</f>
        <v>400</v>
      </c>
      <c r="C87" s="92">
        <f>IF($A87="","",VLOOKUP($A87,'Annex 2 Designated EHV charges'!$D:$O,3,0))</f>
        <v>1170000636512</v>
      </c>
      <c r="D87" s="91" t="str">
        <f>IF($A87="","",VLOOKUP($A87,'Annex 2 Designated EHV charges'!$D:$O,4,0))</f>
        <v>Lincoln Farm PV</v>
      </c>
      <c r="E87" s="93" t="str">
        <f>IFERROR(IF(VLOOKUP($A87,'Annex 2 Designated EHV charges'!$D:$P,COLUMN(E87)+5,FALSE)=0,"",VLOOKUP($A87,'Annex 2 Designated EHV charges'!$D:$P,COLUMN(E87)+5,FALSE)),"")</f>
        <v/>
      </c>
      <c r="F87" s="213">
        <f>IFERROR(IF(VLOOKUP($A87,'Annex 2 Designated EHV charges'!$D:$P,COLUMN(F87)+5,FALSE)=0,"",VLOOKUP($A87,'Annex 2 Designated EHV charges'!$D:$P,COLUMN(F87)+5,FALSE)),"")</f>
        <v>868.93</v>
      </c>
      <c r="G87" s="213">
        <f>IFERROR(IF(VLOOKUP($A87,'Annex 2 Designated EHV charges'!$D:$P,COLUMN(G87)+5,FALSE)=0,"",VLOOKUP($A87,'Annex 2 Designated EHV charges'!$D:$P,COLUMN(G87)+5,FALSE)),"")</f>
        <v>0.05</v>
      </c>
      <c r="H87" s="213">
        <f>IFERROR(IF(VLOOKUP($A87,'Annex 2 Designated EHV charges'!$D:$P,COLUMN(H87)+5,FALSE)=0,"",VLOOKUP($A87,'Annex 2 Designated EHV charges'!$D:$P,COLUMN(H87)+5,FALSE)),"")</f>
        <v>0.05</v>
      </c>
    </row>
    <row r="88" spans="1:8" x14ac:dyDescent="0.25">
      <c r="A88" s="92">
        <f t="array" ref="A88">IFERROR(INDEX('Annex 2 Designated EHV charges'!$D$11:$D$396, MATCH(0, IF(ISBLANK('Annex 2 Designated EHV charges'!$D$11:$D$396),1, COUNTIF(A$4:$A87, 'Annex 2 Designated EHV charges'!$D$11:$D$396)), 0)),"")</f>
        <v>401</v>
      </c>
      <c r="B88" s="91">
        <f>IF($A88="","",VLOOKUP($A88,'Annex 2 Designated EHV charges'!$D:$O,2,0))</f>
        <v>401</v>
      </c>
      <c r="C88" s="92">
        <f>IF($A88="","",VLOOKUP($A88,'Annex 2 Designated EHV charges'!$D:$O,3,0))</f>
        <v>1170000652018</v>
      </c>
      <c r="D88" s="91" t="str">
        <f>IF($A88="","",VLOOKUP($A88,'Annex 2 Designated EHV charges'!$D:$O,4,0))</f>
        <v>Drakelow Renewable BIO</v>
      </c>
      <c r="E88" s="93">
        <f>IFERROR(IF(VLOOKUP($A88,'Annex 2 Designated EHV charges'!$D:$P,COLUMN(E88)+5,FALSE)=0,"",VLOOKUP($A88,'Annex 2 Designated EHV charges'!$D:$P,COLUMN(E88)+5,FALSE)),"")</f>
        <v>-2.61</v>
      </c>
      <c r="F88" s="213">
        <f>IFERROR(IF(VLOOKUP($A88,'Annex 2 Designated EHV charges'!$D:$P,COLUMN(F88)+5,FALSE)=0,"",VLOOKUP($A88,'Annex 2 Designated EHV charges'!$D:$P,COLUMN(F88)+5,FALSE)),"")</f>
        <v>293.81</v>
      </c>
      <c r="G88" s="213">
        <f>IFERROR(IF(VLOOKUP($A88,'Annex 2 Designated EHV charges'!$D:$P,COLUMN(G88)+5,FALSE)=0,"",VLOOKUP($A88,'Annex 2 Designated EHV charges'!$D:$P,COLUMN(G88)+5,FALSE)),"")</f>
        <v>0.05</v>
      </c>
      <c r="H88" s="213">
        <f>IFERROR(IF(VLOOKUP($A88,'Annex 2 Designated EHV charges'!$D:$P,COLUMN(H88)+5,FALSE)=0,"",VLOOKUP($A88,'Annex 2 Designated EHV charges'!$D:$P,COLUMN(H88)+5,FALSE)),"")</f>
        <v>0.05</v>
      </c>
    </row>
    <row r="89" spans="1:8" x14ac:dyDescent="0.25">
      <c r="A89" s="92">
        <f t="array" ref="A89">IFERROR(INDEX('Annex 2 Designated EHV charges'!$D$11:$D$396, MATCH(0, IF(ISBLANK('Annex 2 Designated EHV charges'!$D$11:$D$396),1, COUNTIF(A$4:$A88, 'Annex 2 Designated EHV charges'!$D$11:$D$396)), 0)),"")</f>
        <v>403</v>
      </c>
      <c r="B89" s="91">
        <f>IF($A89="","",VLOOKUP($A89,'Annex 2 Designated EHV charges'!$D:$O,2,0))</f>
        <v>403</v>
      </c>
      <c r="C89" s="92">
        <f>IF($A89="","",VLOOKUP($A89,'Annex 2 Designated EHV charges'!$D:$O,3,0))</f>
        <v>1170000641489</v>
      </c>
      <c r="D89" s="91" t="str">
        <f>IF($A89="","",VLOOKUP($A89,'Annex 2 Designated EHV charges'!$D:$O,4,0))</f>
        <v>Mill Fm Gt Ponton PV</v>
      </c>
      <c r="E89" s="93" t="str">
        <f>IFERROR(IF(VLOOKUP($A89,'Annex 2 Designated EHV charges'!$D:$P,COLUMN(E89)+5,FALSE)=0,"",VLOOKUP($A89,'Annex 2 Designated EHV charges'!$D:$P,COLUMN(E89)+5,FALSE)),"")</f>
        <v/>
      </c>
      <c r="F89" s="213">
        <f>IFERROR(IF(VLOOKUP($A89,'Annex 2 Designated EHV charges'!$D:$P,COLUMN(F89)+5,FALSE)=0,"",VLOOKUP($A89,'Annex 2 Designated EHV charges'!$D:$P,COLUMN(F89)+5,FALSE)),"")</f>
        <v>2999.14</v>
      </c>
      <c r="G89" s="213">
        <f>IFERROR(IF(VLOOKUP($A89,'Annex 2 Designated EHV charges'!$D:$P,COLUMN(G89)+5,FALSE)=0,"",VLOOKUP($A89,'Annex 2 Designated EHV charges'!$D:$P,COLUMN(G89)+5,FALSE)),"")</f>
        <v>0.05</v>
      </c>
      <c r="H89" s="213">
        <f>IFERROR(IF(VLOOKUP($A89,'Annex 2 Designated EHV charges'!$D:$P,COLUMN(H89)+5,FALSE)=0,"",VLOOKUP($A89,'Annex 2 Designated EHV charges'!$D:$P,COLUMN(H89)+5,FALSE)),"")</f>
        <v>0.05</v>
      </c>
    </row>
    <row r="90" spans="1:8" x14ac:dyDescent="0.25">
      <c r="A90" s="92">
        <f t="array" ref="A90">IFERROR(INDEX('Annex 2 Designated EHV charges'!$D$11:$D$396, MATCH(0, IF(ISBLANK('Annex 2 Designated EHV charges'!$D$11:$D$396),1, COUNTIF(A$4:$A89, 'Annex 2 Designated EHV charges'!$D$11:$D$396)), 0)),"")</f>
        <v>405</v>
      </c>
      <c r="B90" s="91">
        <f>IF($A90="","",VLOOKUP($A90,'Annex 2 Designated EHV charges'!$D:$O,2,0))</f>
        <v>405</v>
      </c>
      <c r="C90" s="92">
        <f>IF($A90="","",VLOOKUP($A90,'Annex 2 Designated EHV charges'!$D:$O,3,0))</f>
        <v>1170000671109</v>
      </c>
      <c r="D90" s="91" t="str">
        <f>IF($A90="","",VLOOKUP($A90,'Annex 2 Designated EHV charges'!$D:$O,4,0))</f>
        <v>Deepdale Solar Fm PV</v>
      </c>
      <c r="E90" s="93" t="str">
        <f>IFERROR(IF(VLOOKUP($A90,'Annex 2 Designated EHV charges'!$D:$P,COLUMN(E90)+5,FALSE)=0,"",VLOOKUP($A90,'Annex 2 Designated EHV charges'!$D:$P,COLUMN(E90)+5,FALSE)),"")</f>
        <v/>
      </c>
      <c r="F90" s="213">
        <f>IFERROR(IF(VLOOKUP($A90,'Annex 2 Designated EHV charges'!$D:$P,COLUMN(F90)+5,FALSE)=0,"",VLOOKUP($A90,'Annex 2 Designated EHV charges'!$D:$P,COLUMN(F90)+5,FALSE)),"")</f>
        <v>865.73</v>
      </c>
      <c r="G90" s="213">
        <f>IFERROR(IF(VLOOKUP($A90,'Annex 2 Designated EHV charges'!$D:$P,COLUMN(G90)+5,FALSE)=0,"",VLOOKUP($A90,'Annex 2 Designated EHV charges'!$D:$P,COLUMN(G90)+5,FALSE)),"")</f>
        <v>0.05</v>
      </c>
      <c r="H90" s="213">
        <f>IFERROR(IF(VLOOKUP($A90,'Annex 2 Designated EHV charges'!$D:$P,COLUMN(H90)+5,FALSE)=0,"",VLOOKUP($A90,'Annex 2 Designated EHV charges'!$D:$P,COLUMN(H90)+5,FALSE)),"")</f>
        <v>0.05</v>
      </c>
    </row>
    <row r="91" spans="1:8" x14ac:dyDescent="0.25">
      <c r="A91" s="92">
        <f t="array" ref="A91">IFERROR(INDEX('Annex 2 Designated EHV charges'!$D$11:$D$396, MATCH(0, IF(ISBLANK('Annex 2 Designated EHV charges'!$D$11:$D$396),1, COUNTIF(A$4:$A90, 'Annex 2 Designated EHV charges'!$D$11:$D$396)), 0)),"")</f>
        <v>406</v>
      </c>
      <c r="B91" s="91">
        <f>IF($A91="","",VLOOKUP($A91,'Annex 2 Designated EHV charges'!$D:$O,2,0))</f>
        <v>406</v>
      </c>
      <c r="C91" s="92">
        <f>IF($A91="","",VLOOKUP($A91,'Annex 2 Designated EHV charges'!$D:$O,3,0))</f>
        <v>1170000671127</v>
      </c>
      <c r="D91" s="91" t="str">
        <f>IF($A91="","",VLOOKUP($A91,'Annex 2 Designated EHV charges'!$D:$O,4,0))</f>
        <v>Burton Wolds South WF</v>
      </c>
      <c r="E91" s="93" t="str">
        <f>IFERROR(IF(VLOOKUP($A91,'Annex 2 Designated EHV charges'!$D:$P,COLUMN(E91)+5,FALSE)=0,"",VLOOKUP($A91,'Annex 2 Designated EHV charges'!$D:$P,COLUMN(E91)+5,FALSE)),"")</f>
        <v/>
      </c>
      <c r="F91" s="213">
        <f>IFERROR(IF(VLOOKUP($A91,'Annex 2 Designated EHV charges'!$D:$P,COLUMN(F91)+5,FALSE)=0,"",VLOOKUP($A91,'Annex 2 Designated EHV charges'!$D:$P,COLUMN(F91)+5,FALSE)),"")</f>
        <v>361.52</v>
      </c>
      <c r="G91" s="213">
        <f>IFERROR(IF(VLOOKUP($A91,'Annex 2 Designated EHV charges'!$D:$P,COLUMN(G91)+5,FALSE)=0,"",VLOOKUP($A91,'Annex 2 Designated EHV charges'!$D:$P,COLUMN(G91)+5,FALSE)),"")</f>
        <v>0.05</v>
      </c>
      <c r="H91" s="213">
        <f>IFERROR(IF(VLOOKUP($A91,'Annex 2 Designated EHV charges'!$D:$P,COLUMN(H91)+5,FALSE)=0,"",VLOOKUP($A91,'Annex 2 Designated EHV charges'!$D:$P,COLUMN(H91)+5,FALSE)),"")</f>
        <v>0.05</v>
      </c>
    </row>
    <row r="92" spans="1:8" x14ac:dyDescent="0.25">
      <c r="A92" s="92">
        <f t="array" ref="A92">IFERROR(INDEX('Annex 2 Designated EHV charges'!$D$11:$D$396, MATCH(0, IF(ISBLANK('Annex 2 Designated EHV charges'!$D$11:$D$396),1, COUNTIF(A$4:$A91, 'Annex 2 Designated EHV charges'!$D$11:$D$396)), 0)),"")</f>
        <v>409</v>
      </c>
      <c r="B92" s="91">
        <f>IF($A92="","",VLOOKUP($A92,'Annex 2 Designated EHV charges'!$D:$O,2,0))</f>
        <v>409</v>
      </c>
      <c r="C92" s="92">
        <f>IF($A92="","",VLOOKUP($A92,'Annex 2 Designated EHV charges'!$D:$O,3,0))</f>
        <v>1170000677280</v>
      </c>
      <c r="D92" s="91" t="str">
        <f>IF($A92="","",VLOOKUP($A92,'Annex 2 Designated EHV charges'!$D:$O,4,0))</f>
        <v>Gawcott Flds PV Commercial</v>
      </c>
      <c r="E92" s="93" t="str">
        <f>IFERROR(IF(VLOOKUP($A92,'Annex 2 Designated EHV charges'!$D:$P,COLUMN(E92)+5,FALSE)=0,"",VLOOKUP($A92,'Annex 2 Designated EHV charges'!$D:$P,COLUMN(E92)+5,FALSE)),"")</f>
        <v/>
      </c>
      <c r="F92" s="213">
        <f>IFERROR(IF(VLOOKUP($A92,'Annex 2 Designated EHV charges'!$D:$P,COLUMN(F92)+5,FALSE)=0,"",VLOOKUP($A92,'Annex 2 Designated EHV charges'!$D:$P,COLUMN(F92)+5,FALSE)),"")</f>
        <v>193.35</v>
      </c>
      <c r="G92" s="213">
        <f>IFERROR(IF(VLOOKUP($A92,'Annex 2 Designated EHV charges'!$D:$P,COLUMN(G92)+5,FALSE)=0,"",VLOOKUP($A92,'Annex 2 Designated EHV charges'!$D:$P,COLUMN(G92)+5,FALSE)),"")</f>
        <v>0.05</v>
      </c>
      <c r="H92" s="213">
        <f>IFERROR(IF(VLOOKUP($A92,'Annex 2 Designated EHV charges'!$D:$P,COLUMN(H92)+5,FALSE)=0,"",VLOOKUP($A92,'Annex 2 Designated EHV charges'!$D:$P,COLUMN(H92)+5,FALSE)),"")</f>
        <v>0.05</v>
      </c>
    </row>
    <row r="93" spans="1:8" x14ac:dyDescent="0.25">
      <c r="A93" s="92">
        <f t="array" ref="A93">IFERROR(INDEX('Annex 2 Designated EHV charges'!$D$11:$D$396, MATCH(0, IF(ISBLANK('Annex 2 Designated EHV charges'!$D$11:$D$396),1, COUNTIF(A$4:$A92, 'Annex 2 Designated EHV charges'!$D$11:$D$396)), 0)),"")</f>
        <v>410</v>
      </c>
      <c r="B93" s="91">
        <f>IF($A93="","",VLOOKUP($A93,'Annex 2 Designated EHV charges'!$D:$O,2,0))</f>
        <v>410</v>
      </c>
      <c r="C93" s="92">
        <f>IF($A93="","",VLOOKUP($A93,'Annex 2 Designated EHV charges'!$D:$O,3,0))</f>
        <v>1170000677305</v>
      </c>
      <c r="D93" s="91" t="str">
        <f>IF($A93="","",VLOOKUP($A93,'Annex 2 Designated EHV charges'!$D:$O,4,0))</f>
        <v>Gawcott Flds PV Community</v>
      </c>
      <c r="E93" s="93" t="str">
        <f>IFERROR(IF(VLOOKUP($A93,'Annex 2 Designated EHV charges'!$D:$P,COLUMN(E93)+5,FALSE)=0,"",VLOOKUP($A93,'Annex 2 Designated EHV charges'!$D:$P,COLUMN(E93)+5,FALSE)),"")</f>
        <v/>
      </c>
      <c r="F93" s="213">
        <f>IFERROR(IF(VLOOKUP($A93,'Annex 2 Designated EHV charges'!$D:$P,COLUMN(F93)+5,FALSE)=0,"",VLOOKUP($A93,'Annex 2 Designated EHV charges'!$D:$P,COLUMN(F93)+5,FALSE)),"")</f>
        <v>221.67</v>
      </c>
      <c r="G93" s="213">
        <f>IFERROR(IF(VLOOKUP($A93,'Annex 2 Designated EHV charges'!$D:$P,COLUMN(G93)+5,FALSE)=0,"",VLOOKUP($A93,'Annex 2 Designated EHV charges'!$D:$P,COLUMN(G93)+5,FALSE)),"")</f>
        <v>0.05</v>
      </c>
      <c r="H93" s="213">
        <f>IFERROR(IF(VLOOKUP($A93,'Annex 2 Designated EHV charges'!$D:$P,COLUMN(H93)+5,FALSE)=0,"",VLOOKUP($A93,'Annex 2 Designated EHV charges'!$D:$P,COLUMN(H93)+5,FALSE)),"")</f>
        <v>0.05</v>
      </c>
    </row>
    <row r="94" spans="1:8" x14ac:dyDescent="0.25">
      <c r="A94" s="92">
        <f t="array" ref="A94">IFERROR(INDEX('Annex 2 Designated EHV charges'!$D$11:$D$396, MATCH(0, IF(ISBLANK('Annex 2 Designated EHV charges'!$D$11:$D$396),1, COUNTIF(A$4:$A93, 'Annex 2 Designated EHV charges'!$D$11:$D$396)), 0)),"")</f>
        <v>412</v>
      </c>
      <c r="B94" s="91">
        <f>IF($A94="","",VLOOKUP($A94,'Annex 2 Designated EHV charges'!$D:$O,2,0))</f>
        <v>412</v>
      </c>
      <c r="C94" s="92">
        <f>IF($A94="","",VLOOKUP($A94,'Annex 2 Designated EHV charges'!$D:$O,3,0))</f>
        <v>1170000722757</v>
      </c>
      <c r="D94" s="91" t="str">
        <f>IF($A94="","",VLOOKUP($A94,'Annex 2 Designated EHV charges'!$D:$O,4,0))</f>
        <v>John Brookes Sawmill BIO</v>
      </c>
      <c r="E94" s="93">
        <f>IFERROR(IF(VLOOKUP($A94,'Annex 2 Designated EHV charges'!$D:$P,COLUMN(E94)+5,FALSE)=0,"",VLOOKUP($A94,'Annex 2 Designated EHV charges'!$D:$P,COLUMN(E94)+5,FALSE)),"")</f>
        <v>-1.764</v>
      </c>
      <c r="F94" s="213">
        <f>IFERROR(IF(VLOOKUP($A94,'Annex 2 Designated EHV charges'!$D:$P,COLUMN(F94)+5,FALSE)=0,"",VLOOKUP($A94,'Annex 2 Designated EHV charges'!$D:$P,COLUMN(F94)+5,FALSE)),"")</f>
        <v>7264.58</v>
      </c>
      <c r="G94" s="213">
        <f>IFERROR(IF(VLOOKUP($A94,'Annex 2 Designated EHV charges'!$D:$P,COLUMN(G94)+5,FALSE)=0,"",VLOOKUP($A94,'Annex 2 Designated EHV charges'!$D:$P,COLUMN(G94)+5,FALSE)),"")</f>
        <v>0.05</v>
      </c>
      <c r="H94" s="213">
        <f>IFERROR(IF(VLOOKUP($A94,'Annex 2 Designated EHV charges'!$D:$P,COLUMN(H94)+5,FALSE)=0,"",VLOOKUP($A94,'Annex 2 Designated EHV charges'!$D:$P,COLUMN(H94)+5,FALSE)),"")</f>
        <v>0.05</v>
      </c>
    </row>
    <row r="95" spans="1:8" x14ac:dyDescent="0.25">
      <c r="A95" s="92">
        <f t="array" ref="A95">IFERROR(INDEX('Annex 2 Designated EHV charges'!$D$11:$D$396, MATCH(0, IF(ISBLANK('Annex 2 Designated EHV charges'!$D$11:$D$396),1, COUNTIF(A$4:$A94, 'Annex 2 Designated EHV charges'!$D$11:$D$396)), 0)),"")</f>
        <v>413</v>
      </c>
      <c r="B95" s="91">
        <f>IF($A95="","",VLOOKUP($A95,'Annex 2 Designated EHV charges'!$D:$O,2,0))</f>
        <v>413</v>
      </c>
      <c r="C95" s="92">
        <f>IF($A95="","",VLOOKUP($A95,'Annex 2 Designated EHV charges'!$D:$O,3,0))</f>
        <v>1170000724008</v>
      </c>
      <c r="D95" s="91" t="str">
        <f>IF($A95="","",VLOOKUP($A95,'Annex 2 Designated EHV charges'!$D:$O,4,0))</f>
        <v>Hawton Wind Farm WF</v>
      </c>
      <c r="E95" s="93" t="str">
        <f>IFERROR(IF(VLOOKUP($A95,'Annex 2 Designated EHV charges'!$D:$P,COLUMN(E95)+5,FALSE)=0,"",VLOOKUP($A95,'Annex 2 Designated EHV charges'!$D:$P,COLUMN(E95)+5,FALSE)),"")</f>
        <v/>
      </c>
      <c r="F95" s="213">
        <f>IFERROR(IF(VLOOKUP($A95,'Annex 2 Designated EHV charges'!$D:$P,COLUMN(F95)+5,FALSE)=0,"",VLOOKUP($A95,'Annex 2 Designated EHV charges'!$D:$P,COLUMN(F95)+5,FALSE)),"")</f>
        <v>2172.94</v>
      </c>
      <c r="G95" s="213">
        <f>IFERROR(IF(VLOOKUP($A95,'Annex 2 Designated EHV charges'!$D:$P,COLUMN(G95)+5,FALSE)=0,"",VLOOKUP($A95,'Annex 2 Designated EHV charges'!$D:$P,COLUMN(G95)+5,FALSE)),"")</f>
        <v>0.05</v>
      </c>
      <c r="H95" s="213">
        <f>IFERROR(IF(VLOOKUP($A95,'Annex 2 Designated EHV charges'!$D:$P,COLUMN(H95)+5,FALSE)=0,"",VLOOKUP($A95,'Annex 2 Designated EHV charges'!$D:$P,COLUMN(H95)+5,FALSE)),"")</f>
        <v>0.05</v>
      </c>
    </row>
    <row r="96" spans="1:8" ht="39" customHeight="1" x14ac:dyDescent="0.25">
      <c r="A96" s="92">
        <f t="array" ref="A96">IFERROR(INDEX('Annex 2 Designated EHV charges'!$D$11:$D$396, MATCH(0, IF(ISBLANK('Annex 2 Designated EHV charges'!$D$11:$D$396),1, COUNTIF(A$4:$A95, 'Annex 2 Designated EHV charges'!$D$11:$D$396)), 0)),"")</f>
        <v>415</v>
      </c>
      <c r="B96" s="91">
        <f>IF($A96="","",VLOOKUP($A96,'Annex 2 Designated EHV charges'!$D:$O,2,0))</f>
        <v>415</v>
      </c>
      <c r="C96" s="92" t="str">
        <f>IF($A96="","",VLOOKUP($A96,'Annex 2 Designated EHV charges'!$D:$O,3,0))</f>
        <v>1170000727230_x000D_
1170000730001</v>
      </c>
      <c r="D96" s="91" t="str">
        <f>IF($A96="","",VLOOKUP($A96,'Annex 2 Designated EHV charges'!$D:$O,4,0))</f>
        <v>Garnham Close STOR</v>
      </c>
      <c r="E96" s="93">
        <f>IFERROR(IF(VLOOKUP($A96,'Annex 2 Designated EHV charges'!$D:$P,COLUMN(E96)+5,FALSE)=0,"",VLOOKUP($A96,'Annex 2 Designated EHV charges'!$D:$P,COLUMN(E96)+5,FALSE)),"")</f>
        <v>-0.53400000000000003</v>
      </c>
      <c r="F96" s="213">
        <f>IFERROR(IF(VLOOKUP($A96,'Annex 2 Designated EHV charges'!$D:$P,COLUMN(F96)+5,FALSE)=0,"",VLOOKUP($A96,'Annex 2 Designated EHV charges'!$D:$P,COLUMN(F96)+5,FALSE)),"")</f>
        <v>1435.44</v>
      </c>
      <c r="G96" s="213">
        <f>IFERROR(IF(VLOOKUP($A96,'Annex 2 Designated EHV charges'!$D:$P,COLUMN(G96)+5,FALSE)=0,"",VLOOKUP($A96,'Annex 2 Designated EHV charges'!$D:$P,COLUMN(G96)+5,FALSE)),"")</f>
        <v>0.05</v>
      </c>
      <c r="H96" s="213">
        <f>IFERROR(IF(VLOOKUP($A96,'Annex 2 Designated EHV charges'!$D:$P,COLUMN(H96)+5,FALSE)=0,"",VLOOKUP($A96,'Annex 2 Designated EHV charges'!$D:$P,COLUMN(H96)+5,FALSE)),"")</f>
        <v>0.05</v>
      </c>
    </row>
    <row r="97" spans="1:8" x14ac:dyDescent="0.25">
      <c r="A97" s="92">
        <f t="array" ref="A97">IFERROR(INDEX('Annex 2 Designated EHV charges'!$D$11:$D$396, MATCH(0, IF(ISBLANK('Annex 2 Designated EHV charges'!$D$11:$D$396),1, COUNTIF(A$4:$A96, 'Annex 2 Designated EHV charges'!$D$11:$D$396)), 0)),"")</f>
        <v>435</v>
      </c>
      <c r="B97" s="91">
        <f>IF($A97="","",VLOOKUP($A97,'Annex 2 Designated EHV charges'!$D:$O,2,0))</f>
        <v>435</v>
      </c>
      <c r="C97" s="92">
        <f>IF($A97="","",VLOOKUP($A97,'Annex 2 Designated EHV charges'!$D:$O,3,0))</f>
        <v>1170000893898</v>
      </c>
      <c r="D97" s="91" t="str">
        <f>IF($A97="","",VLOOKUP($A97,'Annex 2 Designated EHV charges'!$D:$O,4,0))</f>
        <v>RAF Cranwell High G</v>
      </c>
      <c r="E97" s="93" t="str">
        <f>IFERROR(IF(VLOOKUP($A97,'Annex 2 Designated EHV charges'!$D:$P,COLUMN(E97)+5,FALSE)=0,"",VLOOKUP($A97,'Annex 2 Designated EHV charges'!$D:$P,COLUMN(E97)+5,FALSE)),"")</f>
        <v/>
      </c>
      <c r="F97" s="213">
        <f>IFERROR(IF(VLOOKUP($A97,'Annex 2 Designated EHV charges'!$D:$P,COLUMN(F97)+5,FALSE)=0,"",VLOOKUP($A97,'Annex 2 Designated EHV charges'!$D:$P,COLUMN(F97)+5,FALSE)),"")</f>
        <v>2.4900000000000002</v>
      </c>
      <c r="G97" s="213">
        <f>IFERROR(IF(VLOOKUP($A97,'Annex 2 Designated EHV charges'!$D:$P,COLUMN(G97)+5,FALSE)=0,"",VLOOKUP($A97,'Annex 2 Designated EHV charges'!$D:$P,COLUMN(G97)+5,FALSE)),"")</f>
        <v>0.05</v>
      </c>
      <c r="H97" s="213">
        <f>IFERROR(IF(VLOOKUP($A97,'Annex 2 Designated EHV charges'!$D:$P,COLUMN(H97)+5,FALSE)=0,"",VLOOKUP($A97,'Annex 2 Designated EHV charges'!$D:$P,COLUMN(H97)+5,FALSE)),"")</f>
        <v>0.05</v>
      </c>
    </row>
    <row r="98" spans="1:8" x14ac:dyDescent="0.25">
      <c r="A98" s="92">
        <f t="array" ref="A98">IFERROR(INDEX('Annex 2 Designated EHV charges'!$D$11:$D$396, MATCH(0, IF(ISBLANK('Annex 2 Designated EHV charges'!$D$11:$D$396),1, COUNTIF(A$4:$A97, 'Annex 2 Designated EHV charges'!$D$11:$D$396)), 0)),"")</f>
        <v>418</v>
      </c>
      <c r="B98" s="91">
        <f>IF($A98="","",VLOOKUP($A98,'Annex 2 Designated EHV charges'!$D:$O,2,0))</f>
        <v>418</v>
      </c>
      <c r="C98" s="92">
        <f>IF($A98="","",VLOOKUP($A98,'Annex 2 Designated EHV charges'!$D:$O,3,0))</f>
        <v>1170000751474</v>
      </c>
      <c r="D98" s="91" t="str">
        <f>IF($A98="","",VLOOKUP($A98,'Annex 2 Designated EHV charges'!$D:$O,4,0))</f>
        <v>Hermitage Lane STOR</v>
      </c>
      <c r="E98" s="93">
        <f>IFERROR(IF(VLOOKUP($A98,'Annex 2 Designated EHV charges'!$D:$P,COLUMN(E98)+5,FALSE)=0,"",VLOOKUP($A98,'Annex 2 Designated EHV charges'!$D:$P,COLUMN(E98)+5,FALSE)),"")</f>
        <v>-0.94499999999999995</v>
      </c>
      <c r="F98" s="213">
        <f>IFERROR(IF(VLOOKUP($A98,'Annex 2 Designated EHV charges'!$D:$P,COLUMN(F98)+5,FALSE)=0,"",VLOOKUP($A98,'Annex 2 Designated EHV charges'!$D:$P,COLUMN(F98)+5,FALSE)),"")</f>
        <v>359.09</v>
      </c>
      <c r="G98" s="213">
        <f>IFERROR(IF(VLOOKUP($A98,'Annex 2 Designated EHV charges'!$D:$P,COLUMN(G98)+5,FALSE)=0,"",VLOOKUP($A98,'Annex 2 Designated EHV charges'!$D:$P,COLUMN(G98)+5,FALSE)),"")</f>
        <v>0.05</v>
      </c>
      <c r="H98" s="213">
        <f>IFERROR(IF(VLOOKUP($A98,'Annex 2 Designated EHV charges'!$D:$P,COLUMN(H98)+5,FALSE)=0,"",VLOOKUP($A98,'Annex 2 Designated EHV charges'!$D:$P,COLUMN(H98)+5,FALSE)),"")</f>
        <v>0.05</v>
      </c>
    </row>
    <row r="99" spans="1:8" x14ac:dyDescent="0.25">
      <c r="A99" s="92">
        <f t="array" ref="A99">IFERROR(INDEX('Annex 2 Designated EHV charges'!$D$11:$D$396, MATCH(0, IF(ISBLANK('Annex 2 Designated EHV charges'!$D$11:$D$396),1, COUNTIF(A$4:$A98, 'Annex 2 Designated EHV charges'!$D$11:$D$396)), 0)),"")</f>
        <v>419</v>
      </c>
      <c r="B99" s="91">
        <f>IF($A99="","",VLOOKUP($A99,'Annex 2 Designated EHV charges'!$D:$O,2,0))</f>
        <v>419</v>
      </c>
      <c r="C99" s="92">
        <f>IF($A99="","",VLOOKUP($A99,'Annex 2 Designated EHV charges'!$D:$O,3,0))</f>
        <v>1170000759687</v>
      </c>
      <c r="D99" s="91" t="str">
        <f>IF($A99="","",VLOOKUP($A99,'Annex 2 Designated EHV charges'!$D:$O,4,0))</f>
        <v>Fosse Way Radford Sem PV</v>
      </c>
      <c r="E99" s="93" t="str">
        <f>IFERROR(IF(VLOOKUP($A99,'Annex 2 Designated EHV charges'!$D:$P,COLUMN(E99)+5,FALSE)=0,"",VLOOKUP($A99,'Annex 2 Designated EHV charges'!$D:$P,COLUMN(E99)+5,FALSE)),"")</f>
        <v/>
      </c>
      <c r="F99" s="213">
        <f>IFERROR(IF(VLOOKUP($A99,'Annex 2 Designated EHV charges'!$D:$P,COLUMN(F99)+5,FALSE)=0,"",VLOOKUP($A99,'Annex 2 Designated EHV charges'!$D:$P,COLUMN(F99)+5,FALSE)),"")</f>
        <v>4799.2700000000004</v>
      </c>
      <c r="G99" s="213">
        <f>IFERROR(IF(VLOOKUP($A99,'Annex 2 Designated EHV charges'!$D:$P,COLUMN(G99)+5,FALSE)=0,"",VLOOKUP($A99,'Annex 2 Designated EHV charges'!$D:$P,COLUMN(G99)+5,FALSE)),"")</f>
        <v>0.05</v>
      </c>
      <c r="H99" s="213">
        <f>IFERROR(IF(VLOOKUP($A99,'Annex 2 Designated EHV charges'!$D:$P,COLUMN(H99)+5,FALSE)=0,"",VLOOKUP($A99,'Annex 2 Designated EHV charges'!$D:$P,COLUMN(H99)+5,FALSE)),"")</f>
        <v>0.05</v>
      </c>
    </row>
    <row r="100" spans="1:8" x14ac:dyDescent="0.25">
      <c r="A100" s="92">
        <f t="array" ref="A100">IFERROR(INDEX('Annex 2 Designated EHV charges'!$D$11:$D$396, MATCH(0, IF(ISBLANK('Annex 2 Designated EHV charges'!$D$11:$D$396),1, COUNTIF(A$4:$A99, 'Annex 2 Designated EHV charges'!$D$11:$D$396)), 0)),"")</f>
        <v>420</v>
      </c>
      <c r="B100" s="91">
        <f>IF($A100="","",VLOOKUP($A100,'Annex 2 Designated EHV charges'!$D:$O,2,0))</f>
        <v>420</v>
      </c>
      <c r="C100" s="92">
        <f>IF($A100="","",VLOOKUP($A100,'Annex 2 Designated EHV charges'!$D:$O,3,0))</f>
        <v>1170000761659</v>
      </c>
      <c r="D100" s="91" t="str">
        <f>IF($A100="","",VLOOKUP($A100,'Annex 2 Designated EHV charges'!$D:$O,4,0))</f>
        <v>Meadow Fm Thorpe Lang PV</v>
      </c>
      <c r="E100" s="93" t="str">
        <f>IFERROR(IF(VLOOKUP($A100,'Annex 2 Designated EHV charges'!$D:$P,COLUMN(E100)+5,FALSE)=0,"",VLOOKUP($A100,'Annex 2 Designated EHV charges'!$D:$P,COLUMN(E100)+5,FALSE)),"")</f>
        <v/>
      </c>
      <c r="F100" s="213">
        <f>IFERROR(IF(VLOOKUP($A100,'Annex 2 Designated EHV charges'!$D:$P,COLUMN(F100)+5,FALSE)=0,"",VLOOKUP($A100,'Annex 2 Designated EHV charges'!$D:$P,COLUMN(F100)+5,FALSE)),"")</f>
        <v>952.76</v>
      </c>
      <c r="G100" s="213">
        <f>IFERROR(IF(VLOOKUP($A100,'Annex 2 Designated EHV charges'!$D:$P,COLUMN(G100)+5,FALSE)=0,"",VLOOKUP($A100,'Annex 2 Designated EHV charges'!$D:$P,COLUMN(G100)+5,FALSE)),"")</f>
        <v>0.05</v>
      </c>
      <c r="H100" s="213">
        <f>IFERROR(IF(VLOOKUP($A100,'Annex 2 Designated EHV charges'!$D:$P,COLUMN(H100)+5,FALSE)=0,"",VLOOKUP($A100,'Annex 2 Designated EHV charges'!$D:$P,COLUMN(H100)+5,FALSE)),"")</f>
        <v>0.05</v>
      </c>
    </row>
    <row r="101" spans="1:8" x14ac:dyDescent="0.25">
      <c r="A101" s="92">
        <f t="array" ref="A101">IFERROR(INDEX('Annex 2 Designated EHV charges'!$D$11:$D$396, MATCH(0, IF(ISBLANK('Annex 2 Designated EHV charges'!$D$11:$D$396),1, COUNTIF(A$4:$A100, 'Annex 2 Designated EHV charges'!$D$11:$D$396)), 0)),"")</f>
        <v>421</v>
      </c>
      <c r="B101" s="91">
        <f>IF($A101="","",VLOOKUP($A101,'Annex 2 Designated EHV charges'!$D:$O,2,0))</f>
        <v>421</v>
      </c>
      <c r="C101" s="92">
        <f>IF($A101="","",VLOOKUP($A101,'Annex 2 Designated EHV charges'!$D:$O,3,0))</f>
        <v>1170000768566</v>
      </c>
      <c r="D101" s="91" t="str">
        <f>IF($A101="","",VLOOKUP($A101,'Annex 2 Designated EHV charges'!$D:$O,4,0))</f>
        <v>Olney Hyde Farm PV</v>
      </c>
      <c r="E101" s="93" t="str">
        <f>IFERROR(IF(VLOOKUP($A101,'Annex 2 Designated EHV charges'!$D:$P,COLUMN(E101)+5,FALSE)=0,"",VLOOKUP($A101,'Annex 2 Designated EHV charges'!$D:$P,COLUMN(E101)+5,FALSE)),"")</f>
        <v/>
      </c>
      <c r="F101" s="213">
        <f>IFERROR(IF(VLOOKUP($A101,'Annex 2 Designated EHV charges'!$D:$P,COLUMN(F101)+5,FALSE)=0,"",VLOOKUP($A101,'Annex 2 Designated EHV charges'!$D:$P,COLUMN(F101)+5,FALSE)),"")</f>
        <v>3712.96</v>
      </c>
      <c r="G101" s="213">
        <f>IFERROR(IF(VLOOKUP($A101,'Annex 2 Designated EHV charges'!$D:$P,COLUMN(G101)+5,FALSE)=0,"",VLOOKUP($A101,'Annex 2 Designated EHV charges'!$D:$P,COLUMN(G101)+5,FALSE)),"")</f>
        <v>0.05</v>
      </c>
      <c r="H101" s="213">
        <f>IFERROR(IF(VLOOKUP($A101,'Annex 2 Designated EHV charges'!$D:$P,COLUMN(H101)+5,FALSE)=0,"",VLOOKUP($A101,'Annex 2 Designated EHV charges'!$D:$P,COLUMN(H101)+5,FALSE)),"")</f>
        <v>0.05</v>
      </c>
    </row>
    <row r="102" spans="1:8" x14ac:dyDescent="0.25">
      <c r="A102" s="92">
        <f t="array" ref="A102">IFERROR(INDEX('Annex 2 Designated EHV charges'!$D$11:$D$396, MATCH(0, IF(ISBLANK('Annex 2 Designated EHV charges'!$D$11:$D$396),1, COUNTIF(A$4:$A101, 'Annex 2 Designated EHV charges'!$D$11:$D$396)), 0)),"")</f>
        <v>422</v>
      </c>
      <c r="B102" s="91">
        <f>IF($A102="","",VLOOKUP($A102,'Annex 2 Designated EHV charges'!$D:$O,2,0))</f>
        <v>422</v>
      </c>
      <c r="C102" s="92">
        <f>IF($A102="","",VLOOKUP($A102,'Annex 2 Designated EHV charges'!$D:$O,3,0))</f>
        <v>1170000772465</v>
      </c>
      <c r="D102" s="91" t="str">
        <f>IF($A102="","",VLOOKUP($A102,'Annex 2 Designated EHV charges'!$D:$O,4,0))</f>
        <v>Dayfields Farm PV</v>
      </c>
      <c r="E102" s="93" t="str">
        <f>IFERROR(IF(VLOOKUP($A102,'Annex 2 Designated EHV charges'!$D:$P,COLUMN(E102)+5,FALSE)=0,"",VLOOKUP($A102,'Annex 2 Designated EHV charges'!$D:$P,COLUMN(E102)+5,FALSE)),"")</f>
        <v/>
      </c>
      <c r="F102" s="213">
        <f>IFERROR(IF(VLOOKUP($A102,'Annex 2 Designated EHV charges'!$D:$P,COLUMN(F102)+5,FALSE)=0,"",VLOOKUP($A102,'Annex 2 Designated EHV charges'!$D:$P,COLUMN(F102)+5,FALSE)),"")</f>
        <v>2011.43</v>
      </c>
      <c r="G102" s="213">
        <f>IFERROR(IF(VLOOKUP($A102,'Annex 2 Designated EHV charges'!$D:$P,COLUMN(G102)+5,FALSE)=0,"",VLOOKUP($A102,'Annex 2 Designated EHV charges'!$D:$P,COLUMN(G102)+5,FALSE)),"")</f>
        <v>0.05</v>
      </c>
      <c r="H102" s="213">
        <f>IFERROR(IF(VLOOKUP($A102,'Annex 2 Designated EHV charges'!$D:$P,COLUMN(H102)+5,FALSE)=0,"",VLOOKUP($A102,'Annex 2 Designated EHV charges'!$D:$P,COLUMN(H102)+5,FALSE)),"")</f>
        <v>0.05</v>
      </c>
    </row>
    <row r="103" spans="1:8" x14ac:dyDescent="0.25">
      <c r="A103" s="92">
        <f t="array" ref="A103">IFERROR(INDEX('Annex 2 Designated EHV charges'!$D$11:$D$396, MATCH(0, IF(ISBLANK('Annex 2 Designated EHV charges'!$D$11:$D$396),1, COUNTIF(A$4:$A102, 'Annex 2 Designated EHV charges'!$D$11:$D$396)), 0)),"")</f>
        <v>423</v>
      </c>
      <c r="B103" s="91">
        <f>IF($A103="","",VLOOKUP($A103,'Annex 2 Designated EHV charges'!$D:$O,2,0))</f>
        <v>423</v>
      </c>
      <c r="C103" s="92">
        <f>IF($A103="","",VLOOKUP($A103,'Annex 2 Designated EHV charges'!$D:$O,3,0))</f>
        <v>1170000775721</v>
      </c>
      <c r="D103" s="91" t="str">
        <f>IF($A103="","",VLOOKUP($A103,'Annex 2 Designated EHV charges'!$D:$O,4,0))</f>
        <v>Bolsovermoor Quarry PV</v>
      </c>
      <c r="E103" s="93" t="str">
        <f>IFERROR(IF(VLOOKUP($A103,'Annex 2 Designated EHV charges'!$D:$P,COLUMN(E103)+5,FALSE)=0,"",VLOOKUP($A103,'Annex 2 Designated EHV charges'!$D:$P,COLUMN(E103)+5,FALSE)),"")</f>
        <v/>
      </c>
      <c r="F103" s="213">
        <f>IFERROR(IF(VLOOKUP($A103,'Annex 2 Designated EHV charges'!$D:$P,COLUMN(F103)+5,FALSE)=0,"",VLOOKUP($A103,'Annex 2 Designated EHV charges'!$D:$P,COLUMN(F103)+5,FALSE)),"")</f>
        <v>926.28</v>
      </c>
      <c r="G103" s="213">
        <f>IFERROR(IF(VLOOKUP($A103,'Annex 2 Designated EHV charges'!$D:$P,COLUMN(G103)+5,FALSE)=0,"",VLOOKUP($A103,'Annex 2 Designated EHV charges'!$D:$P,COLUMN(G103)+5,FALSE)),"")</f>
        <v>0.05</v>
      </c>
      <c r="H103" s="213">
        <f>IFERROR(IF(VLOOKUP($A103,'Annex 2 Designated EHV charges'!$D:$P,COLUMN(H103)+5,FALSE)=0,"",VLOOKUP($A103,'Annex 2 Designated EHV charges'!$D:$P,COLUMN(H103)+5,FALSE)),"")</f>
        <v>0.05</v>
      </c>
    </row>
    <row r="104" spans="1:8" x14ac:dyDescent="0.25">
      <c r="A104" s="92">
        <f t="array" ref="A104">IFERROR(INDEX('Annex 2 Designated EHV charges'!$D$11:$D$396, MATCH(0, IF(ISBLANK('Annex 2 Designated EHV charges'!$D$11:$D$396),1, COUNTIF(A$4:$A103, 'Annex 2 Designated EHV charges'!$D$11:$D$396)), 0)),"")</f>
        <v>424</v>
      </c>
      <c r="B104" s="91">
        <f>IF($A104="","",VLOOKUP($A104,'Annex 2 Designated EHV charges'!$D:$O,2,0))</f>
        <v>424</v>
      </c>
      <c r="C104" s="92">
        <f>IF($A104="","",VLOOKUP($A104,'Annex 2 Designated EHV charges'!$D:$O,3,0))</f>
        <v>1170000775350</v>
      </c>
      <c r="D104" s="91" t="str">
        <f>IF($A104="","",VLOOKUP($A104,'Annex 2 Designated EHV charges'!$D:$O,4,0))</f>
        <v>Bilsthorpe PV</v>
      </c>
      <c r="E104" s="93" t="str">
        <f>IFERROR(IF(VLOOKUP($A104,'Annex 2 Designated EHV charges'!$D:$P,COLUMN(E104)+5,FALSE)=0,"",VLOOKUP($A104,'Annex 2 Designated EHV charges'!$D:$P,COLUMN(E104)+5,FALSE)),"")</f>
        <v/>
      </c>
      <c r="F104" s="213">
        <f>IFERROR(IF(VLOOKUP($A104,'Annex 2 Designated EHV charges'!$D:$P,COLUMN(F104)+5,FALSE)=0,"",VLOOKUP($A104,'Annex 2 Designated EHV charges'!$D:$P,COLUMN(F104)+5,FALSE)),"")</f>
        <v>4482.55</v>
      </c>
      <c r="G104" s="213">
        <f>IFERROR(IF(VLOOKUP($A104,'Annex 2 Designated EHV charges'!$D:$P,COLUMN(G104)+5,FALSE)=0,"",VLOOKUP($A104,'Annex 2 Designated EHV charges'!$D:$P,COLUMN(G104)+5,FALSE)),"")</f>
        <v>0.05</v>
      </c>
      <c r="H104" s="213">
        <f>IFERROR(IF(VLOOKUP($A104,'Annex 2 Designated EHV charges'!$D:$P,COLUMN(H104)+5,FALSE)=0,"",VLOOKUP($A104,'Annex 2 Designated EHV charges'!$D:$P,COLUMN(H104)+5,FALSE)),"")</f>
        <v>0.05</v>
      </c>
    </row>
    <row r="105" spans="1:8" x14ac:dyDescent="0.25">
      <c r="A105" s="92">
        <f t="array" ref="A105">IFERROR(INDEX('Annex 2 Designated EHV charges'!$D$11:$D$396, MATCH(0, IF(ISBLANK('Annex 2 Designated EHV charges'!$D$11:$D$396),1, COUNTIF(A$4:$A104, 'Annex 2 Designated EHV charges'!$D$11:$D$396)), 0)),"")</f>
        <v>426</v>
      </c>
      <c r="B105" s="91">
        <f>IF($A105="","",VLOOKUP($A105,'Annex 2 Designated EHV charges'!$D:$O,2,0))</f>
        <v>426</v>
      </c>
      <c r="C105" s="92">
        <f>IF($A105="","",VLOOKUP($A105,'Annex 2 Designated EHV charges'!$D:$O,3,0))</f>
        <v>1170000783314</v>
      </c>
      <c r="D105" s="91" t="str">
        <f>IF($A105="","",VLOOKUP($A105,'Annex 2 Designated EHV charges'!$D:$O,4,0))</f>
        <v>Sutton Bonnington PV</v>
      </c>
      <c r="E105" s="93" t="str">
        <f>IFERROR(IF(VLOOKUP($A105,'Annex 2 Designated EHV charges'!$D:$P,COLUMN(E105)+5,FALSE)=0,"",VLOOKUP($A105,'Annex 2 Designated EHV charges'!$D:$P,COLUMN(E105)+5,FALSE)),"")</f>
        <v/>
      </c>
      <c r="F105" s="213">
        <f>IFERROR(IF(VLOOKUP($A105,'Annex 2 Designated EHV charges'!$D:$P,COLUMN(F105)+5,FALSE)=0,"",VLOOKUP($A105,'Annex 2 Designated EHV charges'!$D:$P,COLUMN(F105)+5,FALSE)),"")</f>
        <v>700.95</v>
      </c>
      <c r="G105" s="213">
        <f>IFERROR(IF(VLOOKUP($A105,'Annex 2 Designated EHV charges'!$D:$P,COLUMN(G105)+5,FALSE)=0,"",VLOOKUP($A105,'Annex 2 Designated EHV charges'!$D:$P,COLUMN(G105)+5,FALSE)),"")</f>
        <v>0.05</v>
      </c>
      <c r="H105" s="213">
        <f>IFERROR(IF(VLOOKUP($A105,'Annex 2 Designated EHV charges'!$D:$P,COLUMN(H105)+5,FALSE)=0,"",VLOOKUP($A105,'Annex 2 Designated EHV charges'!$D:$P,COLUMN(H105)+5,FALSE)),"")</f>
        <v>0.05</v>
      </c>
    </row>
    <row r="106" spans="1:8" x14ac:dyDescent="0.25">
      <c r="A106" s="92">
        <f t="array" ref="A106">IFERROR(INDEX('Annex 2 Designated EHV charges'!$D$11:$D$396, MATCH(0, IF(ISBLANK('Annex 2 Designated EHV charges'!$D$11:$D$396),1, COUNTIF(A$4:$A105, 'Annex 2 Designated EHV charges'!$D$11:$D$396)), 0)),"")</f>
        <v>428</v>
      </c>
      <c r="B106" s="91">
        <f>IF($A106="","",VLOOKUP($A106,'Annex 2 Designated EHV charges'!$D:$O,2,0))</f>
        <v>428</v>
      </c>
      <c r="C106" s="92">
        <f>IF($A106="","",VLOOKUP($A106,'Annex 2 Designated EHV charges'!$D:$O,3,0))</f>
        <v>1170000790250</v>
      </c>
      <c r="D106" s="91" t="str">
        <f>IF($A106="","",VLOOKUP($A106,'Annex 2 Designated EHV charges'!$D:$O,4,0))</f>
        <v>Green Lane Marchington PV</v>
      </c>
      <c r="E106" s="93" t="str">
        <f>IFERROR(IF(VLOOKUP($A106,'Annex 2 Designated EHV charges'!$D:$P,COLUMN(E106)+5,FALSE)=0,"",VLOOKUP($A106,'Annex 2 Designated EHV charges'!$D:$P,COLUMN(E106)+5,FALSE)),"")</f>
        <v/>
      </c>
      <c r="F106" s="213">
        <f>IFERROR(IF(VLOOKUP($A106,'Annex 2 Designated EHV charges'!$D:$P,COLUMN(F106)+5,FALSE)=0,"",VLOOKUP($A106,'Annex 2 Designated EHV charges'!$D:$P,COLUMN(F106)+5,FALSE)),"")</f>
        <v>708.34</v>
      </c>
      <c r="G106" s="213">
        <f>IFERROR(IF(VLOOKUP($A106,'Annex 2 Designated EHV charges'!$D:$P,COLUMN(G106)+5,FALSE)=0,"",VLOOKUP($A106,'Annex 2 Designated EHV charges'!$D:$P,COLUMN(G106)+5,FALSE)),"")</f>
        <v>0.05</v>
      </c>
      <c r="H106" s="213">
        <f>IFERROR(IF(VLOOKUP($A106,'Annex 2 Designated EHV charges'!$D:$P,COLUMN(H106)+5,FALSE)=0,"",VLOOKUP($A106,'Annex 2 Designated EHV charges'!$D:$P,COLUMN(H106)+5,FALSE)),"")</f>
        <v>0.05</v>
      </c>
    </row>
    <row r="107" spans="1:8" x14ac:dyDescent="0.25">
      <c r="A107" s="92">
        <f t="array" ref="A107">IFERROR(INDEX('Annex 2 Designated EHV charges'!$D$11:$D$396, MATCH(0, IF(ISBLANK('Annex 2 Designated EHV charges'!$D$11:$D$396),1, COUNTIF(A$4:$A106, 'Annex 2 Designated EHV charges'!$D$11:$D$396)), 0)),"")</f>
        <v>429</v>
      </c>
      <c r="B107" s="91">
        <f>IF($A107="","",VLOOKUP($A107,'Annex 2 Designated EHV charges'!$D:$O,2,0))</f>
        <v>429</v>
      </c>
      <c r="C107" s="92">
        <f>IF($A107="","",VLOOKUP($A107,'Annex 2 Designated EHV charges'!$D:$O,3,0))</f>
        <v>1170000807151</v>
      </c>
      <c r="D107" s="91" t="str">
        <f>IF($A107="","",VLOOKUP($A107,'Annex 2 Designated EHV charges'!$D:$O,4,0))</f>
        <v>Baddesley Park PV</v>
      </c>
      <c r="E107" s="93" t="str">
        <f>IFERROR(IF(VLOOKUP($A107,'Annex 2 Designated EHV charges'!$D:$P,COLUMN(E107)+5,FALSE)=0,"",VLOOKUP($A107,'Annex 2 Designated EHV charges'!$D:$P,COLUMN(E107)+5,FALSE)),"")</f>
        <v/>
      </c>
      <c r="F107" s="213">
        <f>IFERROR(IF(VLOOKUP($A107,'Annex 2 Designated EHV charges'!$D:$P,COLUMN(F107)+5,FALSE)=0,"",VLOOKUP($A107,'Annex 2 Designated EHV charges'!$D:$P,COLUMN(F107)+5,FALSE)),"")</f>
        <v>573.48</v>
      </c>
      <c r="G107" s="213">
        <f>IFERROR(IF(VLOOKUP($A107,'Annex 2 Designated EHV charges'!$D:$P,COLUMN(G107)+5,FALSE)=0,"",VLOOKUP($A107,'Annex 2 Designated EHV charges'!$D:$P,COLUMN(G107)+5,FALSE)),"")</f>
        <v>0.05</v>
      </c>
      <c r="H107" s="213">
        <f>IFERROR(IF(VLOOKUP($A107,'Annex 2 Designated EHV charges'!$D:$P,COLUMN(H107)+5,FALSE)=0,"",VLOOKUP($A107,'Annex 2 Designated EHV charges'!$D:$P,COLUMN(H107)+5,FALSE)),"")</f>
        <v>0.05</v>
      </c>
    </row>
    <row r="108" spans="1:8" x14ac:dyDescent="0.25">
      <c r="A108" s="92">
        <f t="array" ref="A108">IFERROR(INDEX('Annex 2 Designated EHV charges'!$D$11:$D$396, MATCH(0, IF(ISBLANK('Annex 2 Designated EHV charges'!$D$11:$D$396),1, COUNTIF(A$4:$A107, 'Annex 2 Designated EHV charges'!$D$11:$D$396)), 0)),"")</f>
        <v>430</v>
      </c>
      <c r="B108" s="91">
        <f>IF($A108="","",VLOOKUP($A108,'Annex 2 Designated EHV charges'!$D:$O,2,0))</f>
        <v>430</v>
      </c>
      <c r="C108" s="92">
        <f>IF($A108="","",VLOOKUP($A108,'Annex 2 Designated EHV charges'!$D:$O,3,0))</f>
        <v>1170000807170</v>
      </c>
      <c r="D108" s="91" t="str">
        <f>IF($A108="","",VLOOKUP($A108,'Annex 2 Designated EHV charges'!$D:$O,4,0))</f>
        <v>Baddesley Pk Biomass</v>
      </c>
      <c r="E108" s="93">
        <f>IFERROR(IF(VLOOKUP($A108,'Annex 2 Designated EHV charges'!$D:$P,COLUMN(E108)+5,FALSE)=0,"",VLOOKUP($A108,'Annex 2 Designated EHV charges'!$D:$P,COLUMN(E108)+5,FALSE)),"")</f>
        <v>-1.899</v>
      </c>
      <c r="F108" s="213">
        <f>IFERROR(IF(VLOOKUP($A108,'Annex 2 Designated EHV charges'!$D:$P,COLUMN(F108)+5,FALSE)=0,"",VLOOKUP($A108,'Annex 2 Designated EHV charges'!$D:$P,COLUMN(F108)+5,FALSE)),"")</f>
        <v>2310.64</v>
      </c>
      <c r="G108" s="213">
        <f>IFERROR(IF(VLOOKUP($A108,'Annex 2 Designated EHV charges'!$D:$P,COLUMN(G108)+5,FALSE)=0,"",VLOOKUP($A108,'Annex 2 Designated EHV charges'!$D:$P,COLUMN(G108)+5,FALSE)),"")</f>
        <v>0.05</v>
      </c>
      <c r="H108" s="213">
        <f>IFERROR(IF(VLOOKUP($A108,'Annex 2 Designated EHV charges'!$D:$P,COLUMN(H108)+5,FALSE)=0,"",VLOOKUP($A108,'Annex 2 Designated EHV charges'!$D:$P,COLUMN(H108)+5,FALSE)),"")</f>
        <v>0.05</v>
      </c>
    </row>
    <row r="109" spans="1:8" x14ac:dyDescent="0.25">
      <c r="A109" s="92">
        <f t="array" ref="A109">IFERROR(INDEX('Annex 2 Designated EHV charges'!$D$11:$D$396, MATCH(0, IF(ISBLANK('Annex 2 Designated EHV charges'!$D$11:$D$396),1, COUNTIF(A$4:$A108, 'Annex 2 Designated EHV charges'!$D$11:$D$396)), 0)),"")</f>
        <v>431</v>
      </c>
      <c r="B109" s="91">
        <f>IF($A109="","",VLOOKUP($A109,'Annex 2 Designated EHV charges'!$D:$O,2,0))</f>
        <v>431</v>
      </c>
      <c r="C109" s="92">
        <f>IF($A109="","",VLOOKUP($A109,'Annex 2 Designated EHV charges'!$D:$O,3,0))</f>
        <v>1170000859007</v>
      </c>
      <c r="D109" s="91" t="str">
        <f>IF($A109="","",VLOOKUP($A109,'Annex 2 Designated EHV charges'!$D:$O,4,0))</f>
        <v>Taylor Lane 33kV STOR</v>
      </c>
      <c r="E109" s="93">
        <f>IFERROR(IF(VLOOKUP($A109,'Annex 2 Designated EHV charges'!$D:$P,COLUMN(E109)+5,FALSE)=0,"",VLOOKUP($A109,'Annex 2 Designated EHV charges'!$D:$P,COLUMN(E109)+5,FALSE)),"")</f>
        <v>-5.15</v>
      </c>
      <c r="F109" s="213">
        <f>IFERROR(IF(VLOOKUP($A109,'Annex 2 Designated EHV charges'!$D:$P,COLUMN(F109)+5,FALSE)=0,"",VLOOKUP($A109,'Annex 2 Designated EHV charges'!$D:$P,COLUMN(F109)+5,FALSE)),"")</f>
        <v>356.52</v>
      </c>
      <c r="G109" s="213">
        <f>IFERROR(IF(VLOOKUP($A109,'Annex 2 Designated EHV charges'!$D:$P,COLUMN(G109)+5,FALSE)=0,"",VLOOKUP($A109,'Annex 2 Designated EHV charges'!$D:$P,COLUMN(G109)+5,FALSE)),"")</f>
        <v>0.05</v>
      </c>
      <c r="H109" s="213">
        <f>IFERROR(IF(VLOOKUP($A109,'Annex 2 Designated EHV charges'!$D:$P,COLUMN(H109)+5,FALSE)=0,"",VLOOKUP($A109,'Annex 2 Designated EHV charges'!$D:$P,COLUMN(H109)+5,FALSE)),"")</f>
        <v>0.05</v>
      </c>
    </row>
    <row r="110" spans="1:8" x14ac:dyDescent="0.25">
      <c r="A110" s="92">
        <f t="array" ref="A110">IFERROR(INDEX('Annex 2 Designated EHV charges'!$D$11:$D$396, MATCH(0, IF(ISBLANK('Annex 2 Designated EHV charges'!$D$11:$D$396),1, COUNTIF(A$4:$A109, 'Annex 2 Designated EHV charges'!$D$11:$D$396)), 0)),"")</f>
        <v>432</v>
      </c>
      <c r="B110" s="91">
        <f>IF($A110="","",VLOOKUP($A110,'Annex 2 Designated EHV charges'!$D:$O,2,0))</f>
        <v>432</v>
      </c>
      <c r="C110" s="92">
        <f>IF($A110="","",VLOOKUP($A110,'Annex 2 Designated EHV charges'!$D:$O,3,0))</f>
        <v>1170000871324</v>
      </c>
      <c r="D110" s="91" t="str">
        <f>IF($A110="","",VLOOKUP($A110,'Annex 2 Designated EHV charges'!$D:$O,4,0))</f>
        <v>Hill Farm ESS</v>
      </c>
      <c r="E110" s="93">
        <f>IFERROR(IF(VLOOKUP($A110,'Annex 2 Designated EHV charges'!$D:$P,COLUMN(E110)+5,FALSE)=0,"",VLOOKUP($A110,'Annex 2 Designated EHV charges'!$D:$P,COLUMN(E110)+5,FALSE)),"")</f>
        <v>-2.161</v>
      </c>
      <c r="F110" s="213">
        <f>IFERROR(IF(VLOOKUP($A110,'Annex 2 Designated EHV charges'!$D:$P,COLUMN(F110)+5,FALSE)=0,"",VLOOKUP($A110,'Annex 2 Designated EHV charges'!$D:$P,COLUMN(F110)+5,FALSE)),"")</f>
        <v>2085.38</v>
      </c>
      <c r="G110" s="213">
        <f>IFERROR(IF(VLOOKUP($A110,'Annex 2 Designated EHV charges'!$D:$P,COLUMN(G110)+5,FALSE)=0,"",VLOOKUP($A110,'Annex 2 Designated EHV charges'!$D:$P,COLUMN(G110)+5,FALSE)),"")</f>
        <v>0.05</v>
      </c>
      <c r="H110" s="213">
        <f>IFERROR(IF(VLOOKUP($A110,'Annex 2 Designated EHV charges'!$D:$P,COLUMN(H110)+5,FALSE)=0,"",VLOOKUP($A110,'Annex 2 Designated EHV charges'!$D:$P,COLUMN(H110)+5,FALSE)),"")</f>
        <v>0.05</v>
      </c>
    </row>
    <row r="111" spans="1:8" x14ac:dyDescent="0.25">
      <c r="A111" s="92">
        <f t="array" ref="A111">IFERROR(INDEX('Annex 2 Designated EHV charges'!$D$11:$D$396, MATCH(0, IF(ISBLANK('Annex 2 Designated EHV charges'!$D$11:$D$396),1, COUNTIF(A$4:$A110, 'Annex 2 Designated EHV charges'!$D$11:$D$396)), 0)),"")</f>
        <v>433</v>
      </c>
      <c r="B111" s="91">
        <f>IF($A111="","",VLOOKUP($A111,'Annex 2 Designated EHV charges'!$D:$O,2,0))</f>
        <v>433</v>
      </c>
      <c r="C111" s="92">
        <f>IF($A111="","",VLOOKUP($A111,'Annex 2 Designated EHV charges'!$D:$O,3,0))</f>
        <v>1170000871139</v>
      </c>
      <c r="D111" s="91" t="str">
        <f>IF($A111="","",VLOOKUP($A111,'Annex 2 Designated EHV charges'!$D:$O,4,0))</f>
        <v>Leverton ESS</v>
      </c>
      <c r="E111" s="93" t="str">
        <f>IFERROR(IF(VLOOKUP($A111,'Annex 2 Designated EHV charges'!$D:$P,COLUMN(E111)+5,FALSE)=0,"",VLOOKUP($A111,'Annex 2 Designated EHV charges'!$D:$P,COLUMN(E111)+5,FALSE)),"")</f>
        <v/>
      </c>
      <c r="F111" s="213">
        <f>IFERROR(IF(VLOOKUP($A111,'Annex 2 Designated EHV charges'!$D:$P,COLUMN(F111)+5,FALSE)=0,"",VLOOKUP($A111,'Annex 2 Designated EHV charges'!$D:$P,COLUMN(F111)+5,FALSE)),"")</f>
        <v>181.79</v>
      </c>
      <c r="G111" s="213">
        <f>IFERROR(IF(VLOOKUP($A111,'Annex 2 Designated EHV charges'!$D:$P,COLUMN(G111)+5,FALSE)=0,"",VLOOKUP($A111,'Annex 2 Designated EHV charges'!$D:$P,COLUMN(G111)+5,FALSE)),"")</f>
        <v>0.05</v>
      </c>
      <c r="H111" s="213">
        <f>IFERROR(IF(VLOOKUP($A111,'Annex 2 Designated EHV charges'!$D:$P,COLUMN(H111)+5,FALSE)=0,"",VLOOKUP($A111,'Annex 2 Designated EHV charges'!$D:$P,COLUMN(H111)+5,FALSE)),"")</f>
        <v>0.05</v>
      </c>
    </row>
    <row r="112" spans="1:8" x14ac:dyDescent="0.25">
      <c r="A112" s="92">
        <f t="array" ref="A112">IFERROR(INDEX('Annex 2 Designated EHV charges'!$D$11:$D$396, MATCH(0, IF(ISBLANK('Annex 2 Designated EHV charges'!$D$11:$D$396),1, COUNTIF(A$4:$A111, 'Annex 2 Designated EHV charges'!$D$11:$D$396)), 0)),"")</f>
        <v>434</v>
      </c>
      <c r="B112" s="91">
        <f>IF($A112="","",VLOOKUP($A112,'Annex 2 Designated EHV charges'!$D:$O,2,0))</f>
        <v>434</v>
      </c>
      <c r="C112" s="92">
        <f>IF($A112="","",VLOOKUP($A112,'Annex 2 Designated EHV charges'!$D:$O,3,0))</f>
        <v>1170000884095</v>
      </c>
      <c r="D112" s="91" t="str">
        <f>IF($A112="","",VLOOKUP($A112,'Annex 2 Designated EHV charges'!$D:$O,4,0))</f>
        <v>Nottingham Rd STOR</v>
      </c>
      <c r="E112" s="93" t="str">
        <f>IFERROR(IF(VLOOKUP($A112,'Annex 2 Designated EHV charges'!$D:$P,COLUMN(E112)+5,FALSE)=0,"",VLOOKUP($A112,'Annex 2 Designated EHV charges'!$D:$P,COLUMN(E112)+5,FALSE)),"")</f>
        <v/>
      </c>
      <c r="F112" s="213">
        <f>IFERROR(IF(VLOOKUP($A112,'Annex 2 Designated EHV charges'!$D:$P,COLUMN(F112)+5,FALSE)=0,"",VLOOKUP($A112,'Annex 2 Designated EHV charges'!$D:$P,COLUMN(F112)+5,FALSE)),"")</f>
        <v>2248.12</v>
      </c>
      <c r="G112" s="213">
        <f>IFERROR(IF(VLOOKUP($A112,'Annex 2 Designated EHV charges'!$D:$P,COLUMN(G112)+5,FALSE)=0,"",VLOOKUP($A112,'Annex 2 Designated EHV charges'!$D:$P,COLUMN(G112)+5,FALSE)),"")</f>
        <v>0.05</v>
      </c>
      <c r="H112" s="213">
        <f>IFERROR(IF(VLOOKUP($A112,'Annex 2 Designated EHV charges'!$D:$P,COLUMN(H112)+5,FALSE)=0,"",VLOOKUP($A112,'Annex 2 Designated EHV charges'!$D:$P,COLUMN(H112)+5,FALSE)),"")</f>
        <v>0.05</v>
      </c>
    </row>
    <row r="113" spans="1:8" x14ac:dyDescent="0.25">
      <c r="A113" s="92">
        <f t="array" ref="A113">IFERROR(INDEX('Annex 2 Designated EHV charges'!$D$11:$D$396, MATCH(0, IF(ISBLANK('Annex 2 Designated EHV charges'!$D$11:$D$396),1, COUNTIF(A$4:$A112, 'Annex 2 Designated EHV charges'!$D$11:$D$396)), 0)),"")</f>
        <v>436</v>
      </c>
      <c r="B113" s="91">
        <f>IF($A113="","",VLOOKUP($A113,'Annex 2 Designated EHV charges'!$D:$O,2,0))</f>
        <v>436</v>
      </c>
      <c r="C113" s="92">
        <f>IF($A113="","",VLOOKUP($A113,'Annex 2 Designated EHV charges'!$D:$O,3,0))</f>
        <v>1170000895733</v>
      </c>
      <c r="D113" s="91" t="str">
        <f>IF($A113="","",VLOOKUP($A113,'Annex 2 Designated EHV charges'!$D:$O,4,0))</f>
        <v>Breach Farm ESS</v>
      </c>
      <c r="E113" s="93">
        <f>IFERROR(IF(VLOOKUP($A113,'Annex 2 Designated EHV charges'!$D:$P,COLUMN(E113)+5,FALSE)=0,"",VLOOKUP($A113,'Annex 2 Designated EHV charges'!$D:$P,COLUMN(E113)+5,FALSE)),"")</f>
        <v>-2.61</v>
      </c>
      <c r="F113" s="213">
        <f>IFERROR(IF(VLOOKUP($A113,'Annex 2 Designated EHV charges'!$D:$P,COLUMN(F113)+5,FALSE)=0,"",VLOOKUP($A113,'Annex 2 Designated EHV charges'!$D:$P,COLUMN(F113)+5,FALSE)),"")</f>
        <v>2738.4</v>
      </c>
      <c r="G113" s="213">
        <f>IFERROR(IF(VLOOKUP($A113,'Annex 2 Designated EHV charges'!$D:$P,COLUMN(G113)+5,FALSE)=0,"",VLOOKUP($A113,'Annex 2 Designated EHV charges'!$D:$P,COLUMN(G113)+5,FALSE)),"")</f>
        <v>0.05</v>
      </c>
      <c r="H113" s="213">
        <f>IFERROR(IF(VLOOKUP($A113,'Annex 2 Designated EHV charges'!$D:$P,COLUMN(H113)+5,FALSE)=0,"",VLOOKUP($A113,'Annex 2 Designated EHV charges'!$D:$P,COLUMN(H113)+5,FALSE)),"")</f>
        <v>0.05</v>
      </c>
    </row>
    <row r="114" spans="1:8" x14ac:dyDescent="0.25">
      <c r="A114" s="92">
        <f t="array" ref="A114">IFERROR(INDEX('Annex 2 Designated EHV charges'!$D$11:$D$396, MATCH(0, IF(ISBLANK('Annex 2 Designated EHV charges'!$D$11:$D$396),1, COUNTIF(A$4:$A113, 'Annex 2 Designated EHV charges'!$D$11:$D$396)), 0)),"")</f>
        <v>437</v>
      </c>
      <c r="B114" s="91">
        <f>IF($A114="","",VLOOKUP($A114,'Annex 2 Designated EHV charges'!$D:$O,2,0))</f>
        <v>437</v>
      </c>
      <c r="C114" s="92">
        <f>IF($A114="","",VLOOKUP($A114,'Annex 2 Designated EHV charges'!$D:$O,3,0))</f>
        <v>1170000902638</v>
      </c>
      <c r="D114" s="91" t="str">
        <f>IF($A114="","",VLOOKUP($A114,'Annex 2 Designated EHV charges'!$D:$O,4,0))</f>
        <v>Boston Biomass Gen AD</v>
      </c>
      <c r="E114" s="93">
        <f>IFERROR(IF(VLOOKUP($A114,'Annex 2 Designated EHV charges'!$D:$P,COLUMN(E114)+5,FALSE)=0,"",VLOOKUP($A114,'Annex 2 Designated EHV charges'!$D:$P,COLUMN(E114)+5,FALSE)),"")</f>
        <v>-6.6749999999999998</v>
      </c>
      <c r="F114" s="213">
        <f>IFERROR(IF(VLOOKUP($A114,'Annex 2 Designated EHV charges'!$D:$P,COLUMN(F114)+5,FALSE)=0,"",VLOOKUP($A114,'Annex 2 Designated EHV charges'!$D:$P,COLUMN(F114)+5,FALSE)),"")</f>
        <v>311.64</v>
      </c>
      <c r="G114" s="213">
        <f>IFERROR(IF(VLOOKUP($A114,'Annex 2 Designated EHV charges'!$D:$P,COLUMN(G114)+5,FALSE)=0,"",VLOOKUP($A114,'Annex 2 Designated EHV charges'!$D:$P,COLUMN(G114)+5,FALSE)),"")</f>
        <v>0.05</v>
      </c>
      <c r="H114" s="213">
        <f>IFERROR(IF(VLOOKUP($A114,'Annex 2 Designated EHV charges'!$D:$P,COLUMN(H114)+5,FALSE)=0,"",VLOOKUP($A114,'Annex 2 Designated EHV charges'!$D:$P,COLUMN(H114)+5,FALSE)),"")</f>
        <v>0.05</v>
      </c>
    </row>
    <row r="115" spans="1:8" x14ac:dyDescent="0.25">
      <c r="A115" s="92">
        <f t="array" ref="A115">IFERROR(INDEX('Annex 2 Designated EHV charges'!$D$11:$D$396, MATCH(0, IF(ISBLANK('Annex 2 Designated EHV charges'!$D$11:$D$396),1, COUNTIF(A$4:$A114, 'Annex 2 Designated EHV charges'!$D$11:$D$396)), 0)),"")</f>
        <v>438</v>
      </c>
      <c r="B115" s="91">
        <f>IF($A115="","",VLOOKUP($A115,'Annex 2 Designated EHV charges'!$D:$O,2,0))</f>
        <v>438</v>
      </c>
      <c r="C115" s="92">
        <f>IF($A115="","",VLOOKUP($A115,'Annex 2 Designated EHV charges'!$D:$O,3,0))</f>
        <v>1170000928974</v>
      </c>
      <c r="D115" s="91" t="str">
        <f>IF($A115="","",VLOOKUP($A115,'Annex 2 Designated EHV charges'!$D:$O,4,0))</f>
        <v>Twin Oaks Diesel STOR</v>
      </c>
      <c r="E115" s="93">
        <f>IFERROR(IF(VLOOKUP($A115,'Annex 2 Designated EHV charges'!$D:$P,COLUMN(E115)+5,FALSE)=0,"",VLOOKUP($A115,'Annex 2 Designated EHV charges'!$D:$P,COLUMN(E115)+5,FALSE)),"")</f>
        <v>-1.9610000000000001</v>
      </c>
      <c r="F115" s="213">
        <f>IFERROR(IF(VLOOKUP($A115,'Annex 2 Designated EHV charges'!$D:$P,COLUMN(F115)+5,FALSE)=0,"",VLOOKUP($A115,'Annex 2 Designated EHV charges'!$D:$P,COLUMN(F115)+5,FALSE)),"")</f>
        <v>562.76</v>
      </c>
      <c r="G115" s="213">
        <f>IFERROR(IF(VLOOKUP($A115,'Annex 2 Designated EHV charges'!$D:$P,COLUMN(G115)+5,FALSE)=0,"",VLOOKUP($A115,'Annex 2 Designated EHV charges'!$D:$P,COLUMN(G115)+5,FALSE)),"")</f>
        <v>0.05</v>
      </c>
      <c r="H115" s="213">
        <f>IFERROR(IF(VLOOKUP($A115,'Annex 2 Designated EHV charges'!$D:$P,COLUMN(H115)+5,FALSE)=0,"",VLOOKUP($A115,'Annex 2 Designated EHV charges'!$D:$P,COLUMN(H115)+5,FALSE)),"")</f>
        <v>0.05</v>
      </c>
    </row>
    <row r="116" spans="1:8" x14ac:dyDescent="0.25">
      <c r="A116" s="92">
        <f t="array" ref="A116">IFERROR(INDEX('Annex 2 Designated EHV charges'!$D$11:$D$396, MATCH(0, IF(ISBLANK('Annex 2 Designated EHV charges'!$D$11:$D$396),1, COUNTIF(A$4:$A115, 'Annex 2 Designated EHV charges'!$D$11:$D$396)), 0)),"")</f>
        <v>439</v>
      </c>
      <c r="B116" s="91">
        <f>IF($A116="","",VLOOKUP($A116,'Annex 2 Designated EHV charges'!$D:$O,2,0))</f>
        <v>439</v>
      </c>
      <c r="C116" s="92">
        <f>IF($A116="","",VLOOKUP($A116,'Annex 2 Designated EHV charges'!$D:$O,3,0))</f>
        <v>1170000939920</v>
      </c>
      <c r="D116" s="91" t="str">
        <f>IF($A116="","",VLOOKUP($A116,'Annex 2 Designated EHV charges'!$D:$O,4,0))</f>
        <v>Colwick Private Rd STOR</v>
      </c>
      <c r="E116" s="93">
        <f>IFERROR(IF(VLOOKUP($A116,'Annex 2 Designated EHV charges'!$D:$P,COLUMN(E116)+5,FALSE)=0,"",VLOOKUP($A116,'Annex 2 Designated EHV charges'!$D:$P,COLUMN(E116)+5,FALSE)),"")</f>
        <v>-3.2120000000000002</v>
      </c>
      <c r="F116" s="213">
        <f>IFERROR(IF(VLOOKUP($A116,'Annex 2 Designated EHV charges'!$D:$P,COLUMN(F116)+5,FALSE)=0,"",VLOOKUP($A116,'Annex 2 Designated EHV charges'!$D:$P,COLUMN(F116)+5,FALSE)),"")</f>
        <v>308.61</v>
      </c>
      <c r="G116" s="213">
        <f>IFERROR(IF(VLOOKUP($A116,'Annex 2 Designated EHV charges'!$D:$P,COLUMN(G116)+5,FALSE)=0,"",VLOOKUP($A116,'Annex 2 Designated EHV charges'!$D:$P,COLUMN(G116)+5,FALSE)),"")</f>
        <v>0.05</v>
      </c>
      <c r="H116" s="213">
        <f>IFERROR(IF(VLOOKUP($A116,'Annex 2 Designated EHV charges'!$D:$P,COLUMN(H116)+5,FALSE)=0,"",VLOOKUP($A116,'Annex 2 Designated EHV charges'!$D:$P,COLUMN(H116)+5,FALSE)),"")</f>
        <v>0.05</v>
      </c>
    </row>
    <row r="117" spans="1:8" x14ac:dyDescent="0.25">
      <c r="A117" s="92">
        <f t="array" ref="A117">IFERROR(INDEX('Annex 2 Designated EHV charges'!$D$11:$D$396, MATCH(0, IF(ISBLANK('Annex 2 Designated EHV charges'!$D$11:$D$396),1, COUNTIF(A$4:$A116, 'Annex 2 Designated EHV charges'!$D$11:$D$396)), 0)),"")</f>
        <v>440</v>
      </c>
      <c r="B117" s="91">
        <f>IF($A117="","",VLOOKUP($A117,'Annex 2 Designated EHV charges'!$D:$O,2,0))</f>
        <v>440</v>
      </c>
      <c r="C117" s="92">
        <f>IF($A117="","",VLOOKUP($A117,'Annex 2 Designated EHV charges'!$D:$O,3,0))</f>
        <v>1170000953553</v>
      </c>
      <c r="D117" s="91" t="str">
        <f>IF($A117="","",VLOOKUP($A117,'Annex 2 Designated EHV charges'!$D:$O,4,0))</f>
        <v xml:space="preserve">Mill Fm Caythorpe ESS </v>
      </c>
      <c r="E117" s="93" t="str">
        <f>IFERROR(IF(VLOOKUP($A117,'Annex 2 Designated EHV charges'!$D:$P,COLUMN(E117)+5,FALSE)=0,"",VLOOKUP($A117,'Annex 2 Designated EHV charges'!$D:$P,COLUMN(E117)+5,FALSE)),"")</f>
        <v/>
      </c>
      <c r="F117" s="213">
        <f>IFERROR(IF(VLOOKUP($A117,'Annex 2 Designated EHV charges'!$D:$P,COLUMN(F117)+5,FALSE)=0,"",VLOOKUP($A117,'Annex 2 Designated EHV charges'!$D:$P,COLUMN(F117)+5,FALSE)),"")</f>
        <v>270.33</v>
      </c>
      <c r="G117" s="213">
        <f>IFERROR(IF(VLOOKUP($A117,'Annex 2 Designated EHV charges'!$D:$P,COLUMN(G117)+5,FALSE)=0,"",VLOOKUP($A117,'Annex 2 Designated EHV charges'!$D:$P,COLUMN(G117)+5,FALSE)),"")</f>
        <v>0.05</v>
      </c>
      <c r="H117" s="213">
        <f>IFERROR(IF(VLOOKUP($A117,'Annex 2 Designated EHV charges'!$D:$P,COLUMN(H117)+5,FALSE)=0,"",VLOOKUP($A117,'Annex 2 Designated EHV charges'!$D:$P,COLUMN(H117)+5,FALSE)),"")</f>
        <v>0.05</v>
      </c>
    </row>
    <row r="118" spans="1:8" x14ac:dyDescent="0.25">
      <c r="A118" s="92">
        <f t="array" ref="A118">IFERROR(INDEX('Annex 2 Designated EHV charges'!$D$11:$D$396, MATCH(0, IF(ISBLANK('Annex 2 Designated EHV charges'!$D$11:$D$396),1, COUNTIF(A$4:$A117, 'Annex 2 Designated EHV charges'!$D$11:$D$396)), 0)),"")</f>
        <v>705</v>
      </c>
      <c r="B118" s="91">
        <f>IF($A118="","",VLOOKUP($A118,'Annex 2 Designated EHV charges'!$D:$O,2,0))</f>
        <v>705</v>
      </c>
      <c r="C118" s="92">
        <f>IF($A118="","",VLOOKUP($A118,'Annex 2 Designated EHV charges'!$D:$O,3,0))</f>
        <v>1170000447725</v>
      </c>
      <c r="D118" s="91" t="str">
        <f>IF($A118="","",VLOOKUP($A118,'Annex 2 Designated EHV charges'!$D:$O,4,0))</f>
        <v>Prestop Park Farm PV</v>
      </c>
      <c r="E118" s="93" t="str">
        <f>IFERROR(IF(VLOOKUP($A118,'Annex 2 Designated EHV charges'!$D:$P,COLUMN(E118)+5,FALSE)=0,"",VLOOKUP($A118,'Annex 2 Designated EHV charges'!$D:$P,COLUMN(E118)+5,FALSE)),"")</f>
        <v/>
      </c>
      <c r="F118" s="213">
        <f>IFERROR(IF(VLOOKUP($A118,'Annex 2 Designated EHV charges'!$D:$P,COLUMN(F118)+5,FALSE)=0,"",VLOOKUP($A118,'Annex 2 Designated EHV charges'!$D:$P,COLUMN(F118)+5,FALSE)),"")</f>
        <v>362.3</v>
      </c>
      <c r="G118" s="213">
        <f>IFERROR(IF(VLOOKUP($A118,'Annex 2 Designated EHV charges'!$D:$P,COLUMN(G118)+5,FALSE)=0,"",VLOOKUP($A118,'Annex 2 Designated EHV charges'!$D:$P,COLUMN(G118)+5,FALSE)),"")</f>
        <v>0.05</v>
      </c>
      <c r="H118" s="213">
        <f>IFERROR(IF(VLOOKUP($A118,'Annex 2 Designated EHV charges'!$D:$P,COLUMN(H118)+5,FALSE)=0,"",VLOOKUP($A118,'Annex 2 Designated EHV charges'!$D:$P,COLUMN(H118)+5,FALSE)),"")</f>
        <v>0.05</v>
      </c>
    </row>
    <row r="119" spans="1:8" x14ac:dyDescent="0.25">
      <c r="A119" s="92">
        <f t="array" ref="A119">IFERROR(INDEX('Annex 2 Designated EHV charges'!$D$11:$D$396, MATCH(0, IF(ISBLANK('Annex 2 Designated EHV charges'!$D$11:$D$396),1, COUNTIF(A$4:$A118, 'Annex 2 Designated EHV charges'!$D$11:$D$396)), 0)),"")</f>
        <v>706</v>
      </c>
      <c r="B119" s="91">
        <f>IF($A119="","",VLOOKUP($A119,'Annex 2 Designated EHV charges'!$D:$O,2,0))</f>
        <v>706</v>
      </c>
      <c r="C119" s="92">
        <f>IF($A119="","",VLOOKUP($A119,'Annex 2 Designated EHV charges'!$D:$O,3,0))</f>
        <v>1170000447488</v>
      </c>
      <c r="D119" s="91" t="str">
        <f>IF($A119="","",VLOOKUP($A119,'Annex 2 Designated EHV charges'!$D:$O,4,0))</f>
        <v>Smith Hall Farm Solar</v>
      </c>
      <c r="E119" s="93" t="str">
        <f>IFERROR(IF(VLOOKUP($A119,'Annex 2 Designated EHV charges'!$D:$P,COLUMN(E119)+5,FALSE)=0,"",VLOOKUP($A119,'Annex 2 Designated EHV charges'!$D:$P,COLUMN(E119)+5,FALSE)),"")</f>
        <v/>
      </c>
      <c r="F119" s="213">
        <f>IFERROR(IF(VLOOKUP($A119,'Annex 2 Designated EHV charges'!$D:$P,COLUMN(F119)+5,FALSE)=0,"",VLOOKUP($A119,'Annex 2 Designated EHV charges'!$D:$P,COLUMN(F119)+5,FALSE)),"")</f>
        <v>680.49</v>
      </c>
      <c r="G119" s="213">
        <f>IFERROR(IF(VLOOKUP($A119,'Annex 2 Designated EHV charges'!$D:$P,COLUMN(G119)+5,FALSE)=0,"",VLOOKUP($A119,'Annex 2 Designated EHV charges'!$D:$P,COLUMN(G119)+5,FALSE)),"")</f>
        <v>0.05</v>
      </c>
      <c r="H119" s="213">
        <f>IFERROR(IF(VLOOKUP($A119,'Annex 2 Designated EHV charges'!$D:$P,COLUMN(H119)+5,FALSE)=0,"",VLOOKUP($A119,'Annex 2 Designated EHV charges'!$D:$P,COLUMN(H119)+5,FALSE)),"")</f>
        <v>0.05</v>
      </c>
    </row>
    <row r="120" spans="1:8" x14ac:dyDescent="0.25">
      <c r="A120" s="92">
        <f t="array" ref="A120">IFERROR(INDEX('Annex 2 Designated EHV charges'!$D$11:$D$396, MATCH(0, IF(ISBLANK('Annex 2 Designated EHV charges'!$D$11:$D$396),1, COUNTIF(A$4:$A119, 'Annex 2 Designated EHV charges'!$D$11:$D$396)), 0)),"")</f>
        <v>707</v>
      </c>
      <c r="B120" s="91">
        <f>IF($A120="","",VLOOKUP($A120,'Annex 2 Designated EHV charges'!$D:$O,2,0))</f>
        <v>707</v>
      </c>
      <c r="C120" s="92">
        <f>IF($A120="","",VLOOKUP($A120,'Annex 2 Designated EHV charges'!$D:$O,3,0))</f>
        <v>1170000447502</v>
      </c>
      <c r="D120" s="91" t="str">
        <f>IF($A120="","",VLOOKUP($A120,'Annex 2 Designated EHV charges'!$D:$O,4,0))</f>
        <v>Park Farm Solar Ashby</v>
      </c>
      <c r="E120" s="93" t="str">
        <f>IFERROR(IF(VLOOKUP($A120,'Annex 2 Designated EHV charges'!$D:$P,COLUMN(E120)+5,FALSE)=0,"",VLOOKUP($A120,'Annex 2 Designated EHV charges'!$D:$P,COLUMN(E120)+5,FALSE)),"")</f>
        <v/>
      </c>
      <c r="F120" s="213">
        <f>IFERROR(IF(VLOOKUP($A120,'Annex 2 Designated EHV charges'!$D:$P,COLUMN(F120)+5,FALSE)=0,"",VLOOKUP($A120,'Annex 2 Designated EHV charges'!$D:$P,COLUMN(F120)+5,FALSE)),"")</f>
        <v>4026.85</v>
      </c>
      <c r="G120" s="213">
        <f>IFERROR(IF(VLOOKUP($A120,'Annex 2 Designated EHV charges'!$D:$P,COLUMN(G120)+5,FALSE)=0,"",VLOOKUP($A120,'Annex 2 Designated EHV charges'!$D:$P,COLUMN(G120)+5,FALSE)),"")</f>
        <v>0.05</v>
      </c>
      <c r="H120" s="213">
        <f>IFERROR(IF(VLOOKUP($A120,'Annex 2 Designated EHV charges'!$D:$P,COLUMN(H120)+5,FALSE)=0,"",VLOOKUP($A120,'Annex 2 Designated EHV charges'!$D:$P,COLUMN(H120)+5,FALSE)),"")</f>
        <v>0.05</v>
      </c>
    </row>
    <row r="121" spans="1:8" x14ac:dyDescent="0.25">
      <c r="A121" s="92">
        <f t="array" ref="A121">IFERROR(INDEX('Annex 2 Designated EHV charges'!$D$11:$D$396, MATCH(0, IF(ISBLANK('Annex 2 Designated EHV charges'!$D$11:$D$396),1, COUNTIF(A$4:$A120, 'Annex 2 Designated EHV charges'!$D$11:$D$396)), 0)),"")</f>
        <v>708</v>
      </c>
      <c r="B121" s="91">
        <f>IF($A121="","",VLOOKUP($A121,'Annex 2 Designated EHV charges'!$D:$O,2,0))</f>
        <v>708</v>
      </c>
      <c r="C121" s="92">
        <f>IF($A121="","",VLOOKUP($A121,'Annex 2 Designated EHV charges'!$D:$O,3,0))</f>
        <v>1170000451439</v>
      </c>
      <c r="D121" s="91" t="str">
        <f>IF($A121="","",VLOOKUP($A121,'Annex 2 Designated EHV charges'!$D:$O,4,0))</f>
        <v>Aston House Solar Farm</v>
      </c>
      <c r="E121" s="93" t="str">
        <f>IFERROR(IF(VLOOKUP($A121,'Annex 2 Designated EHV charges'!$D:$P,COLUMN(E121)+5,FALSE)=0,"",VLOOKUP($A121,'Annex 2 Designated EHV charges'!$D:$P,COLUMN(E121)+5,FALSE)),"")</f>
        <v/>
      </c>
      <c r="F121" s="213">
        <f>IFERROR(IF(VLOOKUP($A121,'Annex 2 Designated EHV charges'!$D:$P,COLUMN(F121)+5,FALSE)=0,"",VLOOKUP($A121,'Annex 2 Designated EHV charges'!$D:$P,COLUMN(F121)+5,FALSE)),"")</f>
        <v>2577.96</v>
      </c>
      <c r="G121" s="213">
        <f>IFERROR(IF(VLOOKUP($A121,'Annex 2 Designated EHV charges'!$D:$P,COLUMN(G121)+5,FALSE)=0,"",VLOOKUP($A121,'Annex 2 Designated EHV charges'!$D:$P,COLUMN(G121)+5,FALSE)),"")</f>
        <v>0.05</v>
      </c>
      <c r="H121" s="213">
        <f>IFERROR(IF(VLOOKUP($A121,'Annex 2 Designated EHV charges'!$D:$P,COLUMN(H121)+5,FALSE)=0,"",VLOOKUP($A121,'Annex 2 Designated EHV charges'!$D:$P,COLUMN(H121)+5,FALSE)),"")</f>
        <v>0.05</v>
      </c>
    </row>
    <row r="122" spans="1:8" x14ac:dyDescent="0.25">
      <c r="A122" s="92">
        <f t="array" ref="A122">IFERROR(INDEX('Annex 2 Designated EHV charges'!$D$11:$D$396, MATCH(0, IF(ISBLANK('Annex 2 Designated EHV charges'!$D$11:$D$396),1, COUNTIF(A$4:$A121, 'Annex 2 Designated EHV charges'!$D$11:$D$396)), 0)),"")</f>
        <v>710</v>
      </c>
      <c r="B122" s="91">
        <f>IF($A122="","",VLOOKUP($A122,'Annex 2 Designated EHV charges'!$D:$O,2,0))</f>
        <v>710</v>
      </c>
      <c r="C122" s="92">
        <f>IF($A122="","",VLOOKUP($A122,'Annex 2 Designated EHV charges'!$D:$O,3,0))</f>
        <v>1170000457626</v>
      </c>
      <c r="D122" s="91" t="str">
        <f>IF($A122="","",VLOOKUP($A122,'Annex 2 Designated EHV charges'!$D:$O,4,0))</f>
        <v>Elms Farm Solar Farm</v>
      </c>
      <c r="E122" s="93" t="str">
        <f>IFERROR(IF(VLOOKUP($A122,'Annex 2 Designated EHV charges'!$D:$P,COLUMN(E122)+5,FALSE)=0,"",VLOOKUP($A122,'Annex 2 Designated EHV charges'!$D:$P,COLUMN(E122)+5,FALSE)),"")</f>
        <v/>
      </c>
      <c r="F122" s="213">
        <f>IFERROR(IF(VLOOKUP($A122,'Annex 2 Designated EHV charges'!$D:$P,COLUMN(F122)+5,FALSE)=0,"",VLOOKUP($A122,'Annex 2 Designated EHV charges'!$D:$P,COLUMN(F122)+5,FALSE)),"")</f>
        <v>407.51</v>
      </c>
      <c r="G122" s="213">
        <f>IFERROR(IF(VLOOKUP($A122,'Annex 2 Designated EHV charges'!$D:$P,COLUMN(G122)+5,FALSE)=0,"",VLOOKUP($A122,'Annex 2 Designated EHV charges'!$D:$P,COLUMN(G122)+5,FALSE)),"")</f>
        <v>0.05</v>
      </c>
      <c r="H122" s="213">
        <f>IFERROR(IF(VLOOKUP($A122,'Annex 2 Designated EHV charges'!$D:$P,COLUMN(H122)+5,FALSE)=0,"",VLOOKUP($A122,'Annex 2 Designated EHV charges'!$D:$P,COLUMN(H122)+5,FALSE)),"")</f>
        <v>0.05</v>
      </c>
    </row>
    <row r="123" spans="1:8" x14ac:dyDescent="0.25">
      <c r="A123" s="92">
        <f t="array" ref="A123">IFERROR(INDEX('Annex 2 Designated EHV charges'!$D$11:$D$396, MATCH(0, IF(ISBLANK('Annex 2 Designated EHV charges'!$D$11:$D$396),1, COUNTIF(A$4:$A122, 'Annex 2 Designated EHV charges'!$D$11:$D$396)), 0)),"")</f>
        <v>711</v>
      </c>
      <c r="B123" s="91">
        <f>IF($A123="","",VLOOKUP($A123,'Annex 2 Designated EHV charges'!$D:$O,2,0))</f>
        <v>711</v>
      </c>
      <c r="C123" s="92">
        <f>IF($A123="","",VLOOKUP($A123,'Annex 2 Designated EHV charges'!$D:$O,3,0))</f>
        <v>1170000458569</v>
      </c>
      <c r="D123" s="91" t="str">
        <f>IF($A123="","",VLOOKUP($A123,'Annex 2 Designated EHV charges'!$D:$O,4,0))</f>
        <v>Morton Solar Farm</v>
      </c>
      <c r="E123" s="93" t="str">
        <f>IFERROR(IF(VLOOKUP($A123,'Annex 2 Designated EHV charges'!$D:$P,COLUMN(E123)+5,FALSE)=0,"",VLOOKUP($A123,'Annex 2 Designated EHV charges'!$D:$P,COLUMN(E123)+5,FALSE)),"")</f>
        <v/>
      </c>
      <c r="F123" s="213">
        <f>IFERROR(IF(VLOOKUP($A123,'Annex 2 Designated EHV charges'!$D:$P,COLUMN(F123)+5,FALSE)=0,"",VLOOKUP($A123,'Annex 2 Designated EHV charges'!$D:$P,COLUMN(F123)+5,FALSE)),"")</f>
        <v>599.58000000000004</v>
      </c>
      <c r="G123" s="213">
        <f>IFERROR(IF(VLOOKUP($A123,'Annex 2 Designated EHV charges'!$D:$P,COLUMN(G123)+5,FALSE)=0,"",VLOOKUP($A123,'Annex 2 Designated EHV charges'!$D:$P,COLUMN(G123)+5,FALSE)),"")</f>
        <v>0.05</v>
      </c>
      <c r="H123" s="213">
        <f>IFERROR(IF(VLOOKUP($A123,'Annex 2 Designated EHV charges'!$D:$P,COLUMN(H123)+5,FALSE)=0,"",VLOOKUP($A123,'Annex 2 Designated EHV charges'!$D:$P,COLUMN(H123)+5,FALSE)),"")</f>
        <v>0.05</v>
      </c>
    </row>
    <row r="124" spans="1:8" x14ac:dyDescent="0.25">
      <c r="A124" s="92">
        <f t="array" ref="A124">IFERROR(INDEX('Annex 2 Designated EHV charges'!$D$11:$D$396, MATCH(0, IF(ISBLANK('Annex 2 Designated EHV charges'!$D$11:$D$396),1, COUNTIF(A$4:$A123, 'Annex 2 Designated EHV charges'!$D$11:$D$396)), 0)),"")</f>
        <v>712</v>
      </c>
      <c r="B124" s="91">
        <f>IF($A124="","",VLOOKUP($A124,'Annex 2 Designated EHV charges'!$D:$O,2,0))</f>
        <v>712</v>
      </c>
      <c r="C124" s="92">
        <f>IF($A124="","",VLOOKUP($A124,'Annex 2 Designated EHV charges'!$D:$O,3,0))</f>
        <v>1170000463160</v>
      </c>
      <c r="D124" s="91" t="str">
        <f>IF($A124="","",VLOOKUP($A124,'Annex 2 Designated EHV charges'!$D:$O,4,0))</f>
        <v>Glebe Farm Podington PV</v>
      </c>
      <c r="E124" s="93" t="str">
        <f>IFERROR(IF(VLOOKUP($A124,'Annex 2 Designated EHV charges'!$D:$P,COLUMN(E124)+5,FALSE)=0,"",VLOOKUP($A124,'Annex 2 Designated EHV charges'!$D:$P,COLUMN(E124)+5,FALSE)),"")</f>
        <v/>
      </c>
      <c r="F124" s="213">
        <f>IFERROR(IF(VLOOKUP($A124,'Annex 2 Designated EHV charges'!$D:$P,COLUMN(F124)+5,FALSE)=0,"",VLOOKUP($A124,'Annex 2 Designated EHV charges'!$D:$P,COLUMN(F124)+5,FALSE)),"")</f>
        <v>7082.09</v>
      </c>
      <c r="G124" s="213">
        <f>IFERROR(IF(VLOOKUP($A124,'Annex 2 Designated EHV charges'!$D:$P,COLUMN(G124)+5,FALSE)=0,"",VLOOKUP($A124,'Annex 2 Designated EHV charges'!$D:$P,COLUMN(G124)+5,FALSE)),"")</f>
        <v>0.05</v>
      </c>
      <c r="H124" s="213">
        <f>IFERROR(IF(VLOOKUP($A124,'Annex 2 Designated EHV charges'!$D:$P,COLUMN(H124)+5,FALSE)=0,"",VLOOKUP($A124,'Annex 2 Designated EHV charges'!$D:$P,COLUMN(H124)+5,FALSE)),"")</f>
        <v>0.05</v>
      </c>
    </row>
    <row r="125" spans="1:8" x14ac:dyDescent="0.25">
      <c r="A125" s="92">
        <f t="array" ref="A125">IFERROR(INDEX('Annex 2 Designated EHV charges'!$D$11:$D$396, MATCH(0, IF(ISBLANK('Annex 2 Designated EHV charges'!$D$11:$D$396),1, COUNTIF(A$4:$A124, 'Annex 2 Designated EHV charges'!$D$11:$D$396)), 0)),"")</f>
        <v>713</v>
      </c>
      <c r="B125" s="91">
        <f>IF($A125="","",VLOOKUP($A125,'Annex 2 Designated EHV charges'!$D:$O,2,0))</f>
        <v>713</v>
      </c>
      <c r="C125" s="92">
        <f>IF($A125="","",VLOOKUP($A125,'Annex 2 Designated EHV charges'!$D:$O,3,0))</f>
        <v>1170000468024</v>
      </c>
      <c r="D125" s="91" t="str">
        <f>IF($A125="","",VLOOKUP($A125,'Annex 2 Designated EHV charges'!$D:$O,4,0))</f>
        <v>Rolleston Park Solar</v>
      </c>
      <c r="E125" s="93" t="str">
        <f>IFERROR(IF(VLOOKUP($A125,'Annex 2 Designated EHV charges'!$D:$P,COLUMN(E125)+5,FALSE)=0,"",VLOOKUP($A125,'Annex 2 Designated EHV charges'!$D:$P,COLUMN(E125)+5,FALSE)),"")</f>
        <v/>
      </c>
      <c r="F125" s="213">
        <f>IFERROR(IF(VLOOKUP($A125,'Annex 2 Designated EHV charges'!$D:$P,COLUMN(F125)+5,FALSE)=0,"",VLOOKUP($A125,'Annex 2 Designated EHV charges'!$D:$P,COLUMN(F125)+5,FALSE)),"")</f>
        <v>1384.42</v>
      </c>
      <c r="G125" s="213">
        <f>IFERROR(IF(VLOOKUP($A125,'Annex 2 Designated EHV charges'!$D:$P,COLUMN(G125)+5,FALSE)=0,"",VLOOKUP($A125,'Annex 2 Designated EHV charges'!$D:$P,COLUMN(G125)+5,FALSE)),"")</f>
        <v>0.05</v>
      </c>
      <c r="H125" s="213">
        <f>IFERROR(IF(VLOOKUP($A125,'Annex 2 Designated EHV charges'!$D:$P,COLUMN(H125)+5,FALSE)=0,"",VLOOKUP($A125,'Annex 2 Designated EHV charges'!$D:$P,COLUMN(H125)+5,FALSE)),"")</f>
        <v>0.05</v>
      </c>
    </row>
    <row r="126" spans="1:8" x14ac:dyDescent="0.25">
      <c r="A126" s="92">
        <f t="array" ref="A126">IFERROR(INDEX('Annex 2 Designated EHV charges'!$D$11:$D$396, MATCH(0, IF(ISBLANK('Annex 2 Designated EHV charges'!$D$11:$D$396),1, COUNTIF(A$4:$A125, 'Annex 2 Designated EHV charges'!$D$11:$D$396)), 0)),"")</f>
        <v>714</v>
      </c>
      <c r="B126" s="91">
        <f>IF($A126="","",VLOOKUP($A126,'Annex 2 Designated EHV charges'!$D:$O,2,0))</f>
        <v>714</v>
      </c>
      <c r="C126" s="92">
        <f>IF($A126="","",VLOOKUP($A126,'Annex 2 Designated EHV charges'!$D:$O,3,0))</f>
        <v>1170000467581</v>
      </c>
      <c r="D126" s="91" t="str">
        <f>IF($A126="","",VLOOKUP($A126,'Annex 2 Designated EHV charges'!$D:$O,4,0))</f>
        <v>Nowhere Farm PV</v>
      </c>
      <c r="E126" s="93" t="str">
        <f>IFERROR(IF(VLOOKUP($A126,'Annex 2 Designated EHV charges'!$D:$P,COLUMN(E126)+5,FALSE)=0,"",VLOOKUP($A126,'Annex 2 Designated EHV charges'!$D:$P,COLUMN(E126)+5,FALSE)),"")</f>
        <v/>
      </c>
      <c r="F126" s="213">
        <f>IFERROR(IF(VLOOKUP($A126,'Annex 2 Designated EHV charges'!$D:$P,COLUMN(F126)+5,FALSE)=0,"",VLOOKUP($A126,'Annex 2 Designated EHV charges'!$D:$P,COLUMN(F126)+5,FALSE)),"")</f>
        <v>1718.32</v>
      </c>
      <c r="G126" s="213">
        <f>IFERROR(IF(VLOOKUP($A126,'Annex 2 Designated EHV charges'!$D:$P,COLUMN(G126)+5,FALSE)=0,"",VLOOKUP($A126,'Annex 2 Designated EHV charges'!$D:$P,COLUMN(G126)+5,FALSE)),"")</f>
        <v>0.05</v>
      </c>
      <c r="H126" s="213">
        <f>IFERROR(IF(VLOOKUP($A126,'Annex 2 Designated EHV charges'!$D:$P,COLUMN(H126)+5,FALSE)=0,"",VLOOKUP($A126,'Annex 2 Designated EHV charges'!$D:$P,COLUMN(H126)+5,FALSE)),"")</f>
        <v>0.05</v>
      </c>
    </row>
    <row r="127" spans="1:8" x14ac:dyDescent="0.25">
      <c r="A127" s="92">
        <f t="array" ref="A127">IFERROR(INDEX('Annex 2 Designated EHV charges'!$D$11:$D$396, MATCH(0, IF(ISBLANK('Annex 2 Designated EHV charges'!$D$11:$D$396),1, COUNTIF(A$4:$A126, 'Annex 2 Designated EHV charges'!$D$11:$D$396)), 0)),"")</f>
        <v>716</v>
      </c>
      <c r="B127" s="91">
        <f>IF($A127="","",VLOOKUP($A127,'Annex 2 Designated EHV charges'!$D:$O,2,0))</f>
        <v>716</v>
      </c>
      <c r="C127" s="92">
        <f>IF($A127="","",VLOOKUP($A127,'Annex 2 Designated EHV charges'!$D:$O,3,0))</f>
        <v>1170000467527</v>
      </c>
      <c r="D127" s="91" t="str">
        <f>IF($A127="","",VLOOKUP($A127,'Annex 2 Designated EHV charges'!$D:$O,4,0))</f>
        <v>Chelveston Renewable PV</v>
      </c>
      <c r="E127" s="93">
        <f>IFERROR(IF(VLOOKUP($A127,'Annex 2 Designated EHV charges'!$D:$P,COLUMN(E127)+5,FALSE)=0,"",VLOOKUP($A127,'Annex 2 Designated EHV charges'!$D:$P,COLUMN(E127)+5,FALSE)),"")</f>
        <v>-3.6880000000000002</v>
      </c>
      <c r="F127" s="213">
        <f>IFERROR(IF(VLOOKUP($A127,'Annex 2 Designated EHV charges'!$D:$P,COLUMN(F127)+5,FALSE)=0,"",VLOOKUP($A127,'Annex 2 Designated EHV charges'!$D:$P,COLUMN(F127)+5,FALSE)),"")</f>
        <v>4067.12</v>
      </c>
      <c r="G127" s="213">
        <f>IFERROR(IF(VLOOKUP($A127,'Annex 2 Designated EHV charges'!$D:$P,COLUMN(G127)+5,FALSE)=0,"",VLOOKUP($A127,'Annex 2 Designated EHV charges'!$D:$P,COLUMN(G127)+5,FALSE)),"")</f>
        <v>0.05</v>
      </c>
      <c r="H127" s="213">
        <f>IFERROR(IF(VLOOKUP($A127,'Annex 2 Designated EHV charges'!$D:$P,COLUMN(H127)+5,FALSE)=0,"",VLOOKUP($A127,'Annex 2 Designated EHV charges'!$D:$P,COLUMN(H127)+5,FALSE)),"")</f>
        <v>0.05</v>
      </c>
    </row>
    <row r="128" spans="1:8" x14ac:dyDescent="0.25">
      <c r="A128" s="92">
        <f t="array" ref="A128">IFERROR(INDEX('Annex 2 Designated EHV charges'!$D$11:$D$396, MATCH(0, IF(ISBLANK('Annex 2 Designated EHV charges'!$D$11:$D$396),1, COUNTIF(A$4:$A127, 'Annex 2 Designated EHV charges'!$D$11:$D$396)), 0)),"")</f>
        <v>717</v>
      </c>
      <c r="B128" s="91">
        <f>IF($A128="","",VLOOKUP($A128,'Annex 2 Designated EHV charges'!$D:$O,2,0))</f>
        <v>717</v>
      </c>
      <c r="C128" s="92">
        <f>IF($A128="","",VLOOKUP($A128,'Annex 2 Designated EHV charges'!$D:$O,3,0))</f>
        <v>1170000474107</v>
      </c>
      <c r="D128" s="91" t="str">
        <f>IF($A128="","",VLOOKUP($A128,'Annex 2 Designated EHV charges'!$D:$O,4,0))</f>
        <v>Horsemoor Drove Solar</v>
      </c>
      <c r="E128" s="93" t="str">
        <f>IFERROR(IF(VLOOKUP($A128,'Annex 2 Designated EHV charges'!$D:$P,COLUMN(E128)+5,FALSE)=0,"",VLOOKUP($A128,'Annex 2 Designated EHV charges'!$D:$P,COLUMN(E128)+5,FALSE)),"")</f>
        <v/>
      </c>
      <c r="F128" s="213">
        <f>IFERROR(IF(VLOOKUP($A128,'Annex 2 Designated EHV charges'!$D:$P,COLUMN(F128)+5,FALSE)=0,"",VLOOKUP($A128,'Annex 2 Designated EHV charges'!$D:$P,COLUMN(F128)+5,FALSE)),"")</f>
        <v>3677.62</v>
      </c>
      <c r="G128" s="213">
        <f>IFERROR(IF(VLOOKUP($A128,'Annex 2 Designated EHV charges'!$D:$P,COLUMN(G128)+5,FALSE)=0,"",VLOOKUP($A128,'Annex 2 Designated EHV charges'!$D:$P,COLUMN(G128)+5,FALSE)),"")</f>
        <v>0.05</v>
      </c>
      <c r="H128" s="213">
        <f>IFERROR(IF(VLOOKUP($A128,'Annex 2 Designated EHV charges'!$D:$P,COLUMN(H128)+5,FALSE)=0,"",VLOOKUP($A128,'Annex 2 Designated EHV charges'!$D:$P,COLUMN(H128)+5,FALSE)),"")</f>
        <v>0.05</v>
      </c>
    </row>
    <row r="129" spans="1:8" x14ac:dyDescent="0.25">
      <c r="A129" s="92">
        <f t="array" ref="A129">IFERROR(INDEX('Annex 2 Designated EHV charges'!$D$11:$D$396, MATCH(0, IF(ISBLANK('Annex 2 Designated EHV charges'!$D$11:$D$396),1, COUNTIF(A$4:$A128, 'Annex 2 Designated EHV charges'!$D$11:$D$396)), 0)),"")</f>
        <v>718</v>
      </c>
      <c r="B129" s="91">
        <f>IF($A129="","",VLOOKUP($A129,'Annex 2 Designated EHV charges'!$D:$O,2,0))</f>
        <v>718</v>
      </c>
      <c r="C129" s="92">
        <f>IF($A129="","",VLOOKUP($A129,'Annex 2 Designated EHV charges'!$D:$O,3,0))</f>
        <v>1170000474445</v>
      </c>
      <c r="D129" s="91" t="str">
        <f>IF($A129="","",VLOOKUP($A129,'Annex 2 Designated EHV charges'!$D:$O,4,0))</f>
        <v>Decoy Farm Crowland PV</v>
      </c>
      <c r="E129" s="93" t="str">
        <f>IFERROR(IF(VLOOKUP($A129,'Annex 2 Designated EHV charges'!$D:$P,COLUMN(E129)+5,FALSE)=0,"",VLOOKUP($A129,'Annex 2 Designated EHV charges'!$D:$P,COLUMN(E129)+5,FALSE)),"")</f>
        <v/>
      </c>
      <c r="F129" s="213">
        <f>IFERROR(IF(VLOOKUP($A129,'Annex 2 Designated EHV charges'!$D:$P,COLUMN(F129)+5,FALSE)=0,"",VLOOKUP($A129,'Annex 2 Designated EHV charges'!$D:$P,COLUMN(F129)+5,FALSE)),"")</f>
        <v>355.13</v>
      </c>
      <c r="G129" s="213">
        <f>IFERROR(IF(VLOOKUP($A129,'Annex 2 Designated EHV charges'!$D:$P,COLUMN(G129)+5,FALSE)=0,"",VLOOKUP($A129,'Annex 2 Designated EHV charges'!$D:$P,COLUMN(G129)+5,FALSE)),"")</f>
        <v>0.05</v>
      </c>
      <c r="H129" s="213">
        <f>IFERROR(IF(VLOOKUP($A129,'Annex 2 Designated EHV charges'!$D:$P,COLUMN(H129)+5,FALSE)=0,"",VLOOKUP($A129,'Annex 2 Designated EHV charges'!$D:$P,COLUMN(H129)+5,FALSE)),"")</f>
        <v>0.05</v>
      </c>
    </row>
    <row r="130" spans="1:8" x14ac:dyDescent="0.25">
      <c r="A130" s="92">
        <f t="array" ref="A130">IFERROR(INDEX('Annex 2 Designated EHV charges'!$D$11:$D$396, MATCH(0, IF(ISBLANK('Annex 2 Designated EHV charges'!$D$11:$D$396),1, COUNTIF(A$4:$A129, 'Annex 2 Designated EHV charges'!$D$11:$D$396)), 0)),"")</f>
        <v>720</v>
      </c>
      <c r="B130" s="91">
        <f>IF($A130="","",VLOOKUP($A130,'Annex 2 Designated EHV charges'!$D:$O,2,0))</f>
        <v>720</v>
      </c>
      <c r="C130" s="92">
        <f>IF($A130="","",VLOOKUP($A130,'Annex 2 Designated EHV charges'!$D:$O,3,0))</f>
        <v>1170000474409</v>
      </c>
      <c r="D130" s="91" t="str">
        <f>IF($A130="","",VLOOKUP($A130,'Annex 2 Designated EHV charges'!$D:$O,4,0))</f>
        <v>Decoy Farm Crowland AD</v>
      </c>
      <c r="E130" s="93">
        <f>IFERROR(IF(VLOOKUP($A130,'Annex 2 Designated EHV charges'!$D:$P,COLUMN(E130)+5,FALSE)=0,"",VLOOKUP($A130,'Annex 2 Designated EHV charges'!$D:$P,COLUMN(E130)+5,FALSE)),"")</f>
        <v>-9.15</v>
      </c>
      <c r="F130" s="213">
        <f>IFERROR(IF(VLOOKUP($A130,'Annex 2 Designated EHV charges'!$D:$P,COLUMN(F130)+5,FALSE)=0,"",VLOOKUP($A130,'Annex 2 Designated EHV charges'!$D:$P,COLUMN(F130)+5,FALSE)),"")</f>
        <v>340.86</v>
      </c>
      <c r="G130" s="213">
        <f>IFERROR(IF(VLOOKUP($A130,'Annex 2 Designated EHV charges'!$D:$P,COLUMN(G130)+5,FALSE)=0,"",VLOOKUP($A130,'Annex 2 Designated EHV charges'!$D:$P,COLUMN(G130)+5,FALSE)),"")</f>
        <v>0.05</v>
      </c>
      <c r="H130" s="213">
        <f>IFERROR(IF(VLOOKUP($A130,'Annex 2 Designated EHV charges'!$D:$P,COLUMN(H130)+5,FALSE)=0,"",VLOOKUP($A130,'Annex 2 Designated EHV charges'!$D:$P,COLUMN(H130)+5,FALSE)),"")</f>
        <v>0.05</v>
      </c>
    </row>
    <row r="131" spans="1:8" x14ac:dyDescent="0.25">
      <c r="A131" s="92">
        <f t="array" ref="A131">IFERROR(INDEX('Annex 2 Designated EHV charges'!$D$11:$D$396, MATCH(0, IF(ISBLANK('Annex 2 Designated EHV charges'!$D$11:$D$396),1, COUNTIF(A$4:$A130, 'Annex 2 Designated EHV charges'!$D$11:$D$396)), 0)),"")</f>
        <v>600</v>
      </c>
      <c r="B131" s="91">
        <f>IF($A131="","",VLOOKUP($A131,'Annex 2 Designated EHV charges'!$D:$O,2,0))</f>
        <v>600</v>
      </c>
      <c r="C131" s="92" t="str">
        <f>IF($A131="","",VLOOKUP($A131,'Annex 2 Designated EHV charges'!$D:$O,3,0))</f>
        <v xml:space="preserve"> </v>
      </c>
      <c r="D131" s="91" t="str">
        <f>IF($A131="","",VLOOKUP($A131,'Annex 2 Designated EHV charges'!$D:$O,4,0))</f>
        <v>Network Rail Bytham</v>
      </c>
      <c r="E131" s="93" t="str">
        <f>IFERROR(IF(VLOOKUP($A131,'Annex 2 Designated EHV charges'!$D:$P,COLUMN(E131)+5,FALSE)=0,"",VLOOKUP($A131,'Annex 2 Designated EHV charges'!$D:$P,COLUMN(E131)+5,FALSE)),"")</f>
        <v/>
      </c>
      <c r="F131" s="213" t="str">
        <f>IFERROR(IF(VLOOKUP($A131,'Annex 2 Designated EHV charges'!$D:$P,COLUMN(F131)+5,FALSE)=0,"",VLOOKUP($A131,'Annex 2 Designated EHV charges'!$D:$P,COLUMN(F131)+5,FALSE)),"")</f>
        <v/>
      </c>
      <c r="G131" s="213" t="str">
        <f>IFERROR(IF(VLOOKUP($A131,'Annex 2 Designated EHV charges'!$D:$P,COLUMN(G131)+5,FALSE)=0,"",VLOOKUP($A131,'Annex 2 Designated EHV charges'!$D:$P,COLUMN(G131)+5,FALSE)),"")</f>
        <v/>
      </c>
      <c r="H131" s="213" t="str">
        <f>IFERROR(IF(VLOOKUP($A131,'Annex 2 Designated EHV charges'!$D:$P,COLUMN(H131)+5,FALSE)=0,"",VLOOKUP($A131,'Annex 2 Designated EHV charges'!$D:$P,COLUMN(H131)+5,FALSE)),"")</f>
        <v/>
      </c>
    </row>
    <row r="132" spans="1:8" x14ac:dyDescent="0.25">
      <c r="A132" s="92">
        <f t="array" ref="A132">IFERROR(INDEX('Annex 2 Designated EHV charges'!$D$11:$D$396, MATCH(0, IF(ISBLANK('Annex 2 Designated EHV charges'!$D$11:$D$396),1, COUNTIF(A$4:$A131, 'Annex 2 Designated EHV charges'!$D$11:$D$396)), 0)),"")</f>
        <v>601</v>
      </c>
      <c r="B132" s="91">
        <f>IF($A132="","",VLOOKUP($A132,'Annex 2 Designated EHV charges'!$D:$O,2,0))</f>
        <v>601</v>
      </c>
      <c r="C132" s="92">
        <f>IF($A132="","",VLOOKUP($A132,'Annex 2 Designated EHV charges'!$D:$O,3,0))</f>
        <v>1100050641453</v>
      </c>
      <c r="D132" s="91" t="str">
        <f>IF($A132="","",VLOOKUP($A132,'Annex 2 Designated EHV charges'!$D:$O,4,0))</f>
        <v>Network Rail Grantham</v>
      </c>
      <c r="E132" s="93" t="str">
        <f>IFERROR(IF(VLOOKUP($A132,'Annex 2 Designated EHV charges'!$D:$P,COLUMN(E132)+5,FALSE)=0,"",VLOOKUP($A132,'Annex 2 Designated EHV charges'!$D:$P,COLUMN(E132)+5,FALSE)),"")</f>
        <v/>
      </c>
      <c r="F132" s="213">
        <f>IFERROR(IF(VLOOKUP($A132,'Annex 2 Designated EHV charges'!$D:$P,COLUMN(F132)+5,FALSE)=0,"",VLOOKUP($A132,'Annex 2 Designated EHV charges'!$D:$P,COLUMN(F132)+5,FALSE)),"")</f>
        <v>4253.21</v>
      </c>
      <c r="G132" s="213">
        <f>IFERROR(IF(VLOOKUP($A132,'Annex 2 Designated EHV charges'!$D:$P,COLUMN(G132)+5,FALSE)=0,"",VLOOKUP($A132,'Annex 2 Designated EHV charges'!$D:$P,COLUMN(G132)+5,FALSE)),"")</f>
        <v>0.05</v>
      </c>
      <c r="H132" s="213">
        <f>IFERROR(IF(VLOOKUP($A132,'Annex 2 Designated EHV charges'!$D:$P,COLUMN(H132)+5,FALSE)=0,"",VLOOKUP($A132,'Annex 2 Designated EHV charges'!$D:$P,COLUMN(H132)+5,FALSE)),"")</f>
        <v>0.05</v>
      </c>
    </row>
    <row r="133" spans="1:8" x14ac:dyDescent="0.25">
      <c r="A133" s="92">
        <f t="array" ref="A133">IFERROR(INDEX('Annex 2 Designated EHV charges'!$D$11:$D$396, MATCH(0, IF(ISBLANK('Annex 2 Designated EHV charges'!$D$11:$D$396),1, COUNTIF(A$4:$A132, 'Annex 2 Designated EHV charges'!$D$11:$D$396)), 0)),"")</f>
        <v>602</v>
      </c>
      <c r="B133" s="91">
        <f>IF($A133="","",VLOOKUP($A133,'Annex 2 Designated EHV charges'!$D:$O,2,0))</f>
        <v>602</v>
      </c>
      <c r="C133" s="92">
        <f>IF($A133="","",VLOOKUP($A133,'Annex 2 Designated EHV charges'!$D:$O,3,0))</f>
        <v>1100050106971</v>
      </c>
      <c r="D133" s="91" t="str">
        <f>IF($A133="","",VLOOKUP($A133,'Annex 2 Designated EHV charges'!$D:$O,4,0))</f>
        <v>Network Rail Staythorpe</v>
      </c>
      <c r="E133" s="93" t="str">
        <f>IFERROR(IF(VLOOKUP($A133,'Annex 2 Designated EHV charges'!$D:$P,COLUMN(E133)+5,FALSE)=0,"",VLOOKUP($A133,'Annex 2 Designated EHV charges'!$D:$P,COLUMN(E133)+5,FALSE)),"")</f>
        <v/>
      </c>
      <c r="F133" s="213">
        <f>IFERROR(IF(VLOOKUP($A133,'Annex 2 Designated EHV charges'!$D:$P,COLUMN(F133)+5,FALSE)=0,"",VLOOKUP($A133,'Annex 2 Designated EHV charges'!$D:$P,COLUMN(F133)+5,FALSE)),"")</f>
        <v>33.659999999999997</v>
      </c>
      <c r="G133" s="213">
        <f>IFERROR(IF(VLOOKUP($A133,'Annex 2 Designated EHV charges'!$D:$P,COLUMN(G133)+5,FALSE)=0,"",VLOOKUP($A133,'Annex 2 Designated EHV charges'!$D:$P,COLUMN(G133)+5,FALSE)),"")</f>
        <v>0.05</v>
      </c>
      <c r="H133" s="213">
        <f>IFERROR(IF(VLOOKUP($A133,'Annex 2 Designated EHV charges'!$D:$P,COLUMN(H133)+5,FALSE)=0,"",VLOOKUP($A133,'Annex 2 Designated EHV charges'!$D:$P,COLUMN(H133)+5,FALSE)),"")</f>
        <v>0.05</v>
      </c>
    </row>
    <row r="134" spans="1:8" ht="36" customHeight="1" x14ac:dyDescent="0.25">
      <c r="A134" s="92">
        <f t="array" ref="A134">IFERROR(INDEX('Annex 2 Designated EHV charges'!$D$11:$D$396, MATCH(0, IF(ISBLANK('Annex 2 Designated EHV charges'!$D$11:$D$396),1, COUNTIF(A$4:$A133, 'Annex 2 Designated EHV charges'!$D$11:$D$396)), 0)),"")</f>
        <v>603</v>
      </c>
      <c r="B134" s="91">
        <f>IF($A134="","",VLOOKUP($A134,'Annex 2 Designated EHV charges'!$D:$O,2,0))</f>
        <v>603</v>
      </c>
      <c r="C134" s="92" t="str">
        <f>IF($A134="","",VLOOKUP($A134,'Annex 2 Designated EHV charges'!$D:$O,3,0))</f>
        <v>1100050314637_x000D_
1100770450945</v>
      </c>
      <c r="D134" s="91" t="str">
        <f>IF($A134="","",VLOOKUP($A134,'Annex 2 Designated EHV charges'!$D:$O,4,0))</f>
        <v>Network Rail Retford</v>
      </c>
      <c r="E134" s="93" t="str">
        <f>IFERROR(IF(VLOOKUP($A134,'Annex 2 Designated EHV charges'!$D:$P,COLUMN(E134)+5,FALSE)=0,"",VLOOKUP($A134,'Annex 2 Designated EHV charges'!$D:$P,COLUMN(E134)+5,FALSE)),"")</f>
        <v/>
      </c>
      <c r="F134" s="213">
        <f>IFERROR(IF(VLOOKUP($A134,'Annex 2 Designated EHV charges'!$D:$P,COLUMN(F134)+5,FALSE)=0,"",VLOOKUP($A134,'Annex 2 Designated EHV charges'!$D:$P,COLUMN(F134)+5,FALSE)),"")</f>
        <v>1947.15</v>
      </c>
      <c r="G134" s="213">
        <f>IFERROR(IF(VLOOKUP($A134,'Annex 2 Designated EHV charges'!$D:$P,COLUMN(G134)+5,FALSE)=0,"",VLOOKUP($A134,'Annex 2 Designated EHV charges'!$D:$P,COLUMN(G134)+5,FALSE)),"")</f>
        <v>0.05</v>
      </c>
      <c r="H134" s="213">
        <f>IFERROR(IF(VLOOKUP($A134,'Annex 2 Designated EHV charges'!$D:$P,COLUMN(H134)+5,FALSE)=0,"",VLOOKUP($A134,'Annex 2 Designated EHV charges'!$D:$P,COLUMN(H134)+5,FALSE)),"")</f>
        <v>0.05</v>
      </c>
    </row>
    <row r="135" spans="1:8" x14ac:dyDescent="0.25">
      <c r="A135" s="92">
        <f t="array" ref="A135">IFERROR(INDEX('Annex 2 Designated EHV charges'!$D$11:$D$396, MATCH(0, IF(ISBLANK('Annex 2 Designated EHV charges'!$D$11:$D$396),1, COUNTIF(A$4:$A134, 'Annex 2 Designated EHV charges'!$D$11:$D$396)), 0)),"")</f>
        <v>684</v>
      </c>
      <c r="B135" s="91">
        <f>IF($A135="","",VLOOKUP($A135,'Annex 2 Designated EHV charges'!$D:$O,2,0))</f>
        <v>684</v>
      </c>
      <c r="C135" s="92">
        <f>IF($A135="","",VLOOKUP($A135,'Annex 2 Designated EHV charges'!$D:$O,3,0))</f>
        <v>1170000817034</v>
      </c>
      <c r="D135" s="91" t="str">
        <f>IF($A135="","",VLOOKUP($A135,'Annex 2 Designated EHV charges'!$D:$O,4,0))</f>
        <v>University of Warwick</v>
      </c>
      <c r="E135" s="93" t="str">
        <f>IFERROR(IF(VLOOKUP($A135,'Annex 2 Designated EHV charges'!$D:$P,COLUMN(E135)+5,FALSE)=0,"",VLOOKUP($A135,'Annex 2 Designated EHV charges'!$D:$P,COLUMN(E135)+5,FALSE)),"")</f>
        <v/>
      </c>
      <c r="F135" s="213">
        <f>IFERROR(IF(VLOOKUP($A135,'Annex 2 Designated EHV charges'!$D:$P,COLUMN(F135)+5,FALSE)=0,"",VLOOKUP($A135,'Annex 2 Designated EHV charges'!$D:$P,COLUMN(F135)+5,FALSE)),"")</f>
        <v>85.53</v>
      </c>
      <c r="G135" s="213">
        <f>IFERROR(IF(VLOOKUP($A135,'Annex 2 Designated EHV charges'!$D:$P,COLUMN(G135)+5,FALSE)=0,"",VLOOKUP($A135,'Annex 2 Designated EHV charges'!$D:$P,COLUMN(G135)+5,FALSE)),"")</f>
        <v>0.05</v>
      </c>
      <c r="H135" s="213">
        <f>IFERROR(IF(VLOOKUP($A135,'Annex 2 Designated EHV charges'!$D:$P,COLUMN(H135)+5,FALSE)=0,"",VLOOKUP($A135,'Annex 2 Designated EHV charges'!$D:$P,COLUMN(H135)+5,FALSE)),"")</f>
        <v>0.05</v>
      </c>
    </row>
    <row r="136" spans="1:8" x14ac:dyDescent="0.25">
      <c r="A136" s="92">
        <f t="array" ref="A136">IFERROR(INDEX('Annex 2 Designated EHV charges'!$D$11:$D$396, MATCH(0, IF(ISBLANK('Annex 2 Designated EHV charges'!$D$11:$D$396),1, COUNTIF(A$4:$A135, 'Annex 2 Designated EHV charges'!$D$11:$D$396)), 0)),"")</f>
        <v>416</v>
      </c>
      <c r="B136" s="91">
        <f>IF($A136="","",VLOOKUP($A136,'Annex 2 Designated EHV charges'!$D:$O,2,0))</f>
        <v>416</v>
      </c>
      <c r="C136" s="92">
        <f>IF($A136="","",VLOOKUP($A136,'Annex 2 Designated EHV charges'!$D:$O,3,0))</f>
        <v>1170000730127</v>
      </c>
      <c r="D136" s="91" t="str">
        <f>IF($A136="","",VLOOKUP($A136,'Annex 2 Designated EHV charges'!$D:$O,4,0))</f>
        <v>Bombardier</v>
      </c>
      <c r="E136" s="93" t="str">
        <f>IFERROR(IF(VLOOKUP($A136,'Annex 2 Designated EHV charges'!$D:$P,COLUMN(E136)+5,FALSE)=0,"",VLOOKUP($A136,'Annex 2 Designated EHV charges'!$D:$P,COLUMN(E136)+5,FALSE)),"")</f>
        <v/>
      </c>
      <c r="F136" s="213">
        <f>IFERROR(IF(VLOOKUP($A136,'Annex 2 Designated EHV charges'!$D:$P,COLUMN(F136)+5,FALSE)=0,"",VLOOKUP($A136,'Annex 2 Designated EHV charges'!$D:$P,COLUMN(F136)+5,FALSE)),"")</f>
        <v>4077.76</v>
      </c>
      <c r="G136" s="213">
        <f>IFERROR(IF(VLOOKUP($A136,'Annex 2 Designated EHV charges'!$D:$P,COLUMN(G136)+5,FALSE)=0,"",VLOOKUP($A136,'Annex 2 Designated EHV charges'!$D:$P,COLUMN(G136)+5,FALSE)),"")</f>
        <v>0.05</v>
      </c>
      <c r="H136" s="213">
        <f>IFERROR(IF(VLOOKUP($A136,'Annex 2 Designated EHV charges'!$D:$P,COLUMN(H136)+5,FALSE)=0,"",VLOOKUP($A136,'Annex 2 Designated EHV charges'!$D:$P,COLUMN(H136)+5,FALSE)),"")</f>
        <v>0.05</v>
      </c>
    </row>
    <row r="137" spans="1:8" x14ac:dyDescent="0.25">
      <c r="A137" s="92">
        <f t="array" ref="A137">IFERROR(INDEX('Annex 2 Designated EHV charges'!$D$11:$D$396, MATCH(0, IF(ISBLANK('Annex 2 Designated EHV charges'!$D$11:$D$396),1, COUNTIF(A$4:$A136, 'Annex 2 Designated EHV charges'!$D$11:$D$396)), 0)),"")</f>
        <v>496</v>
      </c>
      <c r="B137" s="91">
        <f>IF($A137="","",VLOOKUP($A137,'Annex 2 Designated EHV charges'!$D:$O,2,0))</f>
        <v>496</v>
      </c>
      <c r="C137" s="92">
        <f>IF($A137="","",VLOOKUP($A137,'Annex 2 Designated EHV charges'!$D:$O,3,0))</f>
        <v>1170001662513</v>
      </c>
      <c r="D137" s="91" t="str">
        <f>IF($A137="","",VLOOKUP($A137,'Annex 2 Designated EHV charges'!$D:$O,4,0))</f>
        <v>GEC Alsthom</v>
      </c>
      <c r="E137" s="93" t="str">
        <f>IFERROR(IF(VLOOKUP($A137,'Annex 2 Designated EHV charges'!$D:$P,COLUMN(E137)+5,FALSE)=0,"",VLOOKUP($A137,'Annex 2 Designated EHV charges'!$D:$P,COLUMN(E137)+5,FALSE)),"")</f>
        <v/>
      </c>
      <c r="F137" s="213">
        <f>IFERROR(IF(VLOOKUP($A137,'Annex 2 Designated EHV charges'!$D:$P,COLUMN(F137)+5,FALSE)=0,"",VLOOKUP($A137,'Annex 2 Designated EHV charges'!$D:$P,COLUMN(F137)+5,FALSE)),"")</f>
        <v>113.65</v>
      </c>
      <c r="G137" s="213">
        <f>IFERROR(IF(VLOOKUP($A137,'Annex 2 Designated EHV charges'!$D:$P,COLUMN(G137)+5,FALSE)=0,"",VLOOKUP($A137,'Annex 2 Designated EHV charges'!$D:$P,COLUMN(G137)+5,FALSE)),"")</f>
        <v>0.05</v>
      </c>
      <c r="H137" s="213">
        <f>IFERROR(IF(VLOOKUP($A137,'Annex 2 Designated EHV charges'!$D:$P,COLUMN(H137)+5,FALSE)=0,"",VLOOKUP($A137,'Annex 2 Designated EHV charges'!$D:$P,COLUMN(H137)+5,FALSE)),"")</f>
        <v>0.05</v>
      </c>
    </row>
    <row r="138" spans="1:8" x14ac:dyDescent="0.25">
      <c r="A138" s="92">
        <f t="array" ref="A138">IFERROR(INDEX('Annex 2 Designated EHV charges'!$D$11:$D$396, MATCH(0, IF(ISBLANK('Annex 2 Designated EHV charges'!$D$11:$D$396),1, COUNTIF(A$4:$A137, 'Annex 2 Designated EHV charges'!$D$11:$D$396)), 0)),"")</f>
        <v>635</v>
      </c>
      <c r="B138" s="91">
        <f>IF($A138="","",VLOOKUP($A138,'Annex 2 Designated EHV charges'!$D:$O,2,0))</f>
        <v>635</v>
      </c>
      <c r="C138" s="92">
        <f>IF($A138="","",VLOOKUP($A138,'Annex 2 Designated EHV charges'!$D:$O,3,0))</f>
        <v>1160001236229</v>
      </c>
      <c r="D138" s="91" t="str">
        <f>IF($A138="","",VLOOKUP($A138,'Annex 2 Designated EHV charges'!$D:$O,4,0))</f>
        <v>Petsoe Wind Farm</v>
      </c>
      <c r="E138" s="93" t="str">
        <f>IFERROR(IF(VLOOKUP($A138,'Annex 2 Designated EHV charges'!$D:$P,COLUMN(E138)+5,FALSE)=0,"",VLOOKUP($A138,'Annex 2 Designated EHV charges'!$D:$P,COLUMN(E138)+5,FALSE)),"")</f>
        <v/>
      </c>
      <c r="F138" s="213">
        <f>IFERROR(IF(VLOOKUP($A138,'Annex 2 Designated EHV charges'!$D:$P,COLUMN(F138)+5,FALSE)=0,"",VLOOKUP($A138,'Annex 2 Designated EHV charges'!$D:$P,COLUMN(F138)+5,FALSE)),"")</f>
        <v>8704.93</v>
      </c>
      <c r="G138" s="213">
        <f>IFERROR(IF(VLOOKUP($A138,'Annex 2 Designated EHV charges'!$D:$P,COLUMN(G138)+5,FALSE)=0,"",VLOOKUP($A138,'Annex 2 Designated EHV charges'!$D:$P,COLUMN(G138)+5,FALSE)),"")</f>
        <v>0.05</v>
      </c>
      <c r="H138" s="213">
        <f>IFERROR(IF(VLOOKUP($A138,'Annex 2 Designated EHV charges'!$D:$P,COLUMN(H138)+5,FALSE)=0,"",VLOOKUP($A138,'Annex 2 Designated EHV charges'!$D:$P,COLUMN(H138)+5,FALSE)),"")</f>
        <v>0.05</v>
      </c>
    </row>
    <row r="139" spans="1:8" x14ac:dyDescent="0.25">
      <c r="A139" s="92">
        <f t="array" ref="A139">IFERROR(INDEX('Annex 2 Designated EHV charges'!$D$11:$D$396, MATCH(0, IF(ISBLANK('Annex 2 Designated EHV charges'!$D$11:$D$396),1, COUNTIF(A$4:$A138, 'Annex 2 Designated EHV charges'!$D$11:$D$396)), 0)),"")</f>
        <v>700</v>
      </c>
      <c r="B139" s="91">
        <f>IF($A139="","",VLOOKUP($A139,'Annex 2 Designated EHV charges'!$D:$O,2,0))</f>
        <v>700</v>
      </c>
      <c r="C139" s="92">
        <f>IF($A139="","",VLOOKUP($A139,'Annex 2 Designated EHV charges'!$D:$O,3,0))</f>
        <v>1170000330966</v>
      </c>
      <c r="D139" s="91" t="str">
        <f>IF($A139="","",VLOOKUP($A139,'Annex 2 Designated EHV charges'!$D:$O,4,0))</f>
        <v>Castle Cement</v>
      </c>
      <c r="E139" s="93" t="str">
        <f>IFERROR(IF(VLOOKUP($A139,'Annex 2 Designated EHV charges'!$D:$P,COLUMN(E139)+5,FALSE)=0,"",VLOOKUP($A139,'Annex 2 Designated EHV charges'!$D:$P,COLUMN(E139)+5,FALSE)),"")</f>
        <v/>
      </c>
      <c r="F139" s="213">
        <f>IFERROR(IF(VLOOKUP($A139,'Annex 2 Designated EHV charges'!$D:$P,COLUMN(F139)+5,FALSE)=0,"",VLOOKUP($A139,'Annex 2 Designated EHV charges'!$D:$P,COLUMN(F139)+5,FALSE)),"")</f>
        <v>215.81</v>
      </c>
      <c r="G139" s="213">
        <f>IFERROR(IF(VLOOKUP($A139,'Annex 2 Designated EHV charges'!$D:$P,COLUMN(G139)+5,FALSE)=0,"",VLOOKUP($A139,'Annex 2 Designated EHV charges'!$D:$P,COLUMN(G139)+5,FALSE)),"")</f>
        <v>0.05</v>
      </c>
      <c r="H139" s="213">
        <f>IFERROR(IF(VLOOKUP($A139,'Annex 2 Designated EHV charges'!$D:$P,COLUMN(H139)+5,FALSE)=0,"",VLOOKUP($A139,'Annex 2 Designated EHV charges'!$D:$P,COLUMN(H139)+5,FALSE)),"")</f>
        <v>0.05</v>
      </c>
    </row>
    <row r="140" spans="1:8" x14ac:dyDescent="0.25">
      <c r="A140" s="92">
        <f t="array" ref="A140">IFERROR(INDEX('Annex 2 Designated EHV charges'!$D$11:$D$396, MATCH(0, IF(ISBLANK('Annex 2 Designated EHV charges'!$D$11:$D$396),1, COUNTIF(A$4:$A139, 'Annex 2 Designated EHV charges'!$D$11:$D$396)), 0)),"")</f>
        <v>632</v>
      </c>
      <c r="B140" s="91">
        <f>IF($A140="","",VLOOKUP($A140,'Annex 2 Designated EHV charges'!$D:$O,2,0))</f>
        <v>632</v>
      </c>
      <c r="C140" s="92">
        <f>IF($A140="","",VLOOKUP($A140,'Annex 2 Designated EHV charges'!$D:$O,3,0))</f>
        <v>1100050222604</v>
      </c>
      <c r="D140" s="91" t="str">
        <f>IF($A140="","",VLOOKUP($A140,'Annex 2 Designated EHV charges'!$D:$O,4,0))</f>
        <v>Coventry &amp; Solihull Waste</v>
      </c>
      <c r="E140" s="93">
        <f>IFERROR(IF(VLOOKUP($A140,'Annex 2 Designated EHV charges'!$D:$P,COLUMN(E140)+5,FALSE)=0,"",VLOOKUP($A140,'Annex 2 Designated EHV charges'!$D:$P,COLUMN(E140)+5,FALSE)),"")</f>
        <v>-2.1640000000000001</v>
      </c>
      <c r="F140" s="213">
        <f>IFERROR(IF(VLOOKUP($A140,'Annex 2 Designated EHV charges'!$D:$P,COLUMN(F140)+5,FALSE)=0,"",VLOOKUP($A140,'Annex 2 Designated EHV charges'!$D:$P,COLUMN(F140)+5,FALSE)),"")</f>
        <v>825.78</v>
      </c>
      <c r="G140" s="213">
        <f>IFERROR(IF(VLOOKUP($A140,'Annex 2 Designated EHV charges'!$D:$P,COLUMN(G140)+5,FALSE)=0,"",VLOOKUP($A140,'Annex 2 Designated EHV charges'!$D:$P,COLUMN(G140)+5,FALSE)),"")</f>
        <v>0.05</v>
      </c>
      <c r="H140" s="213">
        <f>IFERROR(IF(VLOOKUP($A140,'Annex 2 Designated EHV charges'!$D:$P,COLUMN(H140)+5,FALSE)=0,"",VLOOKUP($A140,'Annex 2 Designated EHV charges'!$D:$P,COLUMN(H140)+5,FALSE)),"")</f>
        <v>0.05</v>
      </c>
    </row>
    <row r="141" spans="1:8" x14ac:dyDescent="0.25">
      <c r="A141" s="92">
        <f t="array" ref="A141">IFERROR(INDEX('Annex 2 Designated EHV charges'!$D$11:$D$396, MATCH(0, IF(ISBLANK('Annex 2 Designated EHV charges'!$D$11:$D$396),1, COUNTIF(A$4:$A140, 'Annex 2 Designated EHV charges'!$D$11:$D$396)), 0)),"")</f>
        <v>611</v>
      </c>
      <c r="B141" s="91">
        <f>IF($A141="","",VLOOKUP($A141,'Annex 2 Designated EHV charges'!$D:$O,2,0))</f>
        <v>611</v>
      </c>
      <c r="C141" s="92">
        <f>IF($A141="","",VLOOKUP($A141,'Annex 2 Designated EHV charges'!$D:$O,3,0))</f>
        <v>1170000014584</v>
      </c>
      <c r="D141" s="91" t="str">
        <f>IF($A141="","",VLOOKUP($A141,'Annex 2 Designated EHV charges'!$D:$O,4,0))</f>
        <v>Bentinck Generation</v>
      </c>
      <c r="E141" s="93">
        <f>IFERROR(IF(VLOOKUP($A141,'Annex 2 Designated EHV charges'!$D:$P,COLUMN(E141)+5,FALSE)=0,"",VLOOKUP($A141,'Annex 2 Designated EHV charges'!$D:$P,COLUMN(E141)+5,FALSE)),"")</f>
        <v>-2.032</v>
      </c>
      <c r="F141" s="213">
        <f>IFERROR(IF(VLOOKUP($A141,'Annex 2 Designated EHV charges'!$D:$P,COLUMN(F141)+5,FALSE)=0,"",VLOOKUP($A141,'Annex 2 Designated EHV charges'!$D:$P,COLUMN(F141)+5,FALSE)),"")</f>
        <v>765.38</v>
      </c>
      <c r="G141" s="213">
        <f>IFERROR(IF(VLOOKUP($A141,'Annex 2 Designated EHV charges'!$D:$P,COLUMN(G141)+5,FALSE)=0,"",VLOOKUP($A141,'Annex 2 Designated EHV charges'!$D:$P,COLUMN(G141)+5,FALSE)),"")</f>
        <v>0.05</v>
      </c>
      <c r="H141" s="213">
        <f>IFERROR(IF(VLOOKUP($A141,'Annex 2 Designated EHV charges'!$D:$P,COLUMN(H141)+5,FALSE)=0,"",VLOOKUP($A141,'Annex 2 Designated EHV charges'!$D:$P,COLUMN(H141)+5,FALSE)),"")</f>
        <v>0.05</v>
      </c>
    </row>
    <row r="142" spans="1:8" x14ac:dyDescent="0.25">
      <c r="A142" s="92">
        <f t="array" ref="A142">IFERROR(INDEX('Annex 2 Designated EHV charges'!$D$11:$D$396, MATCH(0, IF(ISBLANK('Annex 2 Designated EHV charges'!$D$11:$D$396),1, COUNTIF(A$4:$A141, 'Annex 2 Designated EHV charges'!$D$11:$D$396)), 0)),"")</f>
        <v>640</v>
      </c>
      <c r="B142" s="91">
        <f>IF($A142="","",VLOOKUP($A142,'Annex 2 Designated EHV charges'!$D:$O,2,0))</f>
        <v>640</v>
      </c>
      <c r="C142" s="92">
        <f>IF($A142="","",VLOOKUP($A142,'Annex 2 Designated EHV charges'!$D:$O,3,0))</f>
        <v>1160001479030</v>
      </c>
      <c r="D142" s="91" t="str">
        <f>IF($A142="","",VLOOKUP($A142,'Annex 2 Designated EHV charges'!$D:$O,4,0))</f>
        <v>Asfordby 132kV</v>
      </c>
      <c r="E142" s="93" t="str">
        <f>IFERROR(IF(VLOOKUP($A142,'Annex 2 Designated EHV charges'!$D:$P,COLUMN(E142)+5,FALSE)=0,"",VLOOKUP($A142,'Annex 2 Designated EHV charges'!$D:$P,COLUMN(E142)+5,FALSE)),"")</f>
        <v/>
      </c>
      <c r="F142" s="213">
        <f>IFERROR(IF(VLOOKUP($A142,'Annex 2 Designated EHV charges'!$D:$P,COLUMN(F142)+5,FALSE)=0,"",VLOOKUP($A142,'Annex 2 Designated EHV charges'!$D:$P,COLUMN(F142)+5,FALSE)),"")</f>
        <v>50890.8</v>
      </c>
      <c r="G142" s="213">
        <f>IFERROR(IF(VLOOKUP($A142,'Annex 2 Designated EHV charges'!$D:$P,COLUMN(G142)+5,FALSE)=0,"",VLOOKUP($A142,'Annex 2 Designated EHV charges'!$D:$P,COLUMN(G142)+5,FALSE)),"")</f>
        <v>0.05</v>
      </c>
      <c r="H142" s="213">
        <f>IFERROR(IF(VLOOKUP($A142,'Annex 2 Designated EHV charges'!$D:$P,COLUMN(H142)+5,FALSE)=0,"",VLOOKUP($A142,'Annex 2 Designated EHV charges'!$D:$P,COLUMN(H142)+5,FALSE)),"")</f>
        <v>0.05</v>
      </c>
    </row>
    <row r="143" spans="1:8" ht="38.25" customHeight="1" x14ac:dyDescent="0.25">
      <c r="A143" s="92">
        <f t="array" ref="A143">IFERROR(INDEX('Annex 2 Designated EHV charges'!$D$11:$D$396, MATCH(0, IF(ISBLANK('Annex 2 Designated EHV charges'!$D$11:$D$396),1, COUNTIF(A$4:$A142, 'Annex 2 Designated EHV charges'!$D$11:$D$396)), 0)),"")</f>
        <v>612</v>
      </c>
      <c r="B143" s="91">
        <f>IF($A143="","",VLOOKUP($A143,'Annex 2 Designated EHV charges'!$D:$O,2,0))</f>
        <v>612</v>
      </c>
      <c r="C143" s="92" t="str">
        <f>IF($A143="","",VLOOKUP($A143,'Annex 2 Designated EHV charges'!$D:$O,3,0))</f>
        <v>1100770095541_x000D_
1130000014463</v>
      </c>
      <c r="D143" s="91" t="str">
        <f>IF($A143="","",VLOOKUP($A143,'Annex 2 Designated EHV charges'!$D:$O,4,0))</f>
        <v>Calvert Landfill EFW</v>
      </c>
      <c r="E143" s="93">
        <f>IFERROR(IF(VLOOKUP($A143,'Annex 2 Designated EHV charges'!$D:$P,COLUMN(E143)+5,FALSE)=0,"",VLOOKUP($A143,'Annex 2 Designated EHV charges'!$D:$P,COLUMN(E143)+5,FALSE)),"")</f>
        <v>-0.36099999999999999</v>
      </c>
      <c r="F143" s="213">
        <f>IFERROR(IF(VLOOKUP($A143,'Annex 2 Designated EHV charges'!$D:$P,COLUMN(F143)+5,FALSE)=0,"",VLOOKUP($A143,'Annex 2 Designated EHV charges'!$D:$P,COLUMN(F143)+5,FALSE)),"")</f>
        <v>129.30000000000001</v>
      </c>
      <c r="G143" s="213">
        <f>IFERROR(IF(VLOOKUP($A143,'Annex 2 Designated EHV charges'!$D:$P,COLUMN(G143)+5,FALSE)=0,"",VLOOKUP($A143,'Annex 2 Designated EHV charges'!$D:$P,COLUMN(G143)+5,FALSE)),"")</f>
        <v>0.05</v>
      </c>
      <c r="H143" s="213">
        <f>IFERROR(IF(VLOOKUP($A143,'Annex 2 Designated EHV charges'!$D:$P,COLUMN(H143)+5,FALSE)=0,"",VLOOKUP($A143,'Annex 2 Designated EHV charges'!$D:$P,COLUMN(H143)+5,FALSE)),"")</f>
        <v>0.05</v>
      </c>
    </row>
    <row r="144" spans="1:8" x14ac:dyDescent="0.25">
      <c r="A144" s="92">
        <f t="array" ref="A144">IFERROR(INDEX('Annex 2 Designated EHV charges'!$D$11:$D$396, MATCH(0, IF(ISBLANK('Annex 2 Designated EHV charges'!$D$11:$D$396),1, COUNTIF(A$4:$A143, 'Annex 2 Designated EHV charges'!$D$11:$D$396)), 0)),"")</f>
        <v>613</v>
      </c>
      <c r="B144" s="91">
        <f>IF($A144="","",VLOOKUP($A144,'Annex 2 Designated EHV charges'!$D:$O,2,0))</f>
        <v>613</v>
      </c>
      <c r="C144" s="92">
        <f>IF($A144="","",VLOOKUP($A144,'Annex 2 Designated EHV charges'!$D:$O,3,0))</f>
        <v>1100770104693</v>
      </c>
      <c r="D144" s="91" t="str">
        <f>IF($A144="","",VLOOKUP($A144,'Annex 2 Designated EHV charges'!$D:$O,4,0))</f>
        <v>Weldon Landfill</v>
      </c>
      <c r="E144" s="93" t="str">
        <f>IFERROR(IF(VLOOKUP($A144,'Annex 2 Designated EHV charges'!$D:$P,COLUMN(E144)+5,FALSE)=0,"",VLOOKUP($A144,'Annex 2 Designated EHV charges'!$D:$P,COLUMN(E144)+5,FALSE)),"")</f>
        <v/>
      </c>
      <c r="F144" s="213" t="str">
        <f>IFERROR(IF(VLOOKUP($A144,'Annex 2 Designated EHV charges'!$D:$P,COLUMN(F144)+5,FALSE)=0,"",VLOOKUP($A144,'Annex 2 Designated EHV charges'!$D:$P,COLUMN(F144)+5,FALSE)),"")</f>
        <v/>
      </c>
      <c r="G144" s="213" t="str">
        <f>IFERROR(IF(VLOOKUP($A144,'Annex 2 Designated EHV charges'!$D:$P,COLUMN(G144)+5,FALSE)=0,"",VLOOKUP($A144,'Annex 2 Designated EHV charges'!$D:$P,COLUMN(G144)+5,FALSE)),"")</f>
        <v/>
      </c>
      <c r="H144" s="213" t="str">
        <f>IFERROR(IF(VLOOKUP($A144,'Annex 2 Designated EHV charges'!$D:$P,COLUMN(H144)+5,FALSE)=0,"",VLOOKUP($A144,'Annex 2 Designated EHV charges'!$D:$P,COLUMN(H144)+5,FALSE)),"")</f>
        <v/>
      </c>
    </row>
    <row r="145" spans="1:8" x14ac:dyDescent="0.25">
      <c r="A145" s="92">
        <f t="array" ref="A145">IFERROR(INDEX('Annex 2 Designated EHV charges'!$D$11:$D$396, MATCH(0, IF(ISBLANK('Annex 2 Designated EHV charges'!$D$11:$D$396),1, COUNTIF(A$4:$A144, 'Annex 2 Designated EHV charges'!$D$11:$D$396)), 0)),"")</f>
        <v>614</v>
      </c>
      <c r="B145" s="91">
        <f>IF($A145="","",VLOOKUP($A145,'Annex 2 Designated EHV charges'!$D:$O,2,0))</f>
        <v>614</v>
      </c>
      <c r="C145" s="92">
        <f>IF($A145="","",VLOOKUP($A145,'Annex 2 Designated EHV charges'!$D:$O,3,0))</f>
        <v>1100770099927</v>
      </c>
      <c r="D145" s="91" t="str">
        <f>IF($A145="","",VLOOKUP($A145,'Annex 2 Designated EHV charges'!$D:$O,4,0))</f>
        <v>Goosy Lodge Power</v>
      </c>
      <c r="E145" s="93" t="str">
        <f>IFERROR(IF(VLOOKUP($A145,'Annex 2 Designated EHV charges'!$D:$P,COLUMN(E145)+5,FALSE)=0,"",VLOOKUP($A145,'Annex 2 Designated EHV charges'!$D:$P,COLUMN(E145)+5,FALSE)),"")</f>
        <v/>
      </c>
      <c r="F145" s="213" t="str">
        <f>IFERROR(IF(VLOOKUP($A145,'Annex 2 Designated EHV charges'!$D:$P,COLUMN(F145)+5,FALSE)=0,"",VLOOKUP($A145,'Annex 2 Designated EHV charges'!$D:$P,COLUMN(F145)+5,FALSE)),"")</f>
        <v/>
      </c>
      <c r="G145" s="213" t="str">
        <f>IFERROR(IF(VLOOKUP($A145,'Annex 2 Designated EHV charges'!$D:$P,COLUMN(G145)+5,FALSE)=0,"",VLOOKUP($A145,'Annex 2 Designated EHV charges'!$D:$P,COLUMN(G145)+5,FALSE)),"")</f>
        <v/>
      </c>
      <c r="H145" s="213" t="str">
        <f>IFERROR(IF(VLOOKUP($A145,'Annex 2 Designated EHV charges'!$D:$P,COLUMN(H145)+5,FALSE)=0,"",VLOOKUP($A145,'Annex 2 Designated EHV charges'!$D:$P,COLUMN(H145)+5,FALSE)),"")</f>
        <v/>
      </c>
    </row>
    <row r="146" spans="1:8" x14ac:dyDescent="0.25">
      <c r="A146" s="92">
        <f t="array" ref="A146">IFERROR(INDEX('Annex 2 Designated EHV charges'!$D$11:$D$396, MATCH(0, IF(ISBLANK('Annex 2 Designated EHV charges'!$D$11:$D$396),1, COUNTIF(A$4:$A145, 'Annex 2 Designated EHV charges'!$D$11:$D$396)), 0)),"")</f>
        <v>615</v>
      </c>
      <c r="B146" s="91">
        <f>IF($A146="","",VLOOKUP($A146,'Annex 2 Designated EHV charges'!$D:$O,2,0))</f>
        <v>615</v>
      </c>
      <c r="C146" s="92">
        <f>IF($A146="","",VLOOKUP($A146,'Annex 2 Designated EHV charges'!$D:$O,3,0))</f>
        <v>1160000226336</v>
      </c>
      <c r="D146" s="91" t="str">
        <f>IF($A146="","",VLOOKUP($A146,'Annex 2 Designated EHV charges'!$D:$O,4,0))</f>
        <v>Burton Wolds Wind Farm</v>
      </c>
      <c r="E146" s="93" t="str">
        <f>IFERROR(IF(VLOOKUP($A146,'Annex 2 Designated EHV charges'!$D:$P,COLUMN(E146)+5,FALSE)=0,"",VLOOKUP($A146,'Annex 2 Designated EHV charges'!$D:$P,COLUMN(E146)+5,FALSE)),"")</f>
        <v/>
      </c>
      <c r="F146" s="213" t="str">
        <f>IFERROR(IF(VLOOKUP($A146,'Annex 2 Designated EHV charges'!$D:$P,COLUMN(F146)+5,FALSE)=0,"",VLOOKUP($A146,'Annex 2 Designated EHV charges'!$D:$P,COLUMN(F146)+5,FALSE)),"")</f>
        <v/>
      </c>
      <c r="G146" s="213" t="str">
        <f>IFERROR(IF(VLOOKUP($A146,'Annex 2 Designated EHV charges'!$D:$P,COLUMN(G146)+5,FALSE)=0,"",VLOOKUP($A146,'Annex 2 Designated EHV charges'!$D:$P,COLUMN(G146)+5,FALSE)),"")</f>
        <v/>
      </c>
      <c r="H146" s="213" t="str">
        <f>IFERROR(IF(VLOOKUP($A146,'Annex 2 Designated EHV charges'!$D:$P,COLUMN(H146)+5,FALSE)=0,"",VLOOKUP($A146,'Annex 2 Designated EHV charges'!$D:$P,COLUMN(H146)+5,FALSE)),"")</f>
        <v/>
      </c>
    </row>
    <row r="147" spans="1:8" x14ac:dyDescent="0.25">
      <c r="A147" s="92">
        <f t="array" ref="A147">IFERROR(INDEX('Annex 2 Designated EHV charges'!$D$11:$D$396, MATCH(0, IF(ISBLANK('Annex 2 Designated EHV charges'!$D$11:$D$396),1, COUNTIF(A$4:$A146, 'Annex 2 Designated EHV charges'!$D$11:$D$396)), 0)),"")</f>
        <v>616</v>
      </c>
      <c r="B147" s="91">
        <f>IF($A147="","",VLOOKUP($A147,'Annex 2 Designated EHV charges'!$D:$O,2,0))</f>
        <v>616</v>
      </c>
      <c r="C147" s="92" t="str">
        <f>IF($A147="","",VLOOKUP($A147,'Annex 2 Designated EHV charges'!$D:$O,3,0))</f>
        <v xml:space="preserve"> </v>
      </c>
      <c r="D147" s="91" t="str">
        <f>IF($A147="","",VLOOKUP($A147,'Annex 2 Designated EHV charges'!$D:$O,4,0))</f>
        <v>Network Rail Bretton</v>
      </c>
      <c r="E147" s="93" t="str">
        <f>IFERROR(IF(VLOOKUP($A147,'Annex 2 Designated EHV charges'!$D:$P,COLUMN(E147)+5,FALSE)=0,"",VLOOKUP($A147,'Annex 2 Designated EHV charges'!$D:$P,COLUMN(E147)+5,FALSE)),"")</f>
        <v/>
      </c>
      <c r="F147" s="213" t="str">
        <f>IFERROR(IF(VLOOKUP($A147,'Annex 2 Designated EHV charges'!$D:$P,COLUMN(F147)+5,FALSE)=0,"",VLOOKUP($A147,'Annex 2 Designated EHV charges'!$D:$P,COLUMN(F147)+5,FALSE)),"")</f>
        <v/>
      </c>
      <c r="G147" s="213" t="str">
        <f>IFERROR(IF(VLOOKUP($A147,'Annex 2 Designated EHV charges'!$D:$P,COLUMN(G147)+5,FALSE)=0,"",VLOOKUP($A147,'Annex 2 Designated EHV charges'!$D:$P,COLUMN(G147)+5,FALSE)),"")</f>
        <v/>
      </c>
      <c r="H147" s="213" t="str">
        <f>IFERROR(IF(VLOOKUP($A147,'Annex 2 Designated EHV charges'!$D:$P,COLUMN(H147)+5,FALSE)=0,"",VLOOKUP($A147,'Annex 2 Designated EHV charges'!$D:$P,COLUMN(H147)+5,FALSE)),"")</f>
        <v/>
      </c>
    </row>
    <row r="148" spans="1:8" x14ac:dyDescent="0.25">
      <c r="A148" s="92">
        <f t="array" ref="A148">IFERROR(INDEX('Annex 2 Designated EHV charges'!$D$11:$D$396, MATCH(0, IF(ISBLANK('Annex 2 Designated EHV charges'!$D$11:$D$396),1, COUNTIF(A$4:$A147, 'Annex 2 Designated EHV charges'!$D$11:$D$396)), 0)),"")</f>
        <v>617</v>
      </c>
      <c r="B148" s="91">
        <f>IF($A148="","",VLOOKUP($A148,'Annex 2 Designated EHV charges'!$D:$O,2,0))</f>
        <v>617</v>
      </c>
      <c r="C148" s="92">
        <f>IF($A148="","",VLOOKUP($A148,'Annex 2 Designated EHV charges'!$D:$O,3,0))</f>
        <v>1100770683377</v>
      </c>
      <c r="D148" s="91" t="str">
        <f>IF($A148="","",VLOOKUP($A148,'Annex 2 Designated EHV charges'!$D:$O,4,0))</f>
        <v>Bambers Farm Wind Farm</v>
      </c>
      <c r="E148" s="93" t="str">
        <f>IFERROR(IF(VLOOKUP($A148,'Annex 2 Designated EHV charges'!$D:$P,COLUMN(E148)+5,FALSE)=0,"",VLOOKUP($A148,'Annex 2 Designated EHV charges'!$D:$P,COLUMN(E148)+5,FALSE)),"")</f>
        <v/>
      </c>
      <c r="F148" s="213" t="str">
        <f>IFERROR(IF(VLOOKUP($A148,'Annex 2 Designated EHV charges'!$D:$P,COLUMN(F148)+5,FALSE)=0,"",VLOOKUP($A148,'Annex 2 Designated EHV charges'!$D:$P,COLUMN(F148)+5,FALSE)),"")</f>
        <v/>
      </c>
      <c r="G148" s="213" t="str">
        <f>IFERROR(IF(VLOOKUP($A148,'Annex 2 Designated EHV charges'!$D:$P,COLUMN(G148)+5,FALSE)=0,"",VLOOKUP($A148,'Annex 2 Designated EHV charges'!$D:$P,COLUMN(G148)+5,FALSE)),"")</f>
        <v/>
      </c>
      <c r="H148" s="213" t="str">
        <f>IFERROR(IF(VLOOKUP($A148,'Annex 2 Designated EHV charges'!$D:$P,COLUMN(H148)+5,FALSE)=0,"",VLOOKUP($A148,'Annex 2 Designated EHV charges'!$D:$P,COLUMN(H148)+5,FALSE)),"")</f>
        <v/>
      </c>
    </row>
    <row r="149" spans="1:8" x14ac:dyDescent="0.25">
      <c r="A149" s="92">
        <f t="array" ref="A149">IFERROR(INDEX('Annex 2 Designated EHV charges'!$D$11:$D$396, MATCH(0, IF(ISBLANK('Annex 2 Designated EHV charges'!$D$11:$D$396),1, COUNTIF(A$4:$A148, 'Annex 2 Designated EHV charges'!$D$11:$D$396)), 0)),"")</f>
        <v>618</v>
      </c>
      <c r="B149" s="91">
        <f>IF($A149="","",VLOOKUP($A149,'Annex 2 Designated EHV charges'!$D:$O,2,0))</f>
        <v>618</v>
      </c>
      <c r="C149" s="92">
        <f>IF($A149="","",VLOOKUP($A149,'Annex 2 Designated EHV charges'!$D:$O,3,0))</f>
        <v>1160000213610</v>
      </c>
      <c r="D149" s="91" t="str">
        <f>IF($A149="","",VLOOKUP($A149,'Annex 2 Designated EHV charges'!$D:$O,4,0))</f>
        <v>Vine House Wind Farm</v>
      </c>
      <c r="E149" s="93" t="str">
        <f>IFERROR(IF(VLOOKUP($A149,'Annex 2 Designated EHV charges'!$D:$P,COLUMN(E149)+5,FALSE)=0,"",VLOOKUP($A149,'Annex 2 Designated EHV charges'!$D:$P,COLUMN(E149)+5,FALSE)),"")</f>
        <v/>
      </c>
      <c r="F149" s="213" t="str">
        <f>IFERROR(IF(VLOOKUP($A149,'Annex 2 Designated EHV charges'!$D:$P,COLUMN(F149)+5,FALSE)=0,"",VLOOKUP($A149,'Annex 2 Designated EHV charges'!$D:$P,COLUMN(F149)+5,FALSE)),"")</f>
        <v/>
      </c>
      <c r="G149" s="213" t="str">
        <f>IFERROR(IF(VLOOKUP($A149,'Annex 2 Designated EHV charges'!$D:$P,COLUMN(G149)+5,FALSE)=0,"",VLOOKUP($A149,'Annex 2 Designated EHV charges'!$D:$P,COLUMN(G149)+5,FALSE)),"")</f>
        <v/>
      </c>
      <c r="H149" s="213" t="str">
        <f>IFERROR(IF(VLOOKUP($A149,'Annex 2 Designated EHV charges'!$D:$P,COLUMN(H149)+5,FALSE)=0,"",VLOOKUP($A149,'Annex 2 Designated EHV charges'!$D:$P,COLUMN(H149)+5,FALSE)),"")</f>
        <v/>
      </c>
    </row>
    <row r="150" spans="1:8" x14ac:dyDescent="0.25">
      <c r="A150" s="92">
        <f t="array" ref="A150">IFERROR(INDEX('Annex 2 Designated EHV charges'!$D$11:$D$396, MATCH(0, IF(ISBLANK('Annex 2 Designated EHV charges'!$D$11:$D$396),1, COUNTIF(A$4:$A149, 'Annex 2 Designated EHV charges'!$D$11:$D$396)), 0)),"")</f>
        <v>619</v>
      </c>
      <c r="B150" s="91">
        <f>IF($A150="","",VLOOKUP($A150,'Annex 2 Designated EHV charges'!$D:$O,2,0))</f>
        <v>619</v>
      </c>
      <c r="C150" s="92">
        <f>IF($A150="","",VLOOKUP($A150,'Annex 2 Designated EHV charges'!$D:$O,3,0))</f>
        <v>1160000154160</v>
      </c>
      <c r="D150" s="91" t="str">
        <f>IF($A150="","",VLOOKUP($A150,'Annex 2 Designated EHV charges'!$D:$O,4,0))</f>
        <v>Red House Wind Farm</v>
      </c>
      <c r="E150" s="93" t="str">
        <f>IFERROR(IF(VLOOKUP($A150,'Annex 2 Designated EHV charges'!$D:$P,COLUMN(E150)+5,FALSE)=0,"",VLOOKUP($A150,'Annex 2 Designated EHV charges'!$D:$P,COLUMN(E150)+5,FALSE)),"")</f>
        <v/>
      </c>
      <c r="F150" s="213" t="str">
        <f>IFERROR(IF(VLOOKUP($A150,'Annex 2 Designated EHV charges'!$D:$P,COLUMN(F150)+5,FALSE)=0,"",VLOOKUP($A150,'Annex 2 Designated EHV charges'!$D:$P,COLUMN(F150)+5,FALSE)),"")</f>
        <v/>
      </c>
      <c r="G150" s="213" t="str">
        <f>IFERROR(IF(VLOOKUP($A150,'Annex 2 Designated EHV charges'!$D:$P,COLUMN(G150)+5,FALSE)=0,"",VLOOKUP($A150,'Annex 2 Designated EHV charges'!$D:$P,COLUMN(G150)+5,FALSE)),"")</f>
        <v/>
      </c>
      <c r="H150" s="213" t="str">
        <f>IFERROR(IF(VLOOKUP($A150,'Annex 2 Designated EHV charges'!$D:$P,COLUMN(H150)+5,FALSE)=0,"",VLOOKUP($A150,'Annex 2 Designated EHV charges'!$D:$P,COLUMN(H150)+5,FALSE)),"")</f>
        <v/>
      </c>
    </row>
    <row r="151" spans="1:8" x14ac:dyDescent="0.25">
      <c r="A151" s="92">
        <f t="array" ref="A151">IFERROR(INDEX('Annex 2 Designated EHV charges'!$D$11:$D$396, MATCH(0, IF(ISBLANK('Annex 2 Designated EHV charges'!$D$11:$D$396),1, COUNTIF(A$4:$A150, 'Annex 2 Designated EHV charges'!$D$11:$D$396)), 0)),"")</f>
        <v>620</v>
      </c>
      <c r="B151" s="91">
        <f>IF($A151="","",VLOOKUP($A151,'Annex 2 Designated EHV charges'!$D:$O,2,0))</f>
        <v>620</v>
      </c>
      <c r="C151" s="92">
        <f>IF($A151="","",VLOOKUP($A151,'Annex 2 Designated EHV charges'!$D:$O,3,0))</f>
        <v>1160000186560</v>
      </c>
      <c r="D151" s="91" t="str">
        <f>IF($A151="","",VLOOKUP($A151,'Annex 2 Designated EHV charges'!$D:$O,4,0))</f>
        <v>Daneshill Landfill</v>
      </c>
      <c r="E151" s="93" t="str">
        <f>IFERROR(IF(VLOOKUP($A151,'Annex 2 Designated EHV charges'!$D:$P,COLUMN(E151)+5,FALSE)=0,"",VLOOKUP($A151,'Annex 2 Designated EHV charges'!$D:$P,COLUMN(E151)+5,FALSE)),"")</f>
        <v/>
      </c>
      <c r="F151" s="213" t="str">
        <f>IFERROR(IF(VLOOKUP($A151,'Annex 2 Designated EHV charges'!$D:$P,COLUMN(F151)+5,FALSE)=0,"",VLOOKUP($A151,'Annex 2 Designated EHV charges'!$D:$P,COLUMN(F151)+5,FALSE)),"")</f>
        <v/>
      </c>
      <c r="G151" s="213" t="str">
        <f>IFERROR(IF(VLOOKUP($A151,'Annex 2 Designated EHV charges'!$D:$P,COLUMN(G151)+5,FALSE)=0,"",VLOOKUP($A151,'Annex 2 Designated EHV charges'!$D:$P,COLUMN(G151)+5,FALSE)),"")</f>
        <v/>
      </c>
      <c r="H151" s="213" t="str">
        <f>IFERROR(IF(VLOOKUP($A151,'Annex 2 Designated EHV charges'!$D:$P,COLUMN(H151)+5,FALSE)=0,"",VLOOKUP($A151,'Annex 2 Designated EHV charges'!$D:$P,COLUMN(H151)+5,FALSE)),"")</f>
        <v/>
      </c>
    </row>
    <row r="152" spans="1:8" ht="38.25" customHeight="1" x14ac:dyDescent="0.25">
      <c r="A152" s="92">
        <f t="array" ref="A152">IFERROR(INDEX('Annex 2 Designated EHV charges'!$D$11:$D$396, MATCH(0, IF(ISBLANK('Annex 2 Designated EHV charges'!$D$11:$D$396),1, COUNTIF(A$4:$A151, 'Annex 2 Designated EHV charges'!$D$11:$D$396)), 0)),"")</f>
        <v>621</v>
      </c>
      <c r="B152" s="91">
        <f>IF($A152="","",VLOOKUP($A152,'Annex 2 Designated EHV charges'!$D:$O,2,0))</f>
        <v>621</v>
      </c>
      <c r="C152" s="92" t="str">
        <f>IF($A152="","",VLOOKUP($A152,'Annex 2 Designated EHV charges'!$D:$O,3,0))</f>
        <v>1130000079897_x000D_
1160000745066</v>
      </c>
      <c r="D152" s="91" t="str">
        <f>IF($A152="","",VLOOKUP($A152,'Annex 2 Designated EHV charges'!$D:$O,4,0))</f>
        <v>Newton Longville Landfill</v>
      </c>
      <c r="E152" s="93">
        <f>IFERROR(IF(VLOOKUP($A152,'Annex 2 Designated EHV charges'!$D:$P,COLUMN(E152)+5,FALSE)=0,"",VLOOKUP($A152,'Annex 2 Designated EHV charges'!$D:$P,COLUMN(E152)+5,FALSE)),"")</f>
        <v>-1.286</v>
      </c>
      <c r="F152" s="213">
        <f>IFERROR(IF(VLOOKUP($A152,'Annex 2 Designated EHV charges'!$D:$P,COLUMN(F152)+5,FALSE)=0,"",VLOOKUP($A152,'Annex 2 Designated EHV charges'!$D:$P,COLUMN(F152)+5,FALSE)),"")</f>
        <v>1807.49</v>
      </c>
      <c r="G152" s="213">
        <f>IFERROR(IF(VLOOKUP($A152,'Annex 2 Designated EHV charges'!$D:$P,COLUMN(G152)+5,FALSE)=0,"",VLOOKUP($A152,'Annex 2 Designated EHV charges'!$D:$P,COLUMN(G152)+5,FALSE)),"")</f>
        <v>0.05</v>
      </c>
      <c r="H152" s="213">
        <f>IFERROR(IF(VLOOKUP($A152,'Annex 2 Designated EHV charges'!$D:$P,COLUMN(H152)+5,FALSE)=0,"",VLOOKUP($A152,'Annex 2 Designated EHV charges'!$D:$P,COLUMN(H152)+5,FALSE)),"")</f>
        <v>0.05</v>
      </c>
    </row>
    <row r="153" spans="1:8" x14ac:dyDescent="0.25">
      <c r="A153" s="92">
        <f t="array" ref="A153">IFERROR(INDEX('Annex 2 Designated EHV charges'!$D$11:$D$396, MATCH(0, IF(ISBLANK('Annex 2 Designated EHV charges'!$D$11:$D$396),1, COUNTIF(A$4:$A152, 'Annex 2 Designated EHV charges'!$D$11:$D$396)), 0)),"")</f>
        <v>622</v>
      </c>
      <c r="B153" s="91">
        <f>IF($A153="","",VLOOKUP($A153,'Annex 2 Designated EHV charges'!$D:$O,2,0))</f>
        <v>622</v>
      </c>
      <c r="C153" s="92">
        <f>IF($A153="","",VLOOKUP($A153,'Annex 2 Designated EHV charges'!$D:$O,3,0))</f>
        <v>1160000909840</v>
      </c>
      <c r="D153" s="91" t="str">
        <f>IF($A153="","",VLOOKUP($A153,'Annex 2 Designated EHV charges'!$D:$O,4,0))</f>
        <v>Hollies Wind Farm</v>
      </c>
      <c r="E153" s="93" t="str">
        <f>IFERROR(IF(VLOOKUP($A153,'Annex 2 Designated EHV charges'!$D:$P,COLUMN(E153)+5,FALSE)=0,"",VLOOKUP($A153,'Annex 2 Designated EHV charges'!$D:$P,COLUMN(E153)+5,FALSE)),"")</f>
        <v/>
      </c>
      <c r="F153" s="213">
        <f>IFERROR(IF(VLOOKUP($A153,'Annex 2 Designated EHV charges'!$D:$P,COLUMN(F153)+5,FALSE)=0,"",VLOOKUP($A153,'Annex 2 Designated EHV charges'!$D:$P,COLUMN(F153)+5,FALSE)),"")</f>
        <v>414.51</v>
      </c>
      <c r="G153" s="213">
        <f>IFERROR(IF(VLOOKUP($A153,'Annex 2 Designated EHV charges'!$D:$P,COLUMN(G153)+5,FALSE)=0,"",VLOOKUP($A153,'Annex 2 Designated EHV charges'!$D:$P,COLUMN(G153)+5,FALSE)),"")</f>
        <v>0.05</v>
      </c>
      <c r="H153" s="213">
        <f>IFERROR(IF(VLOOKUP($A153,'Annex 2 Designated EHV charges'!$D:$P,COLUMN(H153)+5,FALSE)=0,"",VLOOKUP($A153,'Annex 2 Designated EHV charges'!$D:$P,COLUMN(H153)+5,FALSE)),"")</f>
        <v>0.05</v>
      </c>
    </row>
    <row r="154" spans="1:8" x14ac:dyDescent="0.25">
      <c r="A154" s="92">
        <f t="array" ref="A154">IFERROR(INDEX('Annex 2 Designated EHV charges'!$D$11:$D$396, MATCH(0, IF(ISBLANK('Annex 2 Designated EHV charges'!$D$11:$D$396),1, COUNTIF(A$4:$A153, 'Annex 2 Designated EHV charges'!$D$11:$D$396)), 0)),"")</f>
        <v>629</v>
      </c>
      <c r="B154" s="91">
        <f>IF($A154="","",VLOOKUP($A154,'Annex 2 Designated EHV charges'!$D:$O,2,0))</f>
        <v>629</v>
      </c>
      <c r="C154" s="92">
        <f>IF($A154="","",VLOOKUP($A154,'Annex 2 Designated EHV charges'!$D:$O,3,0))</f>
        <v>1130000044013</v>
      </c>
      <c r="D154" s="91" t="str">
        <f>IF($A154="","",VLOOKUP($A154,'Annex 2 Designated EHV charges'!$D:$O,4,0))</f>
        <v>Lynn Wind Farm</v>
      </c>
      <c r="E154" s="93" t="str">
        <f>IFERROR(IF(VLOOKUP($A154,'Annex 2 Designated EHV charges'!$D:$P,COLUMN(E154)+5,FALSE)=0,"",VLOOKUP($A154,'Annex 2 Designated EHV charges'!$D:$P,COLUMN(E154)+5,FALSE)),"")</f>
        <v/>
      </c>
      <c r="F154" s="213" t="str">
        <f>IFERROR(IF(VLOOKUP($A154,'Annex 2 Designated EHV charges'!$D:$P,COLUMN(F154)+5,FALSE)=0,"",VLOOKUP($A154,'Annex 2 Designated EHV charges'!$D:$P,COLUMN(F154)+5,FALSE)),"")</f>
        <v/>
      </c>
      <c r="G154" s="213" t="str">
        <f>IFERROR(IF(VLOOKUP($A154,'Annex 2 Designated EHV charges'!$D:$P,COLUMN(G154)+5,FALSE)=0,"",VLOOKUP($A154,'Annex 2 Designated EHV charges'!$D:$P,COLUMN(G154)+5,FALSE)),"")</f>
        <v/>
      </c>
      <c r="H154" s="213" t="str">
        <f>IFERROR(IF(VLOOKUP($A154,'Annex 2 Designated EHV charges'!$D:$P,COLUMN(H154)+5,FALSE)=0,"",VLOOKUP($A154,'Annex 2 Designated EHV charges'!$D:$P,COLUMN(H154)+5,FALSE)),"")</f>
        <v/>
      </c>
    </row>
    <row r="155" spans="1:8" x14ac:dyDescent="0.25">
      <c r="A155" s="92">
        <f t="array" ref="A155">IFERROR(INDEX('Annex 2 Designated EHV charges'!$D$11:$D$396, MATCH(0, IF(ISBLANK('Annex 2 Designated EHV charges'!$D$11:$D$396),1, COUNTIF(A$4:$A154, 'Annex 2 Designated EHV charges'!$D$11:$D$396)), 0)),"")</f>
        <v>630</v>
      </c>
      <c r="B155" s="91">
        <f>IF($A155="","",VLOOKUP($A155,'Annex 2 Designated EHV charges'!$D:$O,2,0))</f>
        <v>630</v>
      </c>
      <c r="C155" s="92">
        <f>IF($A155="","",VLOOKUP($A155,'Annex 2 Designated EHV charges'!$D:$O,3,0))</f>
        <v>1130000044031</v>
      </c>
      <c r="D155" s="91" t="str">
        <f>IF($A155="","",VLOOKUP($A155,'Annex 2 Designated EHV charges'!$D:$O,4,0))</f>
        <v>Inner Dowsing Wind Farm</v>
      </c>
      <c r="E155" s="93" t="str">
        <f>IFERROR(IF(VLOOKUP($A155,'Annex 2 Designated EHV charges'!$D:$P,COLUMN(E155)+5,FALSE)=0,"",VLOOKUP($A155,'Annex 2 Designated EHV charges'!$D:$P,COLUMN(E155)+5,FALSE)),"")</f>
        <v/>
      </c>
      <c r="F155" s="213" t="str">
        <f>IFERROR(IF(VLOOKUP($A155,'Annex 2 Designated EHV charges'!$D:$P,COLUMN(F155)+5,FALSE)=0,"",VLOOKUP($A155,'Annex 2 Designated EHV charges'!$D:$P,COLUMN(F155)+5,FALSE)),"")</f>
        <v/>
      </c>
      <c r="G155" s="213" t="str">
        <f>IFERROR(IF(VLOOKUP($A155,'Annex 2 Designated EHV charges'!$D:$P,COLUMN(G155)+5,FALSE)=0,"",VLOOKUP($A155,'Annex 2 Designated EHV charges'!$D:$P,COLUMN(G155)+5,FALSE)),"")</f>
        <v/>
      </c>
      <c r="H155" s="213" t="str">
        <f>IFERROR(IF(VLOOKUP($A155,'Annex 2 Designated EHV charges'!$D:$P,COLUMN(H155)+5,FALSE)=0,"",VLOOKUP($A155,'Annex 2 Designated EHV charges'!$D:$P,COLUMN(H155)+5,FALSE)),"")</f>
        <v/>
      </c>
    </row>
    <row r="156" spans="1:8" x14ac:dyDescent="0.25">
      <c r="A156" s="92">
        <f t="array" ref="A156">IFERROR(INDEX('Annex 2 Designated EHV charges'!$D$11:$D$396, MATCH(0, IF(ISBLANK('Annex 2 Designated EHV charges'!$D$11:$D$396),1, COUNTIF(A$4:$A155, 'Annex 2 Designated EHV charges'!$D$11:$D$396)), 0)),"")</f>
        <v>631</v>
      </c>
      <c r="B156" s="91">
        <f>IF($A156="","",VLOOKUP($A156,'Annex 2 Designated EHV charges'!$D:$O,2,0))</f>
        <v>631</v>
      </c>
      <c r="C156" s="92">
        <f>IF($A156="","",VLOOKUP($A156,'Annex 2 Designated EHV charges'!$D:$O,3,0))</f>
        <v>1160000999046</v>
      </c>
      <c r="D156" s="91" t="str">
        <f>IF($A156="","",VLOOKUP($A156,'Annex 2 Designated EHV charges'!$D:$O,4,0))</f>
        <v>Bicker Fen Wind Farm</v>
      </c>
      <c r="E156" s="93" t="str">
        <f>IFERROR(IF(VLOOKUP($A156,'Annex 2 Designated EHV charges'!$D:$P,COLUMN(E156)+5,FALSE)=0,"",VLOOKUP($A156,'Annex 2 Designated EHV charges'!$D:$P,COLUMN(E156)+5,FALSE)),"")</f>
        <v/>
      </c>
      <c r="F156" s="213">
        <f>IFERROR(IF(VLOOKUP($A156,'Annex 2 Designated EHV charges'!$D:$P,COLUMN(F156)+5,FALSE)=0,"",VLOOKUP($A156,'Annex 2 Designated EHV charges'!$D:$P,COLUMN(F156)+5,FALSE)),"")</f>
        <v>4080.06</v>
      </c>
      <c r="G156" s="213">
        <f>IFERROR(IF(VLOOKUP($A156,'Annex 2 Designated EHV charges'!$D:$P,COLUMN(G156)+5,FALSE)=0,"",VLOOKUP($A156,'Annex 2 Designated EHV charges'!$D:$P,COLUMN(G156)+5,FALSE)),"")</f>
        <v>0.05</v>
      </c>
      <c r="H156" s="213">
        <f>IFERROR(IF(VLOOKUP($A156,'Annex 2 Designated EHV charges'!$D:$P,COLUMN(H156)+5,FALSE)=0,"",VLOOKUP($A156,'Annex 2 Designated EHV charges'!$D:$P,COLUMN(H156)+5,FALSE)),"")</f>
        <v>0.05</v>
      </c>
    </row>
    <row r="157" spans="1:8" x14ac:dyDescent="0.25">
      <c r="A157" s="92">
        <f t="array" ref="A157">IFERROR(INDEX('Annex 2 Designated EHV charges'!$D$11:$D$396, MATCH(0, IF(ISBLANK('Annex 2 Designated EHV charges'!$D$11:$D$396),1, COUNTIF(A$4:$A156, 'Annex 2 Designated EHV charges'!$D$11:$D$396)), 0)),"")</f>
        <v>634</v>
      </c>
      <c r="B157" s="91">
        <f>IF($A157="","",VLOOKUP($A157,'Annex 2 Designated EHV charges'!$D:$O,2,0))</f>
        <v>634</v>
      </c>
      <c r="C157" s="92">
        <f>IF($A157="","",VLOOKUP($A157,'Annex 2 Designated EHV charges'!$D:$O,3,0))</f>
        <v>1100050222473</v>
      </c>
      <c r="D157" s="91" t="str">
        <f>IF($A157="","",VLOOKUP($A157,'Annex 2 Designated EHV charges'!$D:$O,4,0))</f>
        <v>London Road Heat Station</v>
      </c>
      <c r="E157" s="93">
        <f>IFERROR(IF(VLOOKUP($A157,'Annex 2 Designated EHV charges'!$D:$P,COLUMN(E157)+5,FALSE)=0,"",VLOOKUP($A157,'Annex 2 Designated EHV charges'!$D:$P,COLUMN(E157)+5,FALSE)),"")</f>
        <v>-0.33300000000000002</v>
      </c>
      <c r="F157" s="213">
        <f>IFERROR(IF(VLOOKUP($A157,'Annex 2 Designated EHV charges'!$D:$P,COLUMN(F157)+5,FALSE)=0,"",VLOOKUP($A157,'Annex 2 Designated EHV charges'!$D:$P,COLUMN(F157)+5,FALSE)),"")</f>
        <v>379.09</v>
      </c>
      <c r="G157" s="213">
        <f>IFERROR(IF(VLOOKUP($A157,'Annex 2 Designated EHV charges'!$D:$P,COLUMN(G157)+5,FALSE)=0,"",VLOOKUP($A157,'Annex 2 Designated EHV charges'!$D:$P,COLUMN(G157)+5,FALSE)),"")</f>
        <v>0.05</v>
      </c>
      <c r="H157" s="213">
        <f>IFERROR(IF(VLOOKUP($A157,'Annex 2 Designated EHV charges'!$D:$P,COLUMN(H157)+5,FALSE)=0,"",VLOOKUP($A157,'Annex 2 Designated EHV charges'!$D:$P,COLUMN(H157)+5,FALSE)),"")</f>
        <v>0.05</v>
      </c>
    </row>
    <row r="158" spans="1:8" x14ac:dyDescent="0.25">
      <c r="A158" s="92">
        <f t="array" ref="A158">IFERROR(INDEX('Annex 2 Designated EHV charges'!$D$11:$D$396, MATCH(0, IF(ISBLANK('Annex 2 Designated EHV charges'!$D$11:$D$396),1, COUNTIF(A$4:$A157, 'Annex 2 Designated EHV charges'!$D$11:$D$396)), 0)),"")</f>
        <v>633</v>
      </c>
      <c r="B158" s="91">
        <f>IF($A158="","",VLOOKUP($A158,'Annex 2 Designated EHV charges'!$D:$O,2,0))</f>
        <v>633</v>
      </c>
      <c r="C158" s="92">
        <f>IF($A158="","",VLOOKUP($A158,'Annex 2 Designated EHV charges'!$D:$O,3,0))</f>
        <v>1160001253321</v>
      </c>
      <c r="D158" s="91" t="str">
        <f>IF($A158="","",VLOOKUP($A158,'Annex 2 Designated EHV charges'!$D:$O,4,0))</f>
        <v>Lindhurst Wind Farm</v>
      </c>
      <c r="E158" s="93" t="str">
        <f>IFERROR(IF(VLOOKUP($A158,'Annex 2 Designated EHV charges'!$D:$P,COLUMN(E158)+5,FALSE)=0,"",VLOOKUP($A158,'Annex 2 Designated EHV charges'!$D:$P,COLUMN(E158)+5,FALSE)),"")</f>
        <v/>
      </c>
      <c r="F158" s="213">
        <f>IFERROR(IF(VLOOKUP($A158,'Annex 2 Designated EHV charges'!$D:$P,COLUMN(F158)+5,FALSE)=0,"",VLOOKUP($A158,'Annex 2 Designated EHV charges'!$D:$P,COLUMN(F158)+5,FALSE)),"")</f>
        <v>6242.05</v>
      </c>
      <c r="G158" s="213">
        <f>IFERROR(IF(VLOOKUP($A158,'Annex 2 Designated EHV charges'!$D:$P,COLUMN(G158)+5,FALSE)=0,"",VLOOKUP($A158,'Annex 2 Designated EHV charges'!$D:$P,COLUMN(G158)+5,FALSE)),"")</f>
        <v>0.05</v>
      </c>
      <c r="H158" s="213">
        <f>IFERROR(IF(VLOOKUP($A158,'Annex 2 Designated EHV charges'!$D:$P,COLUMN(H158)+5,FALSE)=0,"",VLOOKUP($A158,'Annex 2 Designated EHV charges'!$D:$P,COLUMN(H158)+5,FALSE)),"")</f>
        <v>0.05</v>
      </c>
    </row>
    <row r="159" spans="1:8" x14ac:dyDescent="0.25">
      <c r="A159" s="92">
        <f t="array" ref="A159">IFERROR(INDEX('Annex 2 Designated EHV charges'!$D$11:$D$396, MATCH(0, IF(ISBLANK('Annex 2 Designated EHV charges'!$D$11:$D$396),1, COUNTIF(A$4:$A158, 'Annex 2 Designated EHV charges'!$D$11:$D$396)), 0)),"")</f>
        <v>636</v>
      </c>
      <c r="B159" s="91">
        <f>IF($A159="","",VLOOKUP($A159,'Annex 2 Designated EHV charges'!$D:$O,2,0))</f>
        <v>636</v>
      </c>
      <c r="C159" s="92">
        <f>IF($A159="","",VLOOKUP($A159,'Annex 2 Designated EHV charges'!$D:$O,3,0))</f>
        <v>1100050222464</v>
      </c>
      <c r="D159" s="91" t="str">
        <f>IF($A159="","",VLOOKUP($A159,'Annex 2 Designated EHV charges'!$D:$O,4,0))</f>
        <v>Boots Thane Road</v>
      </c>
      <c r="E159" s="93">
        <f>IFERROR(IF(VLOOKUP($A159,'Annex 2 Designated EHV charges'!$D:$P,COLUMN(E159)+5,FALSE)=0,"",VLOOKUP($A159,'Annex 2 Designated EHV charges'!$D:$P,COLUMN(E159)+5,FALSE)),"")</f>
        <v>-0.33300000000000002</v>
      </c>
      <c r="F159" s="213">
        <f>IFERROR(IF(VLOOKUP($A159,'Annex 2 Designated EHV charges'!$D:$P,COLUMN(F159)+5,FALSE)=0,"",VLOOKUP($A159,'Annex 2 Designated EHV charges'!$D:$P,COLUMN(F159)+5,FALSE)),"")</f>
        <v>4163.1400000000003</v>
      </c>
      <c r="G159" s="213">
        <f>IFERROR(IF(VLOOKUP($A159,'Annex 2 Designated EHV charges'!$D:$P,COLUMN(G159)+5,FALSE)=0,"",VLOOKUP($A159,'Annex 2 Designated EHV charges'!$D:$P,COLUMN(G159)+5,FALSE)),"")</f>
        <v>0.05</v>
      </c>
      <c r="H159" s="213">
        <f>IFERROR(IF(VLOOKUP($A159,'Annex 2 Designated EHV charges'!$D:$P,COLUMN(H159)+5,FALSE)=0,"",VLOOKUP($A159,'Annex 2 Designated EHV charges'!$D:$P,COLUMN(H159)+5,FALSE)),"")</f>
        <v>0.05</v>
      </c>
    </row>
    <row r="160" spans="1:8" x14ac:dyDescent="0.25">
      <c r="A160" s="92">
        <f t="array" ref="A160">IFERROR(INDEX('Annex 2 Designated EHV charges'!$D$11:$D$396, MATCH(0, IF(ISBLANK('Annex 2 Designated EHV charges'!$D$11:$D$396),1, COUNTIF(A$4:$A159, 'Annex 2 Designated EHV charges'!$D$11:$D$396)), 0)),"")</f>
        <v>608</v>
      </c>
      <c r="B160" s="91">
        <f>IF($A160="","",VLOOKUP($A160,'Annex 2 Designated EHV charges'!$D:$O,2,0))</f>
        <v>608</v>
      </c>
      <c r="C160" s="92">
        <f>IF($A160="","",VLOOKUP($A160,'Annex 2 Designated EHV charges'!$D:$O,3,0))</f>
        <v>1100050222446</v>
      </c>
      <c r="D160" s="91" t="str">
        <f>IF($A160="","",VLOOKUP($A160,'Annex 2 Designated EHV charges'!$D:$O,4,0))</f>
        <v>QMC</v>
      </c>
      <c r="E160" s="93" t="str">
        <f>IFERROR(IF(VLOOKUP($A160,'Annex 2 Designated EHV charges'!$D:$P,COLUMN(E160)+5,FALSE)=0,"",VLOOKUP($A160,'Annex 2 Designated EHV charges'!$D:$P,COLUMN(E160)+5,FALSE)),"")</f>
        <v/>
      </c>
      <c r="F160" s="213" t="str">
        <f>IFERROR(IF(VLOOKUP($A160,'Annex 2 Designated EHV charges'!$D:$P,COLUMN(F160)+5,FALSE)=0,"",VLOOKUP($A160,'Annex 2 Designated EHV charges'!$D:$P,COLUMN(F160)+5,FALSE)),"")</f>
        <v/>
      </c>
      <c r="G160" s="213" t="str">
        <f>IFERROR(IF(VLOOKUP($A160,'Annex 2 Designated EHV charges'!$D:$P,COLUMN(G160)+5,FALSE)=0,"",VLOOKUP($A160,'Annex 2 Designated EHV charges'!$D:$P,COLUMN(G160)+5,FALSE)),"")</f>
        <v/>
      </c>
      <c r="H160" s="213" t="str">
        <f>IFERROR(IF(VLOOKUP($A160,'Annex 2 Designated EHV charges'!$D:$P,COLUMN(H160)+5,FALSE)=0,"",VLOOKUP($A160,'Annex 2 Designated EHV charges'!$D:$P,COLUMN(H160)+5,FALSE)),"")</f>
        <v/>
      </c>
    </row>
    <row r="161" spans="1:8" x14ac:dyDescent="0.25">
      <c r="A161" s="92" t="str">
        <f t="array" ref="A161">IFERROR(INDEX('Annex 2 Designated EHV charges'!$D$11:$D$396, MATCH(0, IF(ISBLANK('Annex 2 Designated EHV charges'!$D$11:$D$396),1, COUNTIF(A$4:$A160, 'Annex 2 Designated EHV charges'!$D$11:$D$396)), 0)),"")</f>
        <v>New Export 120</v>
      </c>
      <c r="B161" s="91" t="str">
        <f>IF($A161="","",VLOOKUP($A161,'Annex 2 Designated EHV charges'!$D:$O,2,0))</f>
        <v>New Export 120</v>
      </c>
      <c r="C161" s="92" t="str">
        <f>IF($A161="","",VLOOKUP($A161,'Annex 2 Designated EHV charges'!$D:$O,3,0))</f>
        <v>New Export 120</v>
      </c>
      <c r="D161" s="91" t="str">
        <f>IF($A161="","",VLOOKUP($A161,'Annex 2 Designated EHV charges'!$D:$O,4,0))</f>
        <v>Holbrook Works</v>
      </c>
      <c r="E161" s="93" t="str">
        <f>IFERROR(IF(VLOOKUP($A161,'Annex 2 Designated EHV charges'!$D:$P,COLUMN(E161)+5,FALSE)=0,"",VLOOKUP($A161,'Annex 2 Designated EHV charges'!$D:$P,COLUMN(E161)+5,FALSE)),"")</f>
        <v/>
      </c>
      <c r="F161" s="213">
        <f>IFERROR(IF(VLOOKUP($A161,'Annex 2 Designated EHV charges'!$D:$P,COLUMN(F161)+5,FALSE)=0,"",VLOOKUP($A161,'Annex 2 Designated EHV charges'!$D:$P,COLUMN(F161)+5,FALSE)),"")</f>
        <v>173.4</v>
      </c>
      <c r="G161" s="213">
        <f>IFERROR(IF(VLOOKUP($A161,'Annex 2 Designated EHV charges'!$D:$P,COLUMN(G161)+5,FALSE)=0,"",VLOOKUP($A161,'Annex 2 Designated EHV charges'!$D:$P,COLUMN(G161)+5,FALSE)),"")</f>
        <v>0.05</v>
      </c>
      <c r="H161" s="213">
        <f>IFERROR(IF(VLOOKUP($A161,'Annex 2 Designated EHV charges'!$D:$P,COLUMN(H161)+5,FALSE)=0,"",VLOOKUP($A161,'Annex 2 Designated EHV charges'!$D:$P,COLUMN(H161)+5,FALSE)),"")</f>
        <v>0.05</v>
      </c>
    </row>
    <row r="162" spans="1:8" x14ac:dyDescent="0.25">
      <c r="A162" s="92">
        <f t="array" ref="A162">IFERROR(INDEX('Annex 2 Designated EHV charges'!$D$11:$D$396, MATCH(0, IF(ISBLANK('Annex 2 Designated EHV charges'!$D$11:$D$396),1, COUNTIF(A$4:$A161, 'Annex 2 Designated EHV charges'!$D$11:$D$396)), 0)),"")</f>
        <v>637</v>
      </c>
      <c r="B162" s="91">
        <f>IF($A162="","",VLOOKUP($A162,'Annex 2 Designated EHV charges'!$D:$O,2,0))</f>
        <v>637</v>
      </c>
      <c r="C162" s="92">
        <f>IF($A162="","",VLOOKUP($A162,'Annex 2 Designated EHV charges'!$D:$O,3,0))</f>
        <v>1160001059394</v>
      </c>
      <c r="D162" s="91" t="str">
        <f>IF($A162="","",VLOOKUP($A162,'Annex 2 Designated EHV charges'!$D:$O,4,0))</f>
        <v>B&amp;Q Manton</v>
      </c>
      <c r="E162" s="93" t="str">
        <f>IFERROR(IF(VLOOKUP($A162,'Annex 2 Designated EHV charges'!$D:$P,COLUMN(E162)+5,FALSE)=0,"",VLOOKUP($A162,'Annex 2 Designated EHV charges'!$D:$P,COLUMN(E162)+5,FALSE)),"")</f>
        <v/>
      </c>
      <c r="F162" s="213">
        <f>IFERROR(IF(VLOOKUP($A162,'Annex 2 Designated EHV charges'!$D:$P,COLUMN(F162)+5,FALSE)=0,"",VLOOKUP($A162,'Annex 2 Designated EHV charges'!$D:$P,COLUMN(F162)+5,FALSE)),"")</f>
        <v>100.78</v>
      </c>
      <c r="G162" s="213">
        <f>IFERROR(IF(VLOOKUP($A162,'Annex 2 Designated EHV charges'!$D:$P,COLUMN(G162)+5,FALSE)=0,"",VLOOKUP($A162,'Annex 2 Designated EHV charges'!$D:$P,COLUMN(G162)+5,FALSE)),"")</f>
        <v>0.05</v>
      </c>
      <c r="H162" s="213">
        <f>IFERROR(IF(VLOOKUP($A162,'Annex 2 Designated EHV charges'!$D:$P,COLUMN(H162)+5,FALSE)=0,"",VLOOKUP($A162,'Annex 2 Designated EHV charges'!$D:$P,COLUMN(H162)+5,FALSE)),"")</f>
        <v>0.05</v>
      </c>
    </row>
    <row r="163" spans="1:8" x14ac:dyDescent="0.25">
      <c r="A163" s="92">
        <f t="array" ref="A163">IFERROR(INDEX('Annex 2 Designated EHV charges'!$D$11:$D$396, MATCH(0, IF(ISBLANK('Annex 2 Designated EHV charges'!$D$11:$D$396),1, COUNTIF(A$4:$A162, 'Annex 2 Designated EHV charges'!$D$11:$D$396)), 0)),"")</f>
        <v>638</v>
      </c>
      <c r="B163" s="91">
        <f>IF($A163="","",VLOOKUP($A163,'Annex 2 Designated EHV charges'!$D:$O,2,0))</f>
        <v>638</v>
      </c>
      <c r="C163" s="92">
        <f>IF($A163="","",VLOOKUP($A163,'Annex 2 Designated EHV charges'!$D:$O,3,0))</f>
        <v>1160001363380</v>
      </c>
      <c r="D163" s="91" t="str">
        <f>IF($A163="","",VLOOKUP($A163,'Annex 2 Designated EHV charges'!$D:$O,4,0))</f>
        <v>Low Spinney Wind Farm</v>
      </c>
      <c r="E163" s="93">
        <f>IFERROR(IF(VLOOKUP($A163,'Annex 2 Designated EHV charges'!$D:$P,COLUMN(E163)+5,FALSE)=0,"",VLOOKUP($A163,'Annex 2 Designated EHV charges'!$D:$P,COLUMN(E163)+5,FALSE)),"")</f>
        <v>-0.42299999999999999</v>
      </c>
      <c r="F163" s="213">
        <f>IFERROR(IF(VLOOKUP($A163,'Annex 2 Designated EHV charges'!$D:$P,COLUMN(F163)+5,FALSE)=0,"",VLOOKUP($A163,'Annex 2 Designated EHV charges'!$D:$P,COLUMN(F163)+5,FALSE)),"")</f>
        <v>7163.82</v>
      </c>
      <c r="G163" s="213">
        <f>IFERROR(IF(VLOOKUP($A163,'Annex 2 Designated EHV charges'!$D:$P,COLUMN(G163)+5,FALSE)=0,"",VLOOKUP($A163,'Annex 2 Designated EHV charges'!$D:$P,COLUMN(G163)+5,FALSE)),"")</f>
        <v>0.05</v>
      </c>
      <c r="H163" s="213">
        <f>IFERROR(IF(VLOOKUP($A163,'Annex 2 Designated EHV charges'!$D:$P,COLUMN(H163)+5,FALSE)=0,"",VLOOKUP($A163,'Annex 2 Designated EHV charges'!$D:$P,COLUMN(H163)+5,FALSE)),"")</f>
        <v>0.05</v>
      </c>
    </row>
    <row r="164" spans="1:8" x14ac:dyDescent="0.25">
      <c r="A164" s="92">
        <f t="array" ref="A164">IFERROR(INDEX('Annex 2 Designated EHV charges'!$D$11:$D$396, MATCH(0, IF(ISBLANK('Annex 2 Designated EHV charges'!$D$11:$D$396),1, COUNTIF(A$4:$A163, 'Annex 2 Designated EHV charges'!$D$11:$D$396)), 0)),"")</f>
        <v>639</v>
      </c>
      <c r="B164" s="91">
        <f>IF($A164="","",VLOOKUP($A164,'Annex 2 Designated EHV charges'!$D:$O,2,0))</f>
        <v>639</v>
      </c>
      <c r="C164" s="92">
        <f>IF($A164="","",VLOOKUP($A164,'Annex 2 Designated EHV charges'!$D:$O,3,0))</f>
        <v>1160001457408</v>
      </c>
      <c r="D164" s="91" t="str">
        <f>IF($A164="","",VLOOKUP($A164,'Annex 2 Designated EHV charges'!$D:$O,4,0))</f>
        <v>Swinford Wind Farm</v>
      </c>
      <c r="E164" s="93" t="str">
        <f>IFERROR(IF(VLOOKUP($A164,'Annex 2 Designated EHV charges'!$D:$P,COLUMN(E164)+5,FALSE)=0,"",VLOOKUP($A164,'Annex 2 Designated EHV charges'!$D:$P,COLUMN(E164)+5,FALSE)),"")</f>
        <v/>
      </c>
      <c r="F164" s="213">
        <f>IFERROR(IF(VLOOKUP($A164,'Annex 2 Designated EHV charges'!$D:$P,COLUMN(F164)+5,FALSE)=0,"",VLOOKUP($A164,'Annex 2 Designated EHV charges'!$D:$P,COLUMN(F164)+5,FALSE)),"")</f>
        <v>6222.54</v>
      </c>
      <c r="G164" s="213">
        <f>IFERROR(IF(VLOOKUP($A164,'Annex 2 Designated EHV charges'!$D:$P,COLUMN(G164)+5,FALSE)=0,"",VLOOKUP($A164,'Annex 2 Designated EHV charges'!$D:$P,COLUMN(G164)+5,FALSE)),"")</f>
        <v>0.05</v>
      </c>
      <c r="H164" s="213">
        <f>IFERROR(IF(VLOOKUP($A164,'Annex 2 Designated EHV charges'!$D:$P,COLUMN(H164)+5,FALSE)=0,"",VLOOKUP($A164,'Annex 2 Designated EHV charges'!$D:$P,COLUMN(H164)+5,FALSE)),"")</f>
        <v>0.05</v>
      </c>
    </row>
    <row r="165" spans="1:8" x14ac:dyDescent="0.25">
      <c r="A165" s="92">
        <f t="array" ref="A165">IFERROR(INDEX('Annex 2 Designated EHV charges'!$D$11:$D$396, MATCH(0, IF(ISBLANK('Annex 2 Designated EHV charges'!$D$11:$D$396),1, COUNTIF(A$4:$A164, 'Annex 2 Designated EHV charges'!$D$11:$D$396)), 0)),"")</f>
        <v>641</v>
      </c>
      <c r="B165" s="91">
        <f>IF($A165="","",VLOOKUP($A165,'Annex 2 Designated EHV charges'!$D:$O,2,0))</f>
        <v>641</v>
      </c>
      <c r="C165" s="92">
        <f>IF($A165="","",VLOOKUP($A165,'Annex 2 Designated EHV charges'!$D:$O,3,0))</f>
        <v>1170000117980</v>
      </c>
      <c r="D165" s="91" t="str">
        <f>IF($A165="","",VLOOKUP($A165,'Annex 2 Designated EHV charges'!$D:$O,4,0))</f>
        <v>Yelvertoft Wind Farm</v>
      </c>
      <c r="E165" s="93" t="str">
        <f>IFERROR(IF(VLOOKUP($A165,'Annex 2 Designated EHV charges'!$D:$P,COLUMN(E165)+5,FALSE)=0,"",VLOOKUP($A165,'Annex 2 Designated EHV charges'!$D:$P,COLUMN(E165)+5,FALSE)),"")</f>
        <v/>
      </c>
      <c r="F165" s="213">
        <f>IFERROR(IF(VLOOKUP($A165,'Annex 2 Designated EHV charges'!$D:$P,COLUMN(F165)+5,FALSE)=0,"",VLOOKUP($A165,'Annex 2 Designated EHV charges'!$D:$P,COLUMN(F165)+5,FALSE)),"")</f>
        <v>4502.67</v>
      </c>
      <c r="G165" s="213">
        <f>IFERROR(IF(VLOOKUP($A165,'Annex 2 Designated EHV charges'!$D:$P,COLUMN(G165)+5,FALSE)=0,"",VLOOKUP($A165,'Annex 2 Designated EHV charges'!$D:$P,COLUMN(G165)+5,FALSE)),"")</f>
        <v>0.05</v>
      </c>
      <c r="H165" s="213">
        <f>IFERROR(IF(VLOOKUP($A165,'Annex 2 Designated EHV charges'!$D:$P,COLUMN(H165)+5,FALSE)=0,"",VLOOKUP($A165,'Annex 2 Designated EHV charges'!$D:$P,COLUMN(H165)+5,FALSE)),"")</f>
        <v>0.05</v>
      </c>
    </row>
    <row r="166" spans="1:8" x14ac:dyDescent="0.25">
      <c r="A166" s="92">
        <f t="array" ref="A166">IFERROR(INDEX('Annex 2 Designated EHV charges'!$D$11:$D$396, MATCH(0, IF(ISBLANK('Annex 2 Designated EHV charges'!$D$11:$D$396),1, COUNTIF(A$4:$A165, 'Annex 2 Designated EHV charges'!$D$11:$D$396)), 0)),"")</f>
        <v>650</v>
      </c>
      <c r="B166" s="91">
        <f>IF($A166="","",VLOOKUP($A166,'Annex 2 Designated EHV charges'!$D:$O,2,0))</f>
        <v>650</v>
      </c>
      <c r="C166" s="92">
        <f>IF($A166="","",VLOOKUP($A166,'Annex 2 Designated EHV charges'!$D:$O,3,0))</f>
        <v>1170000199798</v>
      </c>
      <c r="D166" s="91" t="str">
        <f>IF($A166="","",VLOOKUP($A166,'Annex 2 Designated EHV charges'!$D:$O,4,0))</f>
        <v>Burton Wolds Wind Farm phase 2</v>
      </c>
      <c r="E166" s="93" t="str">
        <f>IFERROR(IF(VLOOKUP($A166,'Annex 2 Designated EHV charges'!$D:$P,COLUMN(E166)+5,FALSE)=0,"",VLOOKUP($A166,'Annex 2 Designated EHV charges'!$D:$P,COLUMN(E166)+5,FALSE)),"")</f>
        <v/>
      </c>
      <c r="F166" s="213">
        <f>IFERROR(IF(VLOOKUP($A166,'Annex 2 Designated EHV charges'!$D:$P,COLUMN(F166)+5,FALSE)=0,"",VLOOKUP($A166,'Annex 2 Designated EHV charges'!$D:$P,COLUMN(F166)+5,FALSE)),"")</f>
        <v>7186.41</v>
      </c>
      <c r="G166" s="213">
        <f>IFERROR(IF(VLOOKUP($A166,'Annex 2 Designated EHV charges'!$D:$P,COLUMN(G166)+5,FALSE)=0,"",VLOOKUP($A166,'Annex 2 Designated EHV charges'!$D:$P,COLUMN(G166)+5,FALSE)),"")</f>
        <v>0.05</v>
      </c>
      <c r="H166" s="213">
        <f>IFERROR(IF(VLOOKUP($A166,'Annex 2 Designated EHV charges'!$D:$P,COLUMN(H166)+5,FALSE)=0,"",VLOOKUP($A166,'Annex 2 Designated EHV charges'!$D:$P,COLUMN(H166)+5,FALSE)),"")</f>
        <v>0.05</v>
      </c>
    </row>
    <row r="167" spans="1:8" x14ac:dyDescent="0.25">
      <c r="A167" s="92">
        <f t="array" ref="A167">IFERROR(INDEX('Annex 2 Designated EHV charges'!$D$11:$D$396, MATCH(0, IF(ISBLANK('Annex 2 Designated EHV charges'!$D$11:$D$396),1, COUNTIF(A$4:$A166, 'Annex 2 Designated EHV charges'!$D$11:$D$396)), 0)),"")</f>
        <v>651</v>
      </c>
      <c r="B167" s="91">
        <f>IF($A167="","",VLOOKUP($A167,'Annex 2 Designated EHV charges'!$D:$O,2,0))</f>
        <v>651</v>
      </c>
      <c r="C167" s="92">
        <f>IF($A167="","",VLOOKUP($A167,'Annex 2 Designated EHV charges'!$D:$O,3,0))</f>
        <v>1170000137588</v>
      </c>
      <c r="D167" s="91" t="str">
        <f>IF($A167="","",VLOOKUP($A167,'Annex 2 Designated EHV charges'!$D:$O,4,0))</f>
        <v>Shacks Barn PV</v>
      </c>
      <c r="E167" s="93" t="str">
        <f>IFERROR(IF(VLOOKUP($A167,'Annex 2 Designated EHV charges'!$D:$P,COLUMN(E167)+5,FALSE)=0,"",VLOOKUP($A167,'Annex 2 Designated EHV charges'!$D:$P,COLUMN(E167)+5,FALSE)),"")</f>
        <v/>
      </c>
      <c r="F167" s="213">
        <f>IFERROR(IF(VLOOKUP($A167,'Annex 2 Designated EHV charges'!$D:$P,COLUMN(F167)+5,FALSE)=0,"",VLOOKUP($A167,'Annex 2 Designated EHV charges'!$D:$P,COLUMN(F167)+5,FALSE)),"")</f>
        <v>683.52</v>
      </c>
      <c r="G167" s="213">
        <f>IFERROR(IF(VLOOKUP($A167,'Annex 2 Designated EHV charges'!$D:$P,COLUMN(G167)+5,FALSE)=0,"",VLOOKUP($A167,'Annex 2 Designated EHV charges'!$D:$P,COLUMN(G167)+5,FALSE)),"")</f>
        <v>0.05</v>
      </c>
      <c r="H167" s="213">
        <f>IFERROR(IF(VLOOKUP($A167,'Annex 2 Designated EHV charges'!$D:$P,COLUMN(H167)+5,FALSE)=0,"",VLOOKUP($A167,'Annex 2 Designated EHV charges'!$D:$P,COLUMN(H167)+5,FALSE)),"")</f>
        <v>0.05</v>
      </c>
    </row>
    <row r="168" spans="1:8" x14ac:dyDescent="0.25">
      <c r="A168" s="92">
        <f t="array" ref="A168">IFERROR(INDEX('Annex 2 Designated EHV charges'!$D$11:$D$396, MATCH(0, IF(ISBLANK('Annex 2 Designated EHV charges'!$D$11:$D$396),1, COUNTIF(A$4:$A167, 'Annex 2 Designated EHV charges'!$D$11:$D$396)), 0)),"")</f>
        <v>642</v>
      </c>
      <c r="B168" s="91">
        <f>IF($A168="","",VLOOKUP($A168,'Annex 2 Designated EHV charges'!$D:$O,2,0))</f>
        <v>642</v>
      </c>
      <c r="C168" s="92">
        <f>IF($A168="","",VLOOKUP($A168,'Annex 2 Designated EHV charges'!$D:$O,3,0))</f>
        <v>1170000112486</v>
      </c>
      <c r="D168" s="91" t="str">
        <f>IF($A168="","",VLOOKUP($A168,'Annex 2 Designated EHV charges'!$D:$O,4,0))</f>
        <v>North Hykeham EFW</v>
      </c>
      <c r="E168" s="93" t="str">
        <f>IFERROR(IF(VLOOKUP($A168,'Annex 2 Designated EHV charges'!$D:$P,COLUMN(E168)+5,FALSE)=0,"",VLOOKUP($A168,'Annex 2 Designated EHV charges'!$D:$P,COLUMN(E168)+5,FALSE)),"")</f>
        <v/>
      </c>
      <c r="F168" s="213">
        <f>IFERROR(IF(VLOOKUP($A168,'Annex 2 Designated EHV charges'!$D:$P,COLUMN(F168)+5,FALSE)=0,"",VLOOKUP($A168,'Annex 2 Designated EHV charges'!$D:$P,COLUMN(F168)+5,FALSE)),"")</f>
        <v>305.32</v>
      </c>
      <c r="G168" s="213">
        <f>IFERROR(IF(VLOOKUP($A168,'Annex 2 Designated EHV charges'!$D:$P,COLUMN(G168)+5,FALSE)=0,"",VLOOKUP($A168,'Annex 2 Designated EHV charges'!$D:$P,COLUMN(G168)+5,FALSE)),"")</f>
        <v>0.05</v>
      </c>
      <c r="H168" s="213">
        <f>IFERROR(IF(VLOOKUP($A168,'Annex 2 Designated EHV charges'!$D:$P,COLUMN(H168)+5,FALSE)=0,"",VLOOKUP($A168,'Annex 2 Designated EHV charges'!$D:$P,COLUMN(H168)+5,FALSE)),"")</f>
        <v>0.05</v>
      </c>
    </row>
    <row r="169" spans="1:8" x14ac:dyDescent="0.25">
      <c r="A169" s="92">
        <f t="array" ref="A169">IFERROR(INDEX('Annex 2 Designated EHV charges'!$D$11:$D$396, MATCH(0, IF(ISBLANK('Annex 2 Designated EHV charges'!$D$11:$D$396),1, COUNTIF(A$4:$A168, 'Annex 2 Designated EHV charges'!$D$11:$D$396)), 0)),"")</f>
        <v>643</v>
      </c>
      <c r="B169" s="91">
        <f>IF($A169="","",VLOOKUP($A169,'Annex 2 Designated EHV charges'!$D:$O,2,0))</f>
        <v>643</v>
      </c>
      <c r="C169" s="92">
        <f>IF($A169="","",VLOOKUP($A169,'Annex 2 Designated EHV charges'!$D:$O,3,0))</f>
        <v>1160001415356</v>
      </c>
      <c r="D169" s="91" t="str">
        <f>IF($A169="","",VLOOKUP($A169,'Annex 2 Designated EHV charges'!$D:$O,4,0))</f>
        <v>Sleaford Renewable Energy Plant</v>
      </c>
      <c r="E169" s="93">
        <f>IFERROR(IF(VLOOKUP($A169,'Annex 2 Designated EHV charges'!$D:$P,COLUMN(E169)+5,FALSE)=0,"",VLOOKUP($A169,'Annex 2 Designated EHV charges'!$D:$P,COLUMN(E169)+5,FALSE)),"")</f>
        <v>-6.6749999999999998</v>
      </c>
      <c r="F169" s="213">
        <f>IFERROR(IF(VLOOKUP($A169,'Annex 2 Designated EHV charges'!$D:$P,COLUMN(F169)+5,FALSE)=0,"",VLOOKUP($A169,'Annex 2 Designated EHV charges'!$D:$P,COLUMN(F169)+5,FALSE)),"")</f>
        <v>85687.31</v>
      </c>
      <c r="G169" s="213">
        <f>IFERROR(IF(VLOOKUP($A169,'Annex 2 Designated EHV charges'!$D:$P,COLUMN(G169)+5,FALSE)=0,"",VLOOKUP($A169,'Annex 2 Designated EHV charges'!$D:$P,COLUMN(G169)+5,FALSE)),"")</f>
        <v>0.05</v>
      </c>
      <c r="H169" s="213">
        <f>IFERROR(IF(VLOOKUP($A169,'Annex 2 Designated EHV charges'!$D:$P,COLUMN(H169)+5,FALSE)=0,"",VLOOKUP($A169,'Annex 2 Designated EHV charges'!$D:$P,COLUMN(H169)+5,FALSE)),"")</f>
        <v>0.05</v>
      </c>
    </row>
    <row r="170" spans="1:8" x14ac:dyDescent="0.25">
      <c r="A170" s="92">
        <f t="array" ref="A170">IFERROR(INDEX('Annex 2 Designated EHV charges'!$D$11:$D$396, MATCH(0, IF(ISBLANK('Annex 2 Designated EHV charges'!$D$11:$D$396),1, COUNTIF(A$4:$A169, 'Annex 2 Designated EHV charges'!$D$11:$D$396)), 0)),"")</f>
        <v>644</v>
      </c>
      <c r="B170" s="91">
        <f>IF($A170="","",VLOOKUP($A170,'Annex 2 Designated EHV charges'!$D:$O,2,0))</f>
        <v>644</v>
      </c>
      <c r="C170" s="92">
        <f>IF($A170="","",VLOOKUP($A170,'Annex 2 Designated EHV charges'!$D:$O,3,0))</f>
        <v>1170000059186</v>
      </c>
      <c r="D170" s="91" t="str">
        <f>IF($A170="","",VLOOKUP($A170,'Annex 2 Designated EHV charges'!$D:$O,4,0))</f>
        <v>Bilsthorpe Wind Farm</v>
      </c>
      <c r="E170" s="93" t="str">
        <f>IFERROR(IF(VLOOKUP($A170,'Annex 2 Designated EHV charges'!$D:$P,COLUMN(E170)+5,FALSE)=0,"",VLOOKUP($A170,'Annex 2 Designated EHV charges'!$D:$P,COLUMN(E170)+5,FALSE)),"")</f>
        <v/>
      </c>
      <c r="F170" s="213">
        <f>IFERROR(IF(VLOOKUP($A170,'Annex 2 Designated EHV charges'!$D:$P,COLUMN(F170)+5,FALSE)=0,"",VLOOKUP($A170,'Annex 2 Designated EHV charges'!$D:$P,COLUMN(F170)+5,FALSE)),"")</f>
        <v>481.91</v>
      </c>
      <c r="G170" s="213">
        <f>IFERROR(IF(VLOOKUP($A170,'Annex 2 Designated EHV charges'!$D:$P,COLUMN(G170)+5,FALSE)=0,"",VLOOKUP($A170,'Annex 2 Designated EHV charges'!$D:$P,COLUMN(G170)+5,FALSE)),"")</f>
        <v>0.05</v>
      </c>
      <c r="H170" s="213">
        <f>IFERROR(IF(VLOOKUP($A170,'Annex 2 Designated EHV charges'!$D:$P,COLUMN(H170)+5,FALSE)=0,"",VLOOKUP($A170,'Annex 2 Designated EHV charges'!$D:$P,COLUMN(H170)+5,FALSE)),"")</f>
        <v>0.05</v>
      </c>
    </row>
    <row r="171" spans="1:8" x14ac:dyDescent="0.25">
      <c r="A171" s="92">
        <f t="array" ref="A171">IFERROR(INDEX('Annex 2 Designated EHV charges'!$D$11:$D$396, MATCH(0, IF(ISBLANK('Annex 2 Designated EHV charges'!$D$11:$D$396),1, COUNTIF(A$4:$A170, 'Annex 2 Designated EHV charges'!$D$11:$D$396)), 0)),"")</f>
        <v>645</v>
      </c>
      <c r="B171" s="91">
        <f>IF($A171="","",VLOOKUP($A171,'Annex 2 Designated EHV charges'!$D:$O,2,0))</f>
        <v>645</v>
      </c>
      <c r="C171" s="92">
        <f>IF($A171="","",VLOOKUP($A171,'Annex 2 Designated EHV charges'!$D:$O,3,0))</f>
        <v>1170000117953</v>
      </c>
      <c r="D171" s="91" t="str">
        <f>IF($A171="","",VLOOKUP($A171,'Annex 2 Designated EHV charges'!$D:$O,4,0))</f>
        <v>Old Dalby Lodge Wind Farm</v>
      </c>
      <c r="E171" s="93" t="str">
        <f>IFERROR(IF(VLOOKUP($A171,'Annex 2 Designated EHV charges'!$D:$P,COLUMN(E171)+5,FALSE)=0,"",VLOOKUP($A171,'Annex 2 Designated EHV charges'!$D:$P,COLUMN(E171)+5,FALSE)),"")</f>
        <v/>
      </c>
      <c r="F171" s="213">
        <f>IFERROR(IF(VLOOKUP($A171,'Annex 2 Designated EHV charges'!$D:$P,COLUMN(F171)+5,FALSE)=0,"",VLOOKUP($A171,'Annex 2 Designated EHV charges'!$D:$P,COLUMN(F171)+5,FALSE)),"")</f>
        <v>661.77</v>
      </c>
      <c r="G171" s="213">
        <f>IFERROR(IF(VLOOKUP($A171,'Annex 2 Designated EHV charges'!$D:$P,COLUMN(G171)+5,FALSE)=0,"",VLOOKUP($A171,'Annex 2 Designated EHV charges'!$D:$P,COLUMN(G171)+5,FALSE)),"")</f>
        <v>0.05</v>
      </c>
      <c r="H171" s="213">
        <f>IFERROR(IF(VLOOKUP($A171,'Annex 2 Designated EHV charges'!$D:$P,COLUMN(H171)+5,FALSE)=0,"",VLOOKUP($A171,'Annex 2 Designated EHV charges'!$D:$P,COLUMN(H171)+5,FALSE)),"")</f>
        <v>0.05</v>
      </c>
    </row>
    <row r="172" spans="1:8" x14ac:dyDescent="0.25">
      <c r="A172" s="92">
        <f t="array" ref="A172">IFERROR(INDEX('Annex 2 Designated EHV charges'!$D$11:$D$396, MATCH(0, IF(ISBLANK('Annex 2 Designated EHV charges'!$D$11:$D$396),1, COUNTIF(A$4:$A171, 'Annex 2 Designated EHV charges'!$D$11:$D$396)), 0)),"")</f>
        <v>652</v>
      </c>
      <c r="B172" s="91">
        <f>IF($A172="","",VLOOKUP($A172,'Annex 2 Designated EHV charges'!$D:$O,2,0))</f>
        <v>652</v>
      </c>
      <c r="C172" s="92">
        <f>IF($A172="","",VLOOKUP($A172,'Annex 2 Designated EHV charges'!$D:$O,3,0))</f>
        <v>1170000146680</v>
      </c>
      <c r="D172" s="91" t="str">
        <f>IF($A172="","",VLOOKUP($A172,'Annex 2 Designated EHV charges'!$D:$O,4,0))</f>
        <v>Willoughby STOR generation</v>
      </c>
      <c r="E172" s="93">
        <f>IFERROR(IF(VLOOKUP($A172,'Annex 2 Designated EHV charges'!$D:$P,COLUMN(E172)+5,FALSE)=0,"",VLOOKUP($A172,'Annex 2 Designated EHV charges'!$D:$P,COLUMN(E172)+5,FALSE)),"")</f>
        <v>-1.764</v>
      </c>
      <c r="F172" s="213">
        <f>IFERROR(IF(VLOOKUP($A172,'Annex 2 Designated EHV charges'!$D:$P,COLUMN(F172)+5,FALSE)=0,"",VLOOKUP($A172,'Annex 2 Designated EHV charges'!$D:$P,COLUMN(F172)+5,FALSE)),"")</f>
        <v>290.69</v>
      </c>
      <c r="G172" s="213">
        <f>IFERROR(IF(VLOOKUP($A172,'Annex 2 Designated EHV charges'!$D:$P,COLUMN(G172)+5,FALSE)=0,"",VLOOKUP($A172,'Annex 2 Designated EHV charges'!$D:$P,COLUMN(G172)+5,FALSE)),"")</f>
        <v>0.05</v>
      </c>
      <c r="H172" s="213">
        <f>IFERROR(IF(VLOOKUP($A172,'Annex 2 Designated EHV charges'!$D:$P,COLUMN(H172)+5,FALSE)=0,"",VLOOKUP($A172,'Annex 2 Designated EHV charges'!$D:$P,COLUMN(H172)+5,FALSE)),"")</f>
        <v>0.05</v>
      </c>
    </row>
    <row r="173" spans="1:8" x14ac:dyDescent="0.25">
      <c r="A173" s="92">
        <f t="array" ref="A173">IFERROR(INDEX('Annex 2 Designated EHV charges'!$D$11:$D$396, MATCH(0, IF(ISBLANK('Annex 2 Designated EHV charges'!$D$11:$D$396),1, COUNTIF(A$4:$A172, 'Annex 2 Designated EHV charges'!$D$11:$D$396)), 0)),"")</f>
        <v>647</v>
      </c>
      <c r="B173" s="91">
        <f>IF($A173="","",VLOOKUP($A173,'Annex 2 Designated EHV charges'!$D:$O,2,0))</f>
        <v>647</v>
      </c>
      <c r="C173" s="92">
        <f>IF($A173="","",VLOOKUP($A173,'Annex 2 Designated EHV charges'!$D:$O,3,0))</f>
        <v>1170000110610</v>
      </c>
      <c r="D173" s="91" t="str">
        <f>IF($A173="","",VLOOKUP($A173,'Annex 2 Designated EHV charges'!$D:$O,4,0))</f>
        <v>The Grange Wind Farm</v>
      </c>
      <c r="E173" s="93" t="str">
        <f>IFERROR(IF(VLOOKUP($A173,'Annex 2 Designated EHV charges'!$D:$P,COLUMN(E173)+5,FALSE)=0,"",VLOOKUP($A173,'Annex 2 Designated EHV charges'!$D:$P,COLUMN(E173)+5,FALSE)),"")</f>
        <v/>
      </c>
      <c r="F173" s="213">
        <f>IFERROR(IF(VLOOKUP($A173,'Annex 2 Designated EHV charges'!$D:$P,COLUMN(F173)+5,FALSE)=0,"",VLOOKUP($A173,'Annex 2 Designated EHV charges'!$D:$P,COLUMN(F173)+5,FALSE)),"")</f>
        <v>7089.85</v>
      </c>
      <c r="G173" s="213">
        <f>IFERROR(IF(VLOOKUP($A173,'Annex 2 Designated EHV charges'!$D:$P,COLUMN(G173)+5,FALSE)=0,"",VLOOKUP($A173,'Annex 2 Designated EHV charges'!$D:$P,COLUMN(G173)+5,FALSE)),"")</f>
        <v>0.05</v>
      </c>
      <c r="H173" s="213">
        <f>IFERROR(IF(VLOOKUP($A173,'Annex 2 Designated EHV charges'!$D:$P,COLUMN(H173)+5,FALSE)=0,"",VLOOKUP($A173,'Annex 2 Designated EHV charges'!$D:$P,COLUMN(H173)+5,FALSE)),"")</f>
        <v>0.05</v>
      </c>
    </row>
    <row r="174" spans="1:8" x14ac:dyDescent="0.25">
      <c r="A174" s="92">
        <f t="array" ref="A174">IFERROR(INDEX('Annex 2 Designated EHV charges'!$D$11:$D$396, MATCH(0, IF(ISBLANK('Annex 2 Designated EHV charges'!$D$11:$D$396),1, COUNTIF(A$4:$A173, 'Annex 2 Designated EHV charges'!$D$11:$D$396)), 0)),"")</f>
        <v>648</v>
      </c>
      <c r="B174" s="91">
        <f>IF($A174="","",VLOOKUP($A174,'Annex 2 Designated EHV charges'!$D:$O,2,0))</f>
        <v>648</v>
      </c>
      <c r="C174" s="92">
        <f>IF($A174="","",VLOOKUP($A174,'Annex 2 Designated EHV charges'!$D:$O,3,0))</f>
        <v>1170000111890</v>
      </c>
      <c r="D174" s="91" t="str">
        <f>IF($A174="","",VLOOKUP($A174,'Annex 2 Designated EHV charges'!$D:$O,4,0))</f>
        <v>Clay Lake STOR</v>
      </c>
      <c r="E174" s="93">
        <f>IFERROR(IF(VLOOKUP($A174,'Annex 2 Designated EHV charges'!$D:$P,COLUMN(E174)+5,FALSE)=0,"",VLOOKUP($A174,'Annex 2 Designated EHV charges'!$D:$P,COLUMN(E174)+5,FALSE)),"")</f>
        <v>-9.15</v>
      </c>
      <c r="F174" s="213">
        <f>IFERROR(IF(VLOOKUP($A174,'Annex 2 Designated EHV charges'!$D:$P,COLUMN(F174)+5,FALSE)=0,"",VLOOKUP($A174,'Annex 2 Designated EHV charges'!$D:$P,COLUMN(F174)+5,FALSE)),"")</f>
        <v>181.79</v>
      </c>
      <c r="G174" s="213">
        <f>IFERROR(IF(VLOOKUP($A174,'Annex 2 Designated EHV charges'!$D:$P,COLUMN(G174)+5,FALSE)=0,"",VLOOKUP($A174,'Annex 2 Designated EHV charges'!$D:$P,COLUMN(G174)+5,FALSE)),"")</f>
        <v>0.05</v>
      </c>
      <c r="H174" s="213">
        <f>IFERROR(IF(VLOOKUP($A174,'Annex 2 Designated EHV charges'!$D:$P,COLUMN(H174)+5,FALSE)=0,"",VLOOKUP($A174,'Annex 2 Designated EHV charges'!$D:$P,COLUMN(H174)+5,FALSE)),"")</f>
        <v>0.05</v>
      </c>
    </row>
    <row r="175" spans="1:8" x14ac:dyDescent="0.25">
      <c r="A175" s="92">
        <f t="array" ref="A175">IFERROR(INDEX('Annex 2 Designated EHV charges'!$D$11:$D$396, MATCH(0, IF(ISBLANK('Annex 2 Designated EHV charges'!$D$11:$D$396),1, COUNTIF(A$4:$A174, 'Annex 2 Designated EHV charges'!$D$11:$D$396)), 0)),"")</f>
        <v>649</v>
      </c>
      <c r="B175" s="91">
        <f>IF($A175="","",VLOOKUP($A175,'Annex 2 Designated EHV charges'!$D:$O,2,0))</f>
        <v>649</v>
      </c>
      <c r="C175" s="92">
        <f>IF($A175="","",VLOOKUP($A175,'Annex 2 Designated EHV charges'!$D:$O,3,0))</f>
        <v>1170000113452</v>
      </c>
      <c r="D175" s="91" t="str">
        <f>IF($A175="","",VLOOKUP($A175,'Annex 2 Designated EHV charges'!$D:$O,4,0))</f>
        <v>Balderton STOR</v>
      </c>
      <c r="E175" s="93" t="str">
        <f>IFERROR(IF(VLOOKUP($A175,'Annex 2 Designated EHV charges'!$D:$P,COLUMN(E175)+5,FALSE)=0,"",VLOOKUP($A175,'Annex 2 Designated EHV charges'!$D:$P,COLUMN(E175)+5,FALSE)),"")</f>
        <v/>
      </c>
      <c r="F175" s="213">
        <f>IFERROR(IF(VLOOKUP($A175,'Annex 2 Designated EHV charges'!$D:$P,COLUMN(F175)+5,FALSE)=0,"",VLOOKUP($A175,'Annex 2 Designated EHV charges'!$D:$P,COLUMN(F175)+5,FALSE)),"")</f>
        <v>359.98</v>
      </c>
      <c r="G175" s="213">
        <f>IFERROR(IF(VLOOKUP($A175,'Annex 2 Designated EHV charges'!$D:$P,COLUMN(G175)+5,FALSE)=0,"",VLOOKUP($A175,'Annex 2 Designated EHV charges'!$D:$P,COLUMN(G175)+5,FALSE)),"")</f>
        <v>0.05</v>
      </c>
      <c r="H175" s="213">
        <f>IFERROR(IF(VLOOKUP($A175,'Annex 2 Designated EHV charges'!$D:$P,COLUMN(H175)+5,FALSE)=0,"",VLOOKUP($A175,'Annex 2 Designated EHV charges'!$D:$P,COLUMN(H175)+5,FALSE)),"")</f>
        <v>0.05</v>
      </c>
    </row>
    <row r="176" spans="1:8" x14ac:dyDescent="0.25">
      <c r="A176" s="92">
        <f t="array" ref="A176">IFERROR(INDEX('Annex 2 Designated EHV charges'!$D$11:$D$396, MATCH(0, IF(ISBLANK('Annex 2 Designated EHV charges'!$D$11:$D$396),1, COUNTIF(A$4:$A175, 'Annex 2 Designated EHV charges'!$D$11:$D$396)), 0)),"")</f>
        <v>653</v>
      </c>
      <c r="B176" s="91">
        <f>IF($A176="","",VLOOKUP($A176,'Annex 2 Designated EHV charges'!$D:$O,2,0))</f>
        <v>653</v>
      </c>
      <c r="C176" s="92">
        <f>IF($A176="","",VLOOKUP($A176,'Annex 2 Designated EHV charges'!$D:$O,3,0))</f>
        <v>1170000172963</v>
      </c>
      <c r="D176" s="91" t="str">
        <f>IF($A176="","",VLOOKUP($A176,'Annex 2 Designated EHV charges'!$D:$O,4,0))</f>
        <v>Wymeswold Solar Park</v>
      </c>
      <c r="E176" s="93" t="str">
        <f>IFERROR(IF(VLOOKUP($A176,'Annex 2 Designated EHV charges'!$D:$P,COLUMN(E176)+5,FALSE)=0,"",VLOOKUP($A176,'Annex 2 Designated EHV charges'!$D:$P,COLUMN(E176)+5,FALSE)),"")</f>
        <v/>
      </c>
      <c r="F176" s="213">
        <f>IFERROR(IF(VLOOKUP($A176,'Annex 2 Designated EHV charges'!$D:$P,COLUMN(F176)+5,FALSE)=0,"",VLOOKUP($A176,'Annex 2 Designated EHV charges'!$D:$P,COLUMN(F176)+5,FALSE)),"")</f>
        <v>6353.29</v>
      </c>
      <c r="G176" s="213">
        <f>IFERROR(IF(VLOOKUP($A176,'Annex 2 Designated EHV charges'!$D:$P,COLUMN(G176)+5,FALSE)=0,"",VLOOKUP($A176,'Annex 2 Designated EHV charges'!$D:$P,COLUMN(G176)+5,FALSE)),"")</f>
        <v>0.05</v>
      </c>
      <c r="H176" s="213">
        <f>IFERROR(IF(VLOOKUP($A176,'Annex 2 Designated EHV charges'!$D:$P,COLUMN(H176)+5,FALSE)=0,"",VLOOKUP($A176,'Annex 2 Designated EHV charges'!$D:$P,COLUMN(H176)+5,FALSE)),"")</f>
        <v>0.05</v>
      </c>
    </row>
    <row r="177" spans="1:8" x14ac:dyDescent="0.25">
      <c r="A177" s="92">
        <f t="array" ref="A177">IFERROR(INDEX('Annex 2 Designated EHV charges'!$D$11:$D$396, MATCH(0, IF(ISBLANK('Annex 2 Designated EHV charges'!$D$11:$D$396),1, COUNTIF(A$4:$A176, 'Annex 2 Designated EHV charges'!$D$11:$D$396)), 0)),"")</f>
        <v>654</v>
      </c>
      <c r="B177" s="91">
        <f>IF($A177="","",VLOOKUP($A177,'Annex 2 Designated EHV charges'!$D:$O,2,0))</f>
        <v>654</v>
      </c>
      <c r="C177" s="92">
        <f>IF($A177="","",VLOOKUP($A177,'Annex 2 Designated EHV charges'!$D:$O,3,0))</f>
        <v>1170000722701</v>
      </c>
      <c r="D177" s="91" t="str">
        <f>IF($A177="","",VLOOKUP($A177,'Annex 2 Designated EHV charges'!$D:$O,4,0))</f>
        <v>French Farm Wind Farm</v>
      </c>
      <c r="E177" s="93" t="str">
        <f>IFERROR(IF(VLOOKUP($A177,'Annex 2 Designated EHV charges'!$D:$P,COLUMN(E177)+5,FALSE)=0,"",VLOOKUP($A177,'Annex 2 Designated EHV charges'!$D:$P,COLUMN(E177)+5,FALSE)),"")</f>
        <v/>
      </c>
      <c r="F177" s="213">
        <f>IFERROR(IF(VLOOKUP($A177,'Annex 2 Designated EHV charges'!$D:$P,COLUMN(F177)+5,FALSE)=0,"",VLOOKUP($A177,'Annex 2 Designated EHV charges'!$D:$P,COLUMN(F177)+5,FALSE)),"")</f>
        <v>7712</v>
      </c>
      <c r="G177" s="213">
        <f>IFERROR(IF(VLOOKUP($A177,'Annex 2 Designated EHV charges'!$D:$P,COLUMN(G177)+5,FALSE)=0,"",VLOOKUP($A177,'Annex 2 Designated EHV charges'!$D:$P,COLUMN(G177)+5,FALSE)),"")</f>
        <v>0.05</v>
      </c>
      <c r="H177" s="213">
        <f>IFERROR(IF(VLOOKUP($A177,'Annex 2 Designated EHV charges'!$D:$P,COLUMN(H177)+5,FALSE)=0,"",VLOOKUP($A177,'Annex 2 Designated EHV charges'!$D:$P,COLUMN(H177)+5,FALSE)),"")</f>
        <v>0.05</v>
      </c>
    </row>
    <row r="178" spans="1:8" x14ac:dyDescent="0.25">
      <c r="A178" s="92">
        <f t="array" ref="A178">IFERROR(INDEX('Annex 2 Designated EHV charges'!$D$11:$D$396, MATCH(0, IF(ISBLANK('Annex 2 Designated EHV charges'!$D$11:$D$396),1, COUNTIF(A$4:$A177, 'Annex 2 Designated EHV charges'!$D$11:$D$396)), 0)),"")</f>
        <v>646</v>
      </c>
      <c r="B178" s="91">
        <f>IF($A178="","",VLOOKUP($A178,'Annex 2 Designated EHV charges'!$D:$O,2,0))</f>
        <v>646</v>
      </c>
      <c r="C178" s="92">
        <f>IF($A178="","",VLOOKUP($A178,'Annex 2 Designated EHV charges'!$D:$O,3,0))</f>
        <v>1170000398495</v>
      </c>
      <c r="D178" s="91" t="str">
        <f>IF($A178="","",VLOOKUP($A178,'Annex 2 Designated EHV charges'!$D:$O,4,0))</f>
        <v>Lilbourne Wind Farm</v>
      </c>
      <c r="E178" s="93" t="str">
        <f>IFERROR(IF(VLOOKUP($A178,'Annex 2 Designated EHV charges'!$D:$P,COLUMN(E178)+5,FALSE)=0,"",VLOOKUP($A178,'Annex 2 Designated EHV charges'!$D:$P,COLUMN(E178)+5,FALSE)),"")</f>
        <v/>
      </c>
      <c r="F178" s="213">
        <f>IFERROR(IF(VLOOKUP($A178,'Annex 2 Designated EHV charges'!$D:$P,COLUMN(F178)+5,FALSE)=0,"",VLOOKUP($A178,'Annex 2 Designated EHV charges'!$D:$P,COLUMN(F178)+5,FALSE)),"")</f>
        <v>7842.36</v>
      </c>
      <c r="G178" s="213">
        <f>IFERROR(IF(VLOOKUP($A178,'Annex 2 Designated EHV charges'!$D:$P,COLUMN(G178)+5,FALSE)=0,"",VLOOKUP($A178,'Annex 2 Designated EHV charges'!$D:$P,COLUMN(G178)+5,FALSE)),"")</f>
        <v>0.05</v>
      </c>
      <c r="H178" s="213">
        <f>IFERROR(IF(VLOOKUP($A178,'Annex 2 Designated EHV charges'!$D:$P,COLUMN(H178)+5,FALSE)=0,"",VLOOKUP($A178,'Annex 2 Designated EHV charges'!$D:$P,COLUMN(H178)+5,FALSE)),"")</f>
        <v>0.05</v>
      </c>
    </row>
    <row r="179" spans="1:8" x14ac:dyDescent="0.25">
      <c r="A179" s="92">
        <f t="array" ref="A179">IFERROR(INDEX('Annex 2 Designated EHV charges'!$D$11:$D$396, MATCH(0, IF(ISBLANK('Annex 2 Designated EHV charges'!$D$11:$D$396),1, COUNTIF(A$4:$A178, 'Annex 2 Designated EHV charges'!$D$11:$D$396)), 0)),"")</f>
        <v>655</v>
      </c>
      <c r="B179" s="91">
        <f>IF($A179="","",VLOOKUP($A179,'Annex 2 Designated EHV charges'!$D:$O,2,0))</f>
        <v>655</v>
      </c>
      <c r="C179" s="92">
        <f>IF($A179="","",VLOOKUP($A179,'Annex 2 Designated EHV charges'!$D:$O,3,0))</f>
        <v>1170000154547</v>
      </c>
      <c r="D179" s="91" t="str">
        <f>IF($A179="","",VLOOKUP($A179,'Annex 2 Designated EHV charges'!$D:$O,4,0))</f>
        <v>Chelvaston Renewable</v>
      </c>
      <c r="E179" s="93" t="str">
        <f>IFERROR(IF(VLOOKUP($A179,'Annex 2 Designated EHV charges'!$D:$P,COLUMN(E179)+5,FALSE)=0,"",VLOOKUP($A179,'Annex 2 Designated EHV charges'!$D:$P,COLUMN(E179)+5,FALSE)),"")</f>
        <v/>
      </c>
      <c r="F179" s="213">
        <f>IFERROR(IF(VLOOKUP($A179,'Annex 2 Designated EHV charges'!$D:$P,COLUMN(F179)+5,FALSE)=0,"",VLOOKUP($A179,'Annex 2 Designated EHV charges'!$D:$P,COLUMN(F179)+5,FALSE)),"")</f>
        <v>352.76</v>
      </c>
      <c r="G179" s="213">
        <f>IFERROR(IF(VLOOKUP($A179,'Annex 2 Designated EHV charges'!$D:$P,COLUMN(G179)+5,FALSE)=0,"",VLOOKUP($A179,'Annex 2 Designated EHV charges'!$D:$P,COLUMN(G179)+5,FALSE)),"")</f>
        <v>0.05</v>
      </c>
      <c r="H179" s="213">
        <f>IFERROR(IF(VLOOKUP($A179,'Annex 2 Designated EHV charges'!$D:$P,COLUMN(H179)+5,FALSE)=0,"",VLOOKUP($A179,'Annex 2 Designated EHV charges'!$D:$P,COLUMN(H179)+5,FALSE)),"")</f>
        <v>0.05</v>
      </c>
    </row>
    <row r="180" spans="1:8" x14ac:dyDescent="0.25">
      <c r="A180" s="92">
        <f t="array" ref="A180">IFERROR(INDEX('Annex 2 Designated EHV charges'!$D$11:$D$396, MATCH(0, IF(ISBLANK('Annex 2 Designated EHV charges'!$D$11:$D$396),1, COUNTIF(A$4:$A179, 'Annex 2 Designated EHV charges'!$D$11:$D$396)), 0)),"")</f>
        <v>656</v>
      </c>
      <c r="B180" s="91">
        <f>IF($A180="","",VLOOKUP($A180,'Annex 2 Designated EHV charges'!$D:$O,2,0))</f>
        <v>656</v>
      </c>
      <c r="C180" s="92">
        <f>IF($A180="","",VLOOKUP($A180,'Annex 2 Designated EHV charges'!$D:$O,3,0))</f>
        <v>1170000174836</v>
      </c>
      <c r="D180" s="91" t="str">
        <f>IF($A180="","",VLOOKUP($A180,'Annex 2 Designated EHV charges'!$D:$O,4,0))</f>
        <v>Beachampton Solar Farm</v>
      </c>
      <c r="E180" s="93" t="str">
        <f>IFERROR(IF(VLOOKUP($A180,'Annex 2 Designated EHV charges'!$D:$P,COLUMN(E180)+5,FALSE)=0,"",VLOOKUP($A180,'Annex 2 Designated EHV charges'!$D:$P,COLUMN(E180)+5,FALSE)),"")</f>
        <v/>
      </c>
      <c r="F180" s="213">
        <f>IFERROR(IF(VLOOKUP($A180,'Annex 2 Designated EHV charges'!$D:$P,COLUMN(F180)+5,FALSE)=0,"",VLOOKUP($A180,'Annex 2 Designated EHV charges'!$D:$P,COLUMN(F180)+5,FALSE)),"")</f>
        <v>395.31</v>
      </c>
      <c r="G180" s="213">
        <f>IFERROR(IF(VLOOKUP($A180,'Annex 2 Designated EHV charges'!$D:$P,COLUMN(G180)+5,FALSE)=0,"",VLOOKUP($A180,'Annex 2 Designated EHV charges'!$D:$P,COLUMN(G180)+5,FALSE)),"")</f>
        <v>0.05</v>
      </c>
      <c r="H180" s="213">
        <f>IFERROR(IF(VLOOKUP($A180,'Annex 2 Designated EHV charges'!$D:$P,COLUMN(H180)+5,FALSE)=0,"",VLOOKUP($A180,'Annex 2 Designated EHV charges'!$D:$P,COLUMN(H180)+5,FALSE)),"")</f>
        <v>0.05</v>
      </c>
    </row>
    <row r="181" spans="1:8" x14ac:dyDescent="0.25">
      <c r="A181" s="92">
        <f t="array" ref="A181">IFERROR(INDEX('Annex 2 Designated EHV charges'!$D$11:$D$396, MATCH(0, IF(ISBLANK('Annex 2 Designated EHV charges'!$D$11:$D$396),1, COUNTIF(A$4:$A180, 'Annex 2 Designated EHV charges'!$D$11:$D$396)), 0)),"")</f>
        <v>657</v>
      </c>
      <c r="B181" s="91">
        <f>IF($A181="","",VLOOKUP($A181,'Annex 2 Designated EHV charges'!$D:$O,2,0))</f>
        <v>657</v>
      </c>
      <c r="C181" s="92">
        <f>IF($A181="","",VLOOKUP($A181,'Annex 2 Designated EHV charges'!$D:$O,3,0))</f>
        <v>1170000182970</v>
      </c>
      <c r="D181" s="91" t="str">
        <f>IF($A181="","",VLOOKUP($A181,'Annex 2 Designated EHV charges'!$D:$O,4,0))</f>
        <v>Croft End Solar Farm</v>
      </c>
      <c r="E181" s="93" t="str">
        <f>IFERROR(IF(VLOOKUP($A181,'Annex 2 Designated EHV charges'!$D:$P,COLUMN(E181)+5,FALSE)=0,"",VLOOKUP($A181,'Annex 2 Designated EHV charges'!$D:$P,COLUMN(E181)+5,FALSE)),"")</f>
        <v/>
      </c>
      <c r="F181" s="213">
        <f>IFERROR(IF(VLOOKUP($A181,'Annex 2 Designated EHV charges'!$D:$P,COLUMN(F181)+5,FALSE)=0,"",VLOOKUP($A181,'Annex 2 Designated EHV charges'!$D:$P,COLUMN(F181)+5,FALSE)),"")</f>
        <v>921.9</v>
      </c>
      <c r="G181" s="213">
        <f>IFERROR(IF(VLOOKUP($A181,'Annex 2 Designated EHV charges'!$D:$P,COLUMN(G181)+5,FALSE)=0,"",VLOOKUP($A181,'Annex 2 Designated EHV charges'!$D:$P,COLUMN(G181)+5,FALSE)),"")</f>
        <v>0.05</v>
      </c>
      <c r="H181" s="213">
        <f>IFERROR(IF(VLOOKUP($A181,'Annex 2 Designated EHV charges'!$D:$P,COLUMN(H181)+5,FALSE)=0,"",VLOOKUP($A181,'Annex 2 Designated EHV charges'!$D:$P,COLUMN(H181)+5,FALSE)),"")</f>
        <v>0.05</v>
      </c>
    </row>
    <row r="182" spans="1:8" x14ac:dyDescent="0.25">
      <c r="A182" s="92">
        <f t="array" ref="A182">IFERROR(INDEX('Annex 2 Designated EHV charges'!$D$11:$D$396, MATCH(0, IF(ISBLANK('Annex 2 Designated EHV charges'!$D$11:$D$396),1, COUNTIF(A$4:$A181, 'Annex 2 Designated EHV charges'!$D$11:$D$396)), 0)),"")</f>
        <v>658</v>
      </c>
      <c r="B182" s="91">
        <f>IF($A182="","",VLOOKUP($A182,'Annex 2 Designated EHV charges'!$D:$O,2,0))</f>
        <v>658</v>
      </c>
      <c r="C182" s="92">
        <f>IF($A182="","",VLOOKUP($A182,'Annex 2 Designated EHV charges'!$D:$O,3,0))</f>
        <v>1170000233570</v>
      </c>
      <c r="D182" s="91" t="str">
        <f>IF($A182="","",VLOOKUP($A182,'Annex 2 Designated EHV charges'!$D:$O,4,0))</f>
        <v>M1 Wind farm</v>
      </c>
      <c r="E182" s="93" t="str">
        <f>IFERROR(IF(VLOOKUP($A182,'Annex 2 Designated EHV charges'!$D:$P,COLUMN(E182)+5,FALSE)=0,"",VLOOKUP($A182,'Annex 2 Designated EHV charges'!$D:$P,COLUMN(E182)+5,FALSE)),"")</f>
        <v/>
      </c>
      <c r="F182" s="213">
        <f>IFERROR(IF(VLOOKUP($A182,'Annex 2 Designated EHV charges'!$D:$P,COLUMN(F182)+5,FALSE)=0,"",VLOOKUP($A182,'Annex 2 Designated EHV charges'!$D:$P,COLUMN(F182)+5,FALSE)),"")</f>
        <v>354.09</v>
      </c>
      <c r="G182" s="213">
        <f>IFERROR(IF(VLOOKUP($A182,'Annex 2 Designated EHV charges'!$D:$P,COLUMN(G182)+5,FALSE)=0,"",VLOOKUP($A182,'Annex 2 Designated EHV charges'!$D:$P,COLUMN(G182)+5,FALSE)),"")</f>
        <v>0.05</v>
      </c>
      <c r="H182" s="213">
        <f>IFERROR(IF(VLOOKUP($A182,'Annex 2 Designated EHV charges'!$D:$P,COLUMN(H182)+5,FALSE)=0,"",VLOOKUP($A182,'Annex 2 Designated EHV charges'!$D:$P,COLUMN(H182)+5,FALSE)),"")</f>
        <v>0.05</v>
      </c>
    </row>
    <row r="183" spans="1:8" x14ac:dyDescent="0.25">
      <c r="A183" s="92">
        <f t="array" ref="A183">IFERROR(INDEX('Annex 2 Designated EHV charges'!$D$11:$D$396, MATCH(0, IF(ISBLANK('Annex 2 Designated EHV charges'!$D$11:$D$396),1, COUNTIF(A$4:$A182, 'Annex 2 Designated EHV charges'!$D$11:$D$396)), 0)),"")</f>
        <v>660</v>
      </c>
      <c r="B183" s="91">
        <f>IF($A183="","",VLOOKUP($A183,'Annex 2 Designated EHV charges'!$D:$O,2,0))</f>
        <v>660</v>
      </c>
      <c r="C183" s="92">
        <f>IF($A183="","",VLOOKUP($A183,'Annex 2 Designated EHV charges'!$D:$O,3,0))</f>
        <v>1170000280117</v>
      </c>
      <c r="D183" s="91" t="str">
        <f>IF($A183="","",VLOOKUP($A183,'Annex 2 Designated EHV charges'!$D:$O,4,0))</f>
        <v>Low Farm Anaerobic Dig</v>
      </c>
      <c r="E183" s="93">
        <f>IFERROR(IF(VLOOKUP($A183,'Annex 2 Designated EHV charges'!$D:$P,COLUMN(E183)+5,FALSE)=0,"",VLOOKUP($A183,'Annex 2 Designated EHV charges'!$D:$P,COLUMN(E183)+5,FALSE)),"")</f>
        <v>-0.42699999999999999</v>
      </c>
      <c r="F183" s="213">
        <f>IFERROR(IF(VLOOKUP($A183,'Annex 2 Designated EHV charges'!$D:$P,COLUMN(F183)+5,FALSE)=0,"",VLOOKUP($A183,'Annex 2 Designated EHV charges'!$D:$P,COLUMN(F183)+5,FALSE)),"")</f>
        <v>1822.41</v>
      </c>
      <c r="G183" s="213">
        <f>IFERROR(IF(VLOOKUP($A183,'Annex 2 Designated EHV charges'!$D:$P,COLUMN(G183)+5,FALSE)=0,"",VLOOKUP($A183,'Annex 2 Designated EHV charges'!$D:$P,COLUMN(G183)+5,FALSE)),"")</f>
        <v>0.05</v>
      </c>
      <c r="H183" s="213">
        <f>IFERROR(IF(VLOOKUP($A183,'Annex 2 Designated EHV charges'!$D:$P,COLUMN(H183)+5,FALSE)=0,"",VLOOKUP($A183,'Annex 2 Designated EHV charges'!$D:$P,COLUMN(H183)+5,FALSE)),"")</f>
        <v>0.05</v>
      </c>
    </row>
    <row r="184" spans="1:8" x14ac:dyDescent="0.25">
      <c r="A184" s="92">
        <f t="array" ref="A184">IFERROR(INDEX('Annex 2 Designated EHV charges'!$D$11:$D$396, MATCH(0, IF(ISBLANK('Annex 2 Designated EHV charges'!$D$11:$D$396),1, COUNTIF(A$4:$A183, 'Annex 2 Designated EHV charges'!$D$11:$D$396)), 0)),"")</f>
        <v>691</v>
      </c>
      <c r="B184" s="91">
        <f>IF($A184="","",VLOOKUP($A184,'Annex 2 Designated EHV charges'!$D:$O,2,0))</f>
        <v>691</v>
      </c>
      <c r="C184" s="92">
        <f>IF($A184="","",VLOOKUP($A184,'Annex 2 Designated EHV charges'!$D:$O,3,0))</f>
        <v>1170000280970</v>
      </c>
      <c r="D184" s="91" t="str">
        <f>IF($A184="","",VLOOKUP($A184,'Annex 2 Designated EHV charges'!$D:$O,4,0))</f>
        <v>Turweston Airfield Solar Farm</v>
      </c>
      <c r="E184" s="93" t="str">
        <f>IFERROR(IF(VLOOKUP($A184,'Annex 2 Designated EHV charges'!$D:$P,COLUMN(E184)+5,FALSE)=0,"",VLOOKUP($A184,'Annex 2 Designated EHV charges'!$D:$P,COLUMN(E184)+5,FALSE)),"")</f>
        <v/>
      </c>
      <c r="F184" s="213">
        <f>IFERROR(IF(VLOOKUP($A184,'Annex 2 Designated EHV charges'!$D:$P,COLUMN(F184)+5,FALSE)=0,"",VLOOKUP($A184,'Annex 2 Designated EHV charges'!$D:$P,COLUMN(F184)+5,FALSE)),"")</f>
        <v>937.69</v>
      </c>
      <c r="G184" s="213">
        <f>IFERROR(IF(VLOOKUP($A184,'Annex 2 Designated EHV charges'!$D:$P,COLUMN(G184)+5,FALSE)=0,"",VLOOKUP($A184,'Annex 2 Designated EHV charges'!$D:$P,COLUMN(G184)+5,FALSE)),"")</f>
        <v>0.05</v>
      </c>
      <c r="H184" s="213">
        <f>IFERROR(IF(VLOOKUP($A184,'Annex 2 Designated EHV charges'!$D:$P,COLUMN(H184)+5,FALSE)=0,"",VLOOKUP($A184,'Annex 2 Designated EHV charges'!$D:$P,COLUMN(H184)+5,FALSE)),"")</f>
        <v>0.05</v>
      </c>
    </row>
    <row r="185" spans="1:8" x14ac:dyDescent="0.25">
      <c r="A185" s="92">
        <f t="array" ref="A185">IFERROR(INDEX('Annex 2 Designated EHV charges'!$D$11:$D$396, MATCH(0, IF(ISBLANK('Annex 2 Designated EHV charges'!$D$11:$D$396),1, COUNTIF(A$4:$A184, 'Annex 2 Designated EHV charges'!$D$11:$D$396)), 0)),"")</f>
        <v>692</v>
      </c>
      <c r="B185" s="91">
        <f>IF($A185="","",VLOOKUP($A185,'Annex 2 Designated EHV charges'!$D:$O,2,0))</f>
        <v>692</v>
      </c>
      <c r="C185" s="92">
        <f>IF($A185="","",VLOOKUP($A185,'Annex 2 Designated EHV charges'!$D:$O,3,0))</f>
        <v>1170000281193</v>
      </c>
      <c r="D185" s="91" t="str">
        <f>IF($A185="","",VLOOKUP($A185,'Annex 2 Designated EHV charges'!$D:$O,4,0))</f>
        <v>Burton Pedwardine Solar</v>
      </c>
      <c r="E185" s="93" t="str">
        <f>IFERROR(IF(VLOOKUP($A185,'Annex 2 Designated EHV charges'!$D:$P,COLUMN(E185)+5,FALSE)=0,"",VLOOKUP($A185,'Annex 2 Designated EHV charges'!$D:$P,COLUMN(E185)+5,FALSE)),"")</f>
        <v/>
      </c>
      <c r="F185" s="213">
        <f>IFERROR(IF(VLOOKUP($A185,'Annex 2 Designated EHV charges'!$D:$P,COLUMN(F185)+5,FALSE)=0,"",VLOOKUP($A185,'Annex 2 Designated EHV charges'!$D:$P,COLUMN(F185)+5,FALSE)),"")</f>
        <v>650.03</v>
      </c>
      <c r="G185" s="213">
        <f>IFERROR(IF(VLOOKUP($A185,'Annex 2 Designated EHV charges'!$D:$P,COLUMN(G185)+5,FALSE)=0,"",VLOOKUP($A185,'Annex 2 Designated EHV charges'!$D:$P,COLUMN(G185)+5,FALSE)),"")</f>
        <v>0.05</v>
      </c>
      <c r="H185" s="213">
        <f>IFERROR(IF(VLOOKUP($A185,'Annex 2 Designated EHV charges'!$D:$P,COLUMN(H185)+5,FALSE)=0,"",VLOOKUP($A185,'Annex 2 Designated EHV charges'!$D:$P,COLUMN(H185)+5,FALSE)),"")</f>
        <v>0.05</v>
      </c>
    </row>
    <row r="186" spans="1:8" x14ac:dyDescent="0.25">
      <c r="A186" s="92">
        <f t="array" ref="A186">IFERROR(INDEX('Annex 2 Designated EHV charges'!$D$11:$D$396, MATCH(0, IF(ISBLANK('Annex 2 Designated EHV charges'!$D$11:$D$396),1, COUNTIF(A$4:$A185, 'Annex 2 Designated EHV charges'!$D$11:$D$396)), 0)),"")</f>
        <v>693</v>
      </c>
      <c r="B186" s="91">
        <f>IF($A186="","",VLOOKUP($A186,'Annex 2 Designated EHV charges'!$D:$O,2,0))</f>
        <v>693</v>
      </c>
      <c r="C186" s="92">
        <f>IF($A186="","",VLOOKUP($A186,'Annex 2 Designated EHV charges'!$D:$O,3,0))</f>
        <v>1170000306918</v>
      </c>
      <c r="D186" s="91" t="str">
        <f>IF($A186="","",VLOOKUP($A186,'Annex 2 Designated EHV charges'!$D:$O,4,0))</f>
        <v>Little Morton Farm Solar</v>
      </c>
      <c r="E186" s="93" t="str">
        <f>IFERROR(IF(VLOOKUP($A186,'Annex 2 Designated EHV charges'!$D:$P,COLUMN(E186)+5,FALSE)=0,"",VLOOKUP($A186,'Annex 2 Designated EHV charges'!$D:$P,COLUMN(E186)+5,FALSE)),"")</f>
        <v/>
      </c>
      <c r="F186" s="213">
        <f>IFERROR(IF(VLOOKUP($A186,'Annex 2 Designated EHV charges'!$D:$P,COLUMN(F186)+5,FALSE)=0,"",VLOOKUP($A186,'Annex 2 Designated EHV charges'!$D:$P,COLUMN(F186)+5,FALSE)),"")</f>
        <v>756.33</v>
      </c>
      <c r="G186" s="213">
        <f>IFERROR(IF(VLOOKUP($A186,'Annex 2 Designated EHV charges'!$D:$P,COLUMN(G186)+5,FALSE)=0,"",VLOOKUP($A186,'Annex 2 Designated EHV charges'!$D:$P,COLUMN(G186)+5,FALSE)),"")</f>
        <v>0.05</v>
      </c>
      <c r="H186" s="213">
        <f>IFERROR(IF(VLOOKUP($A186,'Annex 2 Designated EHV charges'!$D:$P,COLUMN(H186)+5,FALSE)=0,"",VLOOKUP($A186,'Annex 2 Designated EHV charges'!$D:$P,COLUMN(H186)+5,FALSE)),"")</f>
        <v>0.05</v>
      </c>
    </row>
    <row r="187" spans="1:8" x14ac:dyDescent="0.25">
      <c r="A187" s="92">
        <f t="array" ref="A187">IFERROR(INDEX('Annex 2 Designated EHV charges'!$D$11:$D$396, MATCH(0, IF(ISBLANK('Annex 2 Designated EHV charges'!$D$11:$D$396),1, COUNTIF(A$4:$A186, 'Annex 2 Designated EHV charges'!$D$11:$D$396)), 0)),"")</f>
        <v>694</v>
      </c>
      <c r="B187" s="91">
        <f>IF($A187="","",VLOOKUP($A187,'Annex 2 Designated EHV charges'!$D:$O,2,0))</f>
        <v>694</v>
      </c>
      <c r="C187" s="92">
        <f>IF($A187="","",VLOOKUP($A187,'Annex 2 Designated EHV charges'!$D:$O,3,0))</f>
        <v>1170000306893</v>
      </c>
      <c r="D187" s="91" t="str">
        <f>IF($A187="","",VLOOKUP($A187,'Annex 2 Designated EHV charges'!$D:$O,4,0))</f>
        <v>Lodge Farm Solar Park</v>
      </c>
      <c r="E187" s="93" t="str">
        <f>IFERROR(IF(VLOOKUP($A187,'Annex 2 Designated EHV charges'!$D:$P,COLUMN(E187)+5,FALSE)=0,"",VLOOKUP($A187,'Annex 2 Designated EHV charges'!$D:$P,COLUMN(E187)+5,FALSE)),"")</f>
        <v/>
      </c>
      <c r="F187" s="213">
        <f>IFERROR(IF(VLOOKUP($A187,'Annex 2 Designated EHV charges'!$D:$P,COLUMN(F187)+5,FALSE)=0,"",VLOOKUP($A187,'Annex 2 Designated EHV charges'!$D:$P,COLUMN(F187)+5,FALSE)),"")</f>
        <v>1244.9000000000001</v>
      </c>
      <c r="G187" s="213">
        <f>IFERROR(IF(VLOOKUP($A187,'Annex 2 Designated EHV charges'!$D:$P,COLUMN(G187)+5,FALSE)=0,"",VLOOKUP($A187,'Annex 2 Designated EHV charges'!$D:$P,COLUMN(G187)+5,FALSE)),"")</f>
        <v>0.05</v>
      </c>
      <c r="H187" s="213">
        <f>IFERROR(IF(VLOOKUP($A187,'Annex 2 Designated EHV charges'!$D:$P,COLUMN(H187)+5,FALSE)=0,"",VLOOKUP($A187,'Annex 2 Designated EHV charges'!$D:$P,COLUMN(H187)+5,FALSE)),"")</f>
        <v>0.05</v>
      </c>
    </row>
    <row r="188" spans="1:8" x14ac:dyDescent="0.25">
      <c r="A188" s="92">
        <f t="array" ref="A188">IFERROR(INDEX('Annex 2 Designated EHV charges'!$D$11:$D$396, MATCH(0, IF(ISBLANK('Annex 2 Designated EHV charges'!$D$11:$D$396),1, COUNTIF(A$4:$A187, 'Annex 2 Designated EHV charges'!$D$11:$D$396)), 0)),"")</f>
        <v>695</v>
      </c>
      <c r="B188" s="91">
        <f>IF($A188="","",VLOOKUP($A188,'Annex 2 Designated EHV charges'!$D:$O,2,0))</f>
        <v>695</v>
      </c>
      <c r="C188" s="92">
        <f>IF($A188="","",VLOOKUP($A188,'Annex 2 Designated EHV charges'!$D:$O,3,0))</f>
        <v>1170000313171</v>
      </c>
      <c r="D188" s="91" t="str">
        <f>IF($A188="","",VLOOKUP($A188,'Annex 2 Designated EHV charges'!$D:$O,4,0))</f>
        <v>Ermine Farm PV</v>
      </c>
      <c r="E188" s="93" t="str">
        <f>IFERROR(IF(VLOOKUP($A188,'Annex 2 Designated EHV charges'!$D:$P,COLUMN(E188)+5,FALSE)=0,"",VLOOKUP($A188,'Annex 2 Designated EHV charges'!$D:$P,COLUMN(E188)+5,FALSE)),"")</f>
        <v/>
      </c>
      <c r="F188" s="213">
        <f>IFERROR(IF(VLOOKUP($A188,'Annex 2 Designated EHV charges'!$D:$P,COLUMN(F188)+5,FALSE)=0,"",VLOOKUP($A188,'Annex 2 Designated EHV charges'!$D:$P,COLUMN(F188)+5,FALSE)),"")</f>
        <v>3528.56</v>
      </c>
      <c r="G188" s="213">
        <f>IFERROR(IF(VLOOKUP($A188,'Annex 2 Designated EHV charges'!$D:$P,COLUMN(G188)+5,FALSE)=0,"",VLOOKUP($A188,'Annex 2 Designated EHV charges'!$D:$P,COLUMN(G188)+5,FALSE)),"")</f>
        <v>0.05</v>
      </c>
      <c r="H188" s="213">
        <f>IFERROR(IF(VLOOKUP($A188,'Annex 2 Designated EHV charges'!$D:$P,COLUMN(H188)+5,FALSE)=0,"",VLOOKUP($A188,'Annex 2 Designated EHV charges'!$D:$P,COLUMN(H188)+5,FALSE)),"")</f>
        <v>0.05</v>
      </c>
    </row>
    <row r="189" spans="1:8" x14ac:dyDescent="0.25">
      <c r="A189" s="92">
        <f t="array" ref="A189">IFERROR(INDEX('Annex 2 Designated EHV charges'!$D$11:$D$396, MATCH(0, IF(ISBLANK('Annex 2 Designated EHV charges'!$D$11:$D$396),1, COUNTIF(A$4:$A188, 'Annex 2 Designated EHV charges'!$D$11:$D$396)), 0)),"")</f>
        <v>696</v>
      </c>
      <c r="B189" s="91">
        <f>IF($A189="","",VLOOKUP($A189,'Annex 2 Designated EHV charges'!$D:$O,2,0))</f>
        <v>696</v>
      </c>
      <c r="C189" s="92">
        <f>IF($A189="","",VLOOKUP($A189,'Annex 2 Designated EHV charges'!$D:$O,3,0))</f>
        <v>1170000319243</v>
      </c>
      <c r="D189" s="91" t="str">
        <f>IF($A189="","",VLOOKUP($A189,'Annex 2 Designated EHV charges'!$D:$O,4,0))</f>
        <v>Ridge Solar Park</v>
      </c>
      <c r="E189" s="93" t="str">
        <f>IFERROR(IF(VLOOKUP($A189,'Annex 2 Designated EHV charges'!$D:$P,COLUMN(E189)+5,FALSE)=0,"",VLOOKUP($A189,'Annex 2 Designated EHV charges'!$D:$P,COLUMN(E189)+5,FALSE)),"")</f>
        <v/>
      </c>
      <c r="F189" s="213">
        <f>IFERROR(IF(VLOOKUP($A189,'Annex 2 Designated EHV charges'!$D:$P,COLUMN(F189)+5,FALSE)=0,"",VLOOKUP($A189,'Annex 2 Designated EHV charges'!$D:$P,COLUMN(F189)+5,FALSE)),"")</f>
        <v>359.98</v>
      </c>
      <c r="G189" s="213">
        <f>IFERROR(IF(VLOOKUP($A189,'Annex 2 Designated EHV charges'!$D:$P,COLUMN(G189)+5,FALSE)=0,"",VLOOKUP($A189,'Annex 2 Designated EHV charges'!$D:$P,COLUMN(G189)+5,FALSE)),"")</f>
        <v>0.05</v>
      </c>
      <c r="H189" s="213">
        <f>IFERROR(IF(VLOOKUP($A189,'Annex 2 Designated EHV charges'!$D:$P,COLUMN(H189)+5,FALSE)=0,"",VLOOKUP($A189,'Annex 2 Designated EHV charges'!$D:$P,COLUMN(H189)+5,FALSE)),"")</f>
        <v>0.05</v>
      </c>
    </row>
    <row r="190" spans="1:8" x14ac:dyDescent="0.25">
      <c r="A190" s="92">
        <f t="array" ref="A190">IFERROR(INDEX('Annex 2 Designated EHV charges'!$D$11:$D$396, MATCH(0, IF(ISBLANK('Annex 2 Designated EHV charges'!$D$11:$D$396),1, COUNTIF(A$4:$A189, 'Annex 2 Designated EHV charges'!$D$11:$D$396)), 0)),"")</f>
        <v>697</v>
      </c>
      <c r="B190" s="91">
        <f>IF($A190="","",VLOOKUP($A190,'Annex 2 Designated EHV charges'!$D:$O,2,0))</f>
        <v>697</v>
      </c>
      <c r="C190" s="92">
        <f>IF($A190="","",VLOOKUP($A190,'Annex 2 Designated EHV charges'!$D:$O,3,0))</f>
        <v>1170000325292</v>
      </c>
      <c r="D190" s="91" t="str">
        <f>IF($A190="","",VLOOKUP($A190,'Annex 2 Designated EHV charges'!$D:$O,4,0))</f>
        <v>Winwick Wind Farm</v>
      </c>
      <c r="E190" s="93" t="str">
        <f>IFERROR(IF(VLOOKUP($A190,'Annex 2 Designated EHV charges'!$D:$P,COLUMN(E190)+5,FALSE)=0,"",VLOOKUP($A190,'Annex 2 Designated EHV charges'!$D:$P,COLUMN(E190)+5,FALSE)),"")</f>
        <v/>
      </c>
      <c r="F190" s="213">
        <f>IFERROR(IF(VLOOKUP($A190,'Annex 2 Designated EHV charges'!$D:$P,COLUMN(F190)+5,FALSE)=0,"",VLOOKUP($A190,'Annex 2 Designated EHV charges'!$D:$P,COLUMN(F190)+5,FALSE)),"")</f>
        <v>3350.2</v>
      </c>
      <c r="G190" s="213">
        <f>IFERROR(IF(VLOOKUP($A190,'Annex 2 Designated EHV charges'!$D:$P,COLUMN(G190)+5,FALSE)=0,"",VLOOKUP($A190,'Annex 2 Designated EHV charges'!$D:$P,COLUMN(G190)+5,FALSE)),"")</f>
        <v>0.05</v>
      </c>
      <c r="H190" s="213">
        <f>IFERROR(IF(VLOOKUP($A190,'Annex 2 Designated EHV charges'!$D:$P,COLUMN(H190)+5,FALSE)=0,"",VLOOKUP($A190,'Annex 2 Designated EHV charges'!$D:$P,COLUMN(H190)+5,FALSE)),"")</f>
        <v>0.05</v>
      </c>
    </row>
    <row r="191" spans="1:8" x14ac:dyDescent="0.25">
      <c r="A191" s="92">
        <f t="array" ref="A191">IFERROR(INDEX('Annex 2 Designated EHV charges'!$D$11:$D$396, MATCH(0, IF(ISBLANK('Annex 2 Designated EHV charges'!$D$11:$D$396),1, COUNTIF(A$4:$A190, 'Annex 2 Designated EHV charges'!$D$11:$D$396)), 0)),"")</f>
        <v>698</v>
      </c>
      <c r="B191" s="91">
        <f>IF($A191="","",VLOOKUP($A191,'Annex 2 Designated EHV charges'!$D:$O,2,0))</f>
        <v>698</v>
      </c>
      <c r="C191" s="92">
        <f>IF($A191="","",VLOOKUP($A191,'Annex 2 Designated EHV charges'!$D:$O,3,0))</f>
        <v>1170000325317</v>
      </c>
      <c r="D191" s="91" t="str">
        <f>IF($A191="","",VLOOKUP($A191,'Annex 2 Designated EHV charges'!$D:$O,4,0))</f>
        <v>Watford Lodge Wind Farm</v>
      </c>
      <c r="E191" s="93" t="str">
        <f>IFERROR(IF(VLOOKUP($A191,'Annex 2 Designated EHV charges'!$D:$P,COLUMN(E191)+5,FALSE)=0,"",VLOOKUP($A191,'Annex 2 Designated EHV charges'!$D:$P,COLUMN(E191)+5,FALSE)),"")</f>
        <v/>
      </c>
      <c r="F191" s="213">
        <f>IFERROR(IF(VLOOKUP($A191,'Annex 2 Designated EHV charges'!$D:$P,COLUMN(F191)+5,FALSE)=0,"",VLOOKUP($A191,'Annex 2 Designated EHV charges'!$D:$P,COLUMN(F191)+5,FALSE)),"")</f>
        <v>6665.37</v>
      </c>
      <c r="G191" s="213">
        <f>IFERROR(IF(VLOOKUP($A191,'Annex 2 Designated EHV charges'!$D:$P,COLUMN(G191)+5,FALSE)=0,"",VLOOKUP($A191,'Annex 2 Designated EHV charges'!$D:$P,COLUMN(G191)+5,FALSE)),"")</f>
        <v>0.05</v>
      </c>
      <c r="H191" s="213">
        <f>IFERROR(IF(VLOOKUP($A191,'Annex 2 Designated EHV charges'!$D:$P,COLUMN(H191)+5,FALSE)=0,"",VLOOKUP($A191,'Annex 2 Designated EHV charges'!$D:$P,COLUMN(H191)+5,FALSE)),"")</f>
        <v>0.05</v>
      </c>
    </row>
    <row r="192" spans="1:8" x14ac:dyDescent="0.25">
      <c r="A192" s="92">
        <f t="array" ref="A192">IFERROR(INDEX('Annex 2 Designated EHV charges'!$D$11:$D$396, MATCH(0, IF(ISBLANK('Annex 2 Designated EHV charges'!$D$11:$D$396),1, COUNTIF(A$4:$A191, 'Annex 2 Designated EHV charges'!$D$11:$D$396)), 0)),"")</f>
        <v>699</v>
      </c>
      <c r="B192" s="91">
        <f>IF($A192="","",VLOOKUP($A192,'Annex 2 Designated EHV charges'!$D:$O,2,0))</f>
        <v>699</v>
      </c>
      <c r="C192" s="92">
        <f>IF($A192="","",VLOOKUP($A192,'Annex 2 Designated EHV charges'!$D:$O,3,0))</f>
        <v>1170000326463</v>
      </c>
      <c r="D192" s="91" t="str">
        <f>IF($A192="","",VLOOKUP($A192,'Annex 2 Designated EHV charges'!$D:$O,4,0))</f>
        <v>Leverton Solar Park</v>
      </c>
      <c r="E192" s="93" t="str">
        <f>IFERROR(IF(VLOOKUP($A192,'Annex 2 Designated EHV charges'!$D:$P,COLUMN(E192)+5,FALSE)=0,"",VLOOKUP($A192,'Annex 2 Designated EHV charges'!$D:$P,COLUMN(E192)+5,FALSE)),"")</f>
        <v/>
      </c>
      <c r="F192" s="213">
        <f>IFERROR(IF(VLOOKUP($A192,'Annex 2 Designated EHV charges'!$D:$P,COLUMN(F192)+5,FALSE)=0,"",VLOOKUP($A192,'Annex 2 Designated EHV charges'!$D:$P,COLUMN(F192)+5,FALSE)),"")</f>
        <v>419.81</v>
      </c>
      <c r="G192" s="213">
        <f>IFERROR(IF(VLOOKUP($A192,'Annex 2 Designated EHV charges'!$D:$P,COLUMN(G192)+5,FALSE)=0,"",VLOOKUP($A192,'Annex 2 Designated EHV charges'!$D:$P,COLUMN(G192)+5,FALSE)),"")</f>
        <v>0.05</v>
      </c>
      <c r="H192" s="213">
        <f>IFERROR(IF(VLOOKUP($A192,'Annex 2 Designated EHV charges'!$D:$P,COLUMN(H192)+5,FALSE)=0,"",VLOOKUP($A192,'Annex 2 Designated EHV charges'!$D:$P,COLUMN(H192)+5,FALSE)),"")</f>
        <v>0.05</v>
      </c>
    </row>
    <row r="193" spans="1:8" x14ac:dyDescent="0.25">
      <c r="A193" s="92">
        <f t="array" ref="A193">IFERROR(INDEX('Annex 2 Designated EHV charges'!$D$11:$D$396, MATCH(0, IF(ISBLANK('Annex 2 Designated EHV charges'!$D$11:$D$396),1, COUNTIF(A$4:$A192, 'Annex 2 Designated EHV charges'!$D$11:$D$396)), 0)),"")</f>
        <v>701</v>
      </c>
      <c r="B193" s="91">
        <f>IF($A193="","",VLOOKUP($A193,'Annex 2 Designated EHV charges'!$D:$O,2,0))</f>
        <v>701</v>
      </c>
      <c r="C193" s="92">
        <f>IF($A193="","",VLOOKUP($A193,'Annex 2 Designated EHV charges'!$D:$O,3,0))</f>
        <v>1170000337517</v>
      </c>
      <c r="D193" s="91" t="str">
        <f>IF($A193="","",VLOOKUP($A193,'Annex 2 Designated EHV charges'!$D:$O,4,0))</f>
        <v>Burton Pedwardine Phase 2</v>
      </c>
      <c r="E193" s="93" t="str">
        <f>IFERROR(IF(VLOOKUP($A193,'Annex 2 Designated EHV charges'!$D:$P,COLUMN(E193)+5,FALSE)=0,"",VLOOKUP($A193,'Annex 2 Designated EHV charges'!$D:$P,COLUMN(E193)+5,FALSE)),"")</f>
        <v/>
      </c>
      <c r="F193" s="213">
        <f>IFERROR(IF(VLOOKUP($A193,'Annex 2 Designated EHV charges'!$D:$P,COLUMN(F193)+5,FALSE)=0,"",VLOOKUP($A193,'Annex 2 Designated EHV charges'!$D:$P,COLUMN(F193)+5,FALSE)),"")</f>
        <v>827.52</v>
      </c>
      <c r="G193" s="213">
        <f>IFERROR(IF(VLOOKUP($A193,'Annex 2 Designated EHV charges'!$D:$P,COLUMN(G193)+5,FALSE)=0,"",VLOOKUP($A193,'Annex 2 Designated EHV charges'!$D:$P,COLUMN(G193)+5,FALSE)),"")</f>
        <v>0.05</v>
      </c>
      <c r="H193" s="213">
        <f>IFERROR(IF(VLOOKUP($A193,'Annex 2 Designated EHV charges'!$D:$P,COLUMN(H193)+5,FALSE)=0,"",VLOOKUP($A193,'Annex 2 Designated EHV charges'!$D:$P,COLUMN(H193)+5,FALSE)),"")</f>
        <v>0.05</v>
      </c>
    </row>
    <row r="194" spans="1:8" x14ac:dyDescent="0.25">
      <c r="A194" s="92">
        <f t="array" ref="A194">IFERROR(INDEX('Annex 2 Designated EHV charges'!$D$11:$D$396, MATCH(0, IF(ISBLANK('Annex 2 Designated EHV charges'!$D$11:$D$396),1, COUNTIF(A$4:$A193, 'Annex 2 Designated EHV charges'!$D$11:$D$396)), 0)),"")</f>
        <v>702</v>
      </c>
      <c r="B194" s="91">
        <f>IF($A194="","",VLOOKUP($A194,'Annex 2 Designated EHV charges'!$D:$O,2,0))</f>
        <v>702</v>
      </c>
      <c r="C194" s="92">
        <f>IF($A194="","",VLOOKUP($A194,'Annex 2 Designated EHV charges'!$D:$O,3,0))</f>
        <v>1170000369086</v>
      </c>
      <c r="D194" s="91" t="str">
        <f>IF($A194="","",VLOOKUP($A194,'Annex 2 Designated EHV charges'!$D:$O,4,0))</f>
        <v>Hartwell Solar Farm</v>
      </c>
      <c r="E194" s="93" t="str">
        <f>IFERROR(IF(VLOOKUP($A194,'Annex 2 Designated EHV charges'!$D:$P,COLUMN(E194)+5,FALSE)=0,"",VLOOKUP($A194,'Annex 2 Designated EHV charges'!$D:$P,COLUMN(E194)+5,FALSE)),"")</f>
        <v/>
      </c>
      <c r="F194" s="213">
        <f>IFERROR(IF(VLOOKUP($A194,'Annex 2 Designated EHV charges'!$D:$P,COLUMN(F194)+5,FALSE)=0,"",VLOOKUP($A194,'Annex 2 Designated EHV charges'!$D:$P,COLUMN(F194)+5,FALSE)),"")</f>
        <v>5444.3</v>
      </c>
      <c r="G194" s="213">
        <f>IFERROR(IF(VLOOKUP($A194,'Annex 2 Designated EHV charges'!$D:$P,COLUMN(G194)+5,FALSE)=0,"",VLOOKUP($A194,'Annex 2 Designated EHV charges'!$D:$P,COLUMN(G194)+5,FALSE)),"")</f>
        <v>0.05</v>
      </c>
      <c r="H194" s="213">
        <f>IFERROR(IF(VLOOKUP($A194,'Annex 2 Designated EHV charges'!$D:$P,COLUMN(H194)+5,FALSE)=0,"",VLOOKUP($A194,'Annex 2 Designated EHV charges'!$D:$P,COLUMN(H194)+5,FALSE)),"")</f>
        <v>0.05</v>
      </c>
    </row>
    <row r="195" spans="1:8" x14ac:dyDescent="0.25">
      <c r="A195" s="92">
        <f t="array" ref="A195">IFERROR(INDEX('Annex 2 Designated EHV charges'!$D$11:$D$396, MATCH(0, IF(ISBLANK('Annex 2 Designated EHV charges'!$D$11:$D$396),1, COUNTIF(A$4:$A194, 'Annex 2 Designated EHV charges'!$D$11:$D$396)), 0)),"")</f>
        <v>703</v>
      </c>
      <c r="B195" s="91">
        <f>IF($A195="","",VLOOKUP($A195,'Annex 2 Designated EHV charges'!$D:$O,2,0))</f>
        <v>703</v>
      </c>
      <c r="C195" s="92">
        <f>IF($A195="","",VLOOKUP($A195,'Annex 2 Designated EHV charges'!$D:$O,3,0))</f>
        <v>1170000369110</v>
      </c>
      <c r="D195" s="91" t="str">
        <f>IF($A195="","",VLOOKUP($A195,'Annex 2 Designated EHV charges'!$D:$O,4,0))</f>
        <v>Eakley Lanes Solar North</v>
      </c>
      <c r="E195" s="93" t="str">
        <f>IFERROR(IF(VLOOKUP($A195,'Annex 2 Designated EHV charges'!$D:$P,COLUMN(E195)+5,FALSE)=0,"",VLOOKUP($A195,'Annex 2 Designated EHV charges'!$D:$P,COLUMN(E195)+5,FALSE)),"")</f>
        <v/>
      </c>
      <c r="F195" s="213">
        <f>IFERROR(IF(VLOOKUP($A195,'Annex 2 Designated EHV charges'!$D:$P,COLUMN(F195)+5,FALSE)=0,"",VLOOKUP($A195,'Annex 2 Designated EHV charges'!$D:$P,COLUMN(F195)+5,FALSE)),"")</f>
        <v>361.92</v>
      </c>
      <c r="G195" s="213">
        <f>IFERROR(IF(VLOOKUP($A195,'Annex 2 Designated EHV charges'!$D:$P,COLUMN(G195)+5,FALSE)=0,"",VLOOKUP($A195,'Annex 2 Designated EHV charges'!$D:$P,COLUMN(G195)+5,FALSE)),"")</f>
        <v>0.05</v>
      </c>
      <c r="H195" s="213">
        <f>IFERROR(IF(VLOOKUP($A195,'Annex 2 Designated EHV charges'!$D:$P,COLUMN(H195)+5,FALSE)=0,"",VLOOKUP($A195,'Annex 2 Designated EHV charges'!$D:$P,COLUMN(H195)+5,FALSE)),"")</f>
        <v>0.05</v>
      </c>
    </row>
    <row r="196" spans="1:8" x14ac:dyDescent="0.25">
      <c r="A196" s="92">
        <f t="array" ref="A196">IFERROR(INDEX('Annex 2 Designated EHV charges'!$D$11:$D$396, MATCH(0, IF(ISBLANK('Annex 2 Designated EHV charges'!$D$11:$D$396),1, COUNTIF(A$4:$A195, 'Annex 2 Designated EHV charges'!$D$11:$D$396)), 0)),"")</f>
        <v>704</v>
      </c>
      <c r="B196" s="91">
        <f>IF($A196="","",VLOOKUP($A196,'Annex 2 Designated EHV charges'!$D:$O,2,0))</f>
        <v>704</v>
      </c>
      <c r="C196" s="92">
        <f>IF($A196="","",VLOOKUP($A196,'Annex 2 Designated EHV charges'!$D:$O,3,0))</f>
        <v>1170000369147</v>
      </c>
      <c r="D196" s="91" t="str">
        <f>IF($A196="","",VLOOKUP($A196,'Annex 2 Designated EHV charges'!$D:$O,4,0))</f>
        <v>Eakley Lanes Solar South</v>
      </c>
      <c r="E196" s="93">
        <f>IFERROR(IF(VLOOKUP($A196,'Annex 2 Designated EHV charges'!$D:$P,COLUMN(E196)+5,FALSE)=0,"",VLOOKUP($A196,'Annex 2 Designated EHV charges'!$D:$P,COLUMN(E196)+5,FALSE)),"")</f>
        <v>-1.649</v>
      </c>
      <c r="F196" s="213">
        <f>IFERROR(IF(VLOOKUP($A196,'Annex 2 Designated EHV charges'!$D:$P,COLUMN(F196)+5,FALSE)=0,"",VLOOKUP($A196,'Annex 2 Designated EHV charges'!$D:$P,COLUMN(F196)+5,FALSE)),"")</f>
        <v>492.43</v>
      </c>
      <c r="G196" s="213">
        <f>IFERROR(IF(VLOOKUP($A196,'Annex 2 Designated EHV charges'!$D:$P,COLUMN(G196)+5,FALSE)=0,"",VLOOKUP($A196,'Annex 2 Designated EHV charges'!$D:$P,COLUMN(G196)+5,FALSE)),"")</f>
        <v>0.05</v>
      </c>
      <c r="H196" s="213">
        <f>IFERROR(IF(VLOOKUP($A196,'Annex 2 Designated EHV charges'!$D:$P,COLUMN(H196)+5,FALSE)=0,"",VLOOKUP($A196,'Annex 2 Designated EHV charges'!$D:$P,COLUMN(H196)+5,FALSE)),"")</f>
        <v>0.05</v>
      </c>
    </row>
    <row r="197" spans="1:8" x14ac:dyDescent="0.25">
      <c r="A197" s="92">
        <f t="array" ref="A197">IFERROR(INDEX('Annex 2 Designated EHV charges'!$D$11:$D$396, MATCH(0, IF(ISBLANK('Annex 2 Designated EHV charges'!$D$11:$D$396),1, COUNTIF(A$4:$A196, 'Annex 2 Designated EHV charges'!$D$11:$D$396)), 0)),"")</f>
        <v>661</v>
      </c>
      <c r="B197" s="91">
        <f>IF($A197="","",VLOOKUP($A197,'Annex 2 Designated EHV charges'!$D:$O,2,0))</f>
        <v>661</v>
      </c>
      <c r="C197" s="92">
        <f>IF($A197="","",VLOOKUP($A197,'Annex 2 Designated EHV charges'!$D:$O,3,0))</f>
        <v>1170000388752</v>
      </c>
      <c r="D197" s="91" t="str">
        <f>IF($A197="","",VLOOKUP($A197,'Annex 2 Designated EHV charges'!$D:$O,4,0))</f>
        <v>Welbeck Colliery PV</v>
      </c>
      <c r="E197" s="93" t="str">
        <f>IFERROR(IF(VLOOKUP($A197,'Annex 2 Designated EHV charges'!$D:$P,COLUMN(E197)+5,FALSE)=0,"",VLOOKUP($A197,'Annex 2 Designated EHV charges'!$D:$P,COLUMN(E197)+5,FALSE)),"")</f>
        <v/>
      </c>
      <c r="F197" s="213">
        <f>IFERROR(IF(VLOOKUP($A197,'Annex 2 Designated EHV charges'!$D:$P,COLUMN(F197)+5,FALSE)=0,"",VLOOKUP($A197,'Annex 2 Designated EHV charges'!$D:$P,COLUMN(F197)+5,FALSE)),"")</f>
        <v>580.83000000000004</v>
      </c>
      <c r="G197" s="213">
        <f>IFERROR(IF(VLOOKUP($A197,'Annex 2 Designated EHV charges'!$D:$P,COLUMN(G197)+5,FALSE)=0,"",VLOOKUP($A197,'Annex 2 Designated EHV charges'!$D:$P,COLUMN(G197)+5,FALSE)),"")</f>
        <v>0.05</v>
      </c>
      <c r="H197" s="213">
        <f>IFERROR(IF(VLOOKUP($A197,'Annex 2 Designated EHV charges'!$D:$P,COLUMN(H197)+5,FALSE)=0,"",VLOOKUP($A197,'Annex 2 Designated EHV charges'!$D:$P,COLUMN(H197)+5,FALSE)),"")</f>
        <v>0.05</v>
      </c>
    </row>
    <row r="198" spans="1:8" x14ac:dyDescent="0.25">
      <c r="A198" s="92">
        <f t="array" ref="A198">IFERROR(INDEX('Annex 2 Designated EHV charges'!$D$11:$D$396, MATCH(0, IF(ISBLANK('Annex 2 Designated EHV charges'!$D$11:$D$396),1, COUNTIF(A$4:$A197, 'Annex 2 Designated EHV charges'!$D$11:$D$396)), 0)),"")</f>
        <v>662</v>
      </c>
      <c r="B198" s="91">
        <f>IF($A198="","",VLOOKUP($A198,'Annex 2 Designated EHV charges'!$D:$O,2,0))</f>
        <v>662</v>
      </c>
      <c r="C198" s="92">
        <f>IF($A198="","",VLOOKUP($A198,'Annex 2 Designated EHV charges'!$D:$O,3,0))</f>
        <v>1170000394979</v>
      </c>
      <c r="D198" s="91" t="str">
        <f>IF($A198="","",VLOOKUP($A198,'Annex 2 Designated EHV charges'!$D:$O,4,0))</f>
        <v>Newton Road PV</v>
      </c>
      <c r="E198" s="93" t="str">
        <f>IFERROR(IF(VLOOKUP($A198,'Annex 2 Designated EHV charges'!$D:$P,COLUMN(E198)+5,FALSE)=0,"",VLOOKUP($A198,'Annex 2 Designated EHV charges'!$D:$P,COLUMN(E198)+5,FALSE)),"")</f>
        <v/>
      </c>
      <c r="F198" s="213">
        <f>IFERROR(IF(VLOOKUP($A198,'Annex 2 Designated EHV charges'!$D:$P,COLUMN(F198)+5,FALSE)=0,"",VLOOKUP($A198,'Annex 2 Designated EHV charges'!$D:$P,COLUMN(F198)+5,FALSE)),"")</f>
        <v>6115.75</v>
      </c>
      <c r="G198" s="213">
        <f>IFERROR(IF(VLOOKUP($A198,'Annex 2 Designated EHV charges'!$D:$P,COLUMN(G198)+5,FALSE)=0,"",VLOOKUP($A198,'Annex 2 Designated EHV charges'!$D:$P,COLUMN(G198)+5,FALSE)),"")</f>
        <v>0.05</v>
      </c>
      <c r="H198" s="213">
        <f>IFERROR(IF(VLOOKUP($A198,'Annex 2 Designated EHV charges'!$D:$P,COLUMN(H198)+5,FALSE)=0,"",VLOOKUP($A198,'Annex 2 Designated EHV charges'!$D:$P,COLUMN(H198)+5,FALSE)),"")</f>
        <v>0.05</v>
      </c>
    </row>
    <row r="199" spans="1:8" x14ac:dyDescent="0.25">
      <c r="A199" s="92">
        <f t="array" ref="A199">IFERROR(INDEX('Annex 2 Designated EHV charges'!$D$11:$D$396, MATCH(0, IF(ISBLANK('Annex 2 Designated EHV charges'!$D$11:$D$396),1, COUNTIF(A$4:$A198, 'Annex 2 Designated EHV charges'!$D$11:$D$396)), 0)),"")</f>
        <v>663</v>
      </c>
      <c r="B199" s="91">
        <f>IF($A199="","",VLOOKUP($A199,'Annex 2 Designated EHV charges'!$D:$O,2,0))</f>
        <v>663</v>
      </c>
      <c r="C199" s="92">
        <f>IF($A199="","",VLOOKUP($A199,'Annex 2 Designated EHV charges'!$D:$O,3,0))</f>
        <v>1170000395963</v>
      </c>
      <c r="D199" s="91" t="str">
        <f>IF($A199="","",VLOOKUP($A199,'Annex 2 Designated EHV charges'!$D:$O,4,0))</f>
        <v>New Albion Wind Farm</v>
      </c>
      <c r="E199" s="93" t="str">
        <f>IFERROR(IF(VLOOKUP($A199,'Annex 2 Designated EHV charges'!$D:$P,COLUMN(E199)+5,FALSE)=0,"",VLOOKUP($A199,'Annex 2 Designated EHV charges'!$D:$P,COLUMN(E199)+5,FALSE)),"")</f>
        <v/>
      </c>
      <c r="F199" s="213">
        <f>IFERROR(IF(VLOOKUP($A199,'Annex 2 Designated EHV charges'!$D:$P,COLUMN(F199)+5,FALSE)=0,"",VLOOKUP($A199,'Annex 2 Designated EHV charges'!$D:$P,COLUMN(F199)+5,FALSE)),"")</f>
        <v>6149.69</v>
      </c>
      <c r="G199" s="213">
        <f>IFERROR(IF(VLOOKUP($A199,'Annex 2 Designated EHV charges'!$D:$P,COLUMN(G199)+5,FALSE)=0,"",VLOOKUP($A199,'Annex 2 Designated EHV charges'!$D:$P,COLUMN(G199)+5,FALSE)),"")</f>
        <v>0.05</v>
      </c>
      <c r="H199" s="213">
        <f>IFERROR(IF(VLOOKUP($A199,'Annex 2 Designated EHV charges'!$D:$P,COLUMN(H199)+5,FALSE)=0,"",VLOOKUP($A199,'Annex 2 Designated EHV charges'!$D:$P,COLUMN(H199)+5,FALSE)),"")</f>
        <v>0.05</v>
      </c>
    </row>
    <row r="200" spans="1:8" x14ac:dyDescent="0.25">
      <c r="A200" s="92">
        <f t="array" ref="A200">IFERROR(INDEX('Annex 2 Designated EHV charges'!$D$11:$D$396, MATCH(0, IF(ISBLANK('Annex 2 Designated EHV charges'!$D$11:$D$396),1, COUNTIF(A$4:$A199, 'Annex 2 Designated EHV charges'!$D$11:$D$396)), 0)),"")</f>
        <v>664</v>
      </c>
      <c r="B200" s="91">
        <f>IF($A200="","",VLOOKUP($A200,'Annex 2 Designated EHV charges'!$D:$O,2,0))</f>
        <v>664</v>
      </c>
      <c r="C200" s="92">
        <f>IF($A200="","",VLOOKUP($A200,'Annex 2 Designated EHV charges'!$D:$O,3,0))</f>
        <v>1170000400781</v>
      </c>
      <c r="D200" s="91" t="str">
        <f>IF($A200="","",VLOOKUP($A200,'Annex 2 Designated EHV charges'!$D:$O,4,0))</f>
        <v>Moat Farm PV</v>
      </c>
      <c r="E200" s="93" t="str">
        <f>IFERROR(IF(VLOOKUP($A200,'Annex 2 Designated EHV charges'!$D:$P,COLUMN(E200)+5,FALSE)=0,"",VLOOKUP($A200,'Annex 2 Designated EHV charges'!$D:$P,COLUMN(E200)+5,FALSE)),"")</f>
        <v/>
      </c>
      <c r="F200" s="213">
        <f>IFERROR(IF(VLOOKUP($A200,'Annex 2 Designated EHV charges'!$D:$P,COLUMN(F200)+5,FALSE)=0,"",VLOOKUP($A200,'Annex 2 Designated EHV charges'!$D:$P,COLUMN(F200)+5,FALSE)),"")</f>
        <v>858.17</v>
      </c>
      <c r="G200" s="213">
        <f>IFERROR(IF(VLOOKUP($A200,'Annex 2 Designated EHV charges'!$D:$P,COLUMN(G200)+5,FALSE)=0,"",VLOOKUP($A200,'Annex 2 Designated EHV charges'!$D:$P,COLUMN(G200)+5,FALSE)),"")</f>
        <v>0.05</v>
      </c>
      <c r="H200" s="213">
        <f>IFERROR(IF(VLOOKUP($A200,'Annex 2 Designated EHV charges'!$D:$P,COLUMN(H200)+5,FALSE)=0,"",VLOOKUP($A200,'Annex 2 Designated EHV charges'!$D:$P,COLUMN(H200)+5,FALSE)),"")</f>
        <v>0.05</v>
      </c>
    </row>
    <row r="201" spans="1:8" x14ac:dyDescent="0.25">
      <c r="A201" s="92">
        <f t="array" ref="A201">IFERROR(INDEX('Annex 2 Designated EHV charges'!$D$11:$D$396, MATCH(0, IF(ISBLANK('Annex 2 Designated EHV charges'!$D$11:$D$396),1, COUNTIF(A$4:$A200, 'Annex 2 Designated EHV charges'!$D$11:$D$396)), 0)),"")</f>
        <v>665</v>
      </c>
      <c r="B201" s="91">
        <f>IF($A201="","",VLOOKUP($A201,'Annex 2 Designated EHV charges'!$D:$O,2,0))</f>
        <v>665</v>
      </c>
      <c r="C201" s="92">
        <f>IF($A201="","",VLOOKUP($A201,'Annex 2 Designated EHV charges'!$D:$O,3,0))</f>
        <v>1170000407884</v>
      </c>
      <c r="D201" s="91" t="str">
        <f>IF($A201="","",VLOOKUP($A201,'Annex 2 Designated EHV charges'!$D:$O,4,0))</f>
        <v>Bilsthorpe Solar</v>
      </c>
      <c r="E201" s="93" t="str">
        <f>IFERROR(IF(VLOOKUP($A201,'Annex 2 Designated EHV charges'!$D:$P,COLUMN(E201)+5,FALSE)=0,"",VLOOKUP($A201,'Annex 2 Designated EHV charges'!$D:$P,COLUMN(E201)+5,FALSE)),"")</f>
        <v/>
      </c>
      <c r="F201" s="213">
        <f>IFERROR(IF(VLOOKUP($A201,'Annex 2 Designated EHV charges'!$D:$P,COLUMN(F201)+5,FALSE)=0,"",VLOOKUP($A201,'Annex 2 Designated EHV charges'!$D:$P,COLUMN(F201)+5,FALSE)),"")</f>
        <v>1451.38</v>
      </c>
      <c r="G201" s="213">
        <f>IFERROR(IF(VLOOKUP($A201,'Annex 2 Designated EHV charges'!$D:$P,COLUMN(G201)+5,FALSE)=0,"",VLOOKUP($A201,'Annex 2 Designated EHV charges'!$D:$P,COLUMN(G201)+5,FALSE)),"")</f>
        <v>0.05</v>
      </c>
      <c r="H201" s="213">
        <f>IFERROR(IF(VLOOKUP($A201,'Annex 2 Designated EHV charges'!$D:$P,COLUMN(H201)+5,FALSE)=0,"",VLOOKUP($A201,'Annex 2 Designated EHV charges'!$D:$P,COLUMN(H201)+5,FALSE)),"")</f>
        <v>0.05</v>
      </c>
    </row>
    <row r="202" spans="1:8" x14ac:dyDescent="0.25">
      <c r="A202" s="92">
        <f t="array" ref="A202">IFERROR(INDEX('Annex 2 Designated EHV charges'!$D$11:$D$396, MATCH(0, IF(ISBLANK('Annex 2 Designated EHV charges'!$D$11:$D$396),1, COUNTIF(A$4:$A201, 'Annex 2 Designated EHV charges'!$D$11:$D$396)), 0)),"")</f>
        <v>666</v>
      </c>
      <c r="B202" s="91">
        <f>IF($A202="","",VLOOKUP($A202,'Annex 2 Designated EHV charges'!$D:$O,2,0))</f>
        <v>666</v>
      </c>
      <c r="C202" s="92">
        <f>IF($A202="","",VLOOKUP($A202,'Annex 2 Designated EHV charges'!$D:$O,3,0))</f>
        <v>1170000409701</v>
      </c>
      <c r="D202" s="91" t="str">
        <f>IF($A202="","",VLOOKUP($A202,'Annex 2 Designated EHV charges'!$D:$O,4,0))</f>
        <v>Hall Farm Site PV  1</v>
      </c>
      <c r="E202" s="93" t="str">
        <f>IFERROR(IF(VLOOKUP($A202,'Annex 2 Designated EHV charges'!$D:$P,COLUMN(E202)+5,FALSE)=0,"",VLOOKUP($A202,'Annex 2 Designated EHV charges'!$D:$P,COLUMN(E202)+5,FALSE)),"")</f>
        <v/>
      </c>
      <c r="F202" s="213">
        <f>IFERROR(IF(VLOOKUP($A202,'Annex 2 Designated EHV charges'!$D:$P,COLUMN(F202)+5,FALSE)=0,"",VLOOKUP($A202,'Annex 2 Designated EHV charges'!$D:$P,COLUMN(F202)+5,FALSE)),"")</f>
        <v>172.1</v>
      </c>
      <c r="G202" s="213">
        <f>IFERROR(IF(VLOOKUP($A202,'Annex 2 Designated EHV charges'!$D:$P,COLUMN(G202)+5,FALSE)=0,"",VLOOKUP($A202,'Annex 2 Designated EHV charges'!$D:$P,COLUMN(G202)+5,FALSE)),"")</f>
        <v>0.05</v>
      </c>
      <c r="H202" s="213">
        <f>IFERROR(IF(VLOOKUP($A202,'Annex 2 Designated EHV charges'!$D:$P,COLUMN(H202)+5,FALSE)=0,"",VLOOKUP($A202,'Annex 2 Designated EHV charges'!$D:$P,COLUMN(H202)+5,FALSE)),"")</f>
        <v>0.05</v>
      </c>
    </row>
    <row r="203" spans="1:8" x14ac:dyDescent="0.25">
      <c r="A203" s="92">
        <f t="array" ref="A203">IFERROR(INDEX('Annex 2 Designated EHV charges'!$D$11:$D$396, MATCH(0, IF(ISBLANK('Annex 2 Designated EHV charges'!$D$11:$D$396),1, COUNTIF(A$4:$A202, 'Annex 2 Designated EHV charges'!$D$11:$D$396)), 0)),"")</f>
        <v>667</v>
      </c>
      <c r="B203" s="91">
        <f>IF($A203="","",VLOOKUP($A203,'Annex 2 Designated EHV charges'!$D:$O,2,0))</f>
        <v>667</v>
      </c>
      <c r="C203" s="92">
        <f>IF($A203="","",VLOOKUP($A203,'Annex 2 Designated EHV charges'!$D:$O,3,0))</f>
        <v>1170000415955</v>
      </c>
      <c r="D203" s="91" t="str">
        <f>IF($A203="","",VLOOKUP($A203,'Annex 2 Designated EHV charges'!$D:$O,4,0))</f>
        <v>Gaultney Solar Park</v>
      </c>
      <c r="E203" s="93" t="str">
        <f>IFERROR(IF(VLOOKUP($A203,'Annex 2 Designated EHV charges'!$D:$P,COLUMN(E203)+5,FALSE)=0,"",VLOOKUP($A203,'Annex 2 Designated EHV charges'!$D:$P,COLUMN(E203)+5,FALSE)),"")</f>
        <v/>
      </c>
      <c r="F203" s="213">
        <f>IFERROR(IF(VLOOKUP($A203,'Annex 2 Designated EHV charges'!$D:$P,COLUMN(F203)+5,FALSE)=0,"",VLOOKUP($A203,'Annex 2 Designated EHV charges'!$D:$P,COLUMN(F203)+5,FALSE)),"")</f>
        <v>450.14</v>
      </c>
      <c r="G203" s="213">
        <f>IFERROR(IF(VLOOKUP($A203,'Annex 2 Designated EHV charges'!$D:$P,COLUMN(G203)+5,FALSE)=0,"",VLOOKUP($A203,'Annex 2 Designated EHV charges'!$D:$P,COLUMN(G203)+5,FALSE)),"")</f>
        <v>0.05</v>
      </c>
      <c r="H203" s="213">
        <f>IFERROR(IF(VLOOKUP($A203,'Annex 2 Designated EHV charges'!$D:$P,COLUMN(H203)+5,FALSE)=0,"",VLOOKUP($A203,'Annex 2 Designated EHV charges'!$D:$P,COLUMN(H203)+5,FALSE)),"")</f>
        <v>0.05</v>
      </c>
    </row>
    <row r="204" spans="1:8" x14ac:dyDescent="0.25">
      <c r="A204" s="92">
        <f t="array" ref="A204">IFERROR(INDEX('Annex 2 Designated EHV charges'!$D$11:$D$396, MATCH(0, IF(ISBLANK('Annex 2 Designated EHV charges'!$D$11:$D$396),1, COUNTIF(A$4:$A203, 'Annex 2 Designated EHV charges'!$D$11:$D$396)), 0)),"")</f>
        <v>668</v>
      </c>
      <c r="B204" s="91">
        <f>IF($A204="","",VLOOKUP($A204,'Annex 2 Designated EHV charges'!$D:$O,2,0))</f>
        <v>668</v>
      </c>
      <c r="C204" s="92">
        <f>IF($A204="","",VLOOKUP($A204,'Annex 2 Designated EHV charges'!$D:$O,3,0))</f>
        <v>1170000413708</v>
      </c>
      <c r="D204" s="91" t="str">
        <f>IF($A204="","",VLOOKUP($A204,'Annex 2 Designated EHV charges'!$D:$O,4,0))</f>
        <v>Fiskerton Solar Farm</v>
      </c>
      <c r="E204" s="93" t="str">
        <f>IFERROR(IF(VLOOKUP($A204,'Annex 2 Designated EHV charges'!$D:$P,COLUMN(E204)+5,FALSE)=0,"",VLOOKUP($A204,'Annex 2 Designated EHV charges'!$D:$P,COLUMN(E204)+5,FALSE)),"")</f>
        <v/>
      </c>
      <c r="F204" s="213">
        <f>IFERROR(IF(VLOOKUP($A204,'Annex 2 Designated EHV charges'!$D:$P,COLUMN(F204)+5,FALSE)=0,"",VLOOKUP($A204,'Annex 2 Designated EHV charges'!$D:$P,COLUMN(F204)+5,FALSE)),"")</f>
        <v>362.37</v>
      </c>
      <c r="G204" s="213">
        <f>IFERROR(IF(VLOOKUP($A204,'Annex 2 Designated EHV charges'!$D:$P,COLUMN(G204)+5,FALSE)=0,"",VLOOKUP($A204,'Annex 2 Designated EHV charges'!$D:$P,COLUMN(G204)+5,FALSE)),"")</f>
        <v>0.05</v>
      </c>
      <c r="H204" s="213">
        <f>IFERROR(IF(VLOOKUP($A204,'Annex 2 Designated EHV charges'!$D:$P,COLUMN(H204)+5,FALSE)=0,"",VLOOKUP($A204,'Annex 2 Designated EHV charges'!$D:$P,COLUMN(H204)+5,FALSE)),"")</f>
        <v>0.05</v>
      </c>
    </row>
    <row r="205" spans="1:8" x14ac:dyDescent="0.25">
      <c r="A205" s="92">
        <f t="array" ref="A205">IFERROR(INDEX('Annex 2 Designated EHV charges'!$D$11:$D$396, MATCH(0, IF(ISBLANK('Annex 2 Designated EHV charges'!$D$11:$D$396),1, COUNTIF(A$4:$A204, 'Annex 2 Designated EHV charges'!$D$11:$D$396)), 0)),"")</f>
        <v>669</v>
      </c>
      <c r="B205" s="91">
        <f>IF($A205="","",VLOOKUP($A205,'Annex 2 Designated EHV charges'!$D:$O,2,0))</f>
        <v>669</v>
      </c>
      <c r="C205" s="92">
        <f>IF($A205="","",VLOOKUP($A205,'Annex 2 Designated EHV charges'!$D:$O,3,0))</f>
        <v>1170000424913</v>
      </c>
      <c r="D205" s="91" t="str">
        <f>IF($A205="","",VLOOKUP($A205,'Annex 2 Designated EHV charges'!$D:$O,4,0))</f>
        <v>Mount Mill Solar Park</v>
      </c>
      <c r="E205" s="93" t="str">
        <f>IFERROR(IF(VLOOKUP($A205,'Annex 2 Designated EHV charges'!$D:$P,COLUMN(E205)+5,FALSE)=0,"",VLOOKUP($A205,'Annex 2 Designated EHV charges'!$D:$P,COLUMN(E205)+5,FALSE)),"")</f>
        <v/>
      </c>
      <c r="F205" s="213">
        <f>IFERROR(IF(VLOOKUP($A205,'Annex 2 Designated EHV charges'!$D:$P,COLUMN(F205)+5,FALSE)=0,"",VLOOKUP($A205,'Annex 2 Designated EHV charges'!$D:$P,COLUMN(F205)+5,FALSE)),"")</f>
        <v>1255.04</v>
      </c>
      <c r="G205" s="213">
        <f>IFERROR(IF(VLOOKUP($A205,'Annex 2 Designated EHV charges'!$D:$P,COLUMN(G205)+5,FALSE)=0,"",VLOOKUP($A205,'Annex 2 Designated EHV charges'!$D:$P,COLUMN(G205)+5,FALSE)),"")</f>
        <v>0.05</v>
      </c>
      <c r="H205" s="213">
        <f>IFERROR(IF(VLOOKUP($A205,'Annex 2 Designated EHV charges'!$D:$P,COLUMN(H205)+5,FALSE)=0,"",VLOOKUP($A205,'Annex 2 Designated EHV charges'!$D:$P,COLUMN(H205)+5,FALSE)),"")</f>
        <v>0.05</v>
      </c>
    </row>
    <row r="206" spans="1:8" x14ac:dyDescent="0.25">
      <c r="A206" s="92">
        <f t="array" ref="A206">IFERROR(INDEX('Annex 2 Designated EHV charges'!$D$11:$D$396, MATCH(0, IF(ISBLANK('Annex 2 Designated EHV charges'!$D$11:$D$396),1, COUNTIF(A$4:$A205, 'Annex 2 Designated EHV charges'!$D$11:$D$396)), 0)),"")</f>
        <v>670</v>
      </c>
      <c r="B206" s="91">
        <f>IF($A206="","",VLOOKUP($A206,'Annex 2 Designated EHV charges'!$D:$O,2,0))</f>
        <v>670</v>
      </c>
      <c r="C206" s="92">
        <f>IF($A206="","",VLOOKUP($A206,'Annex 2 Designated EHV charges'!$D:$O,3,0))</f>
        <v>1170000427180</v>
      </c>
      <c r="D206" s="91" t="str">
        <f>IF($A206="","",VLOOKUP($A206,'Annex 2 Designated EHV charges'!$D:$O,4,0))</f>
        <v>Podington Airfield WF</v>
      </c>
      <c r="E206" s="93" t="str">
        <f>IFERROR(IF(VLOOKUP($A206,'Annex 2 Designated EHV charges'!$D:$P,COLUMN(E206)+5,FALSE)=0,"",VLOOKUP($A206,'Annex 2 Designated EHV charges'!$D:$P,COLUMN(E206)+5,FALSE)),"")</f>
        <v/>
      </c>
      <c r="F206" s="213">
        <f>IFERROR(IF(VLOOKUP($A206,'Annex 2 Designated EHV charges'!$D:$P,COLUMN(F206)+5,FALSE)=0,"",VLOOKUP($A206,'Annex 2 Designated EHV charges'!$D:$P,COLUMN(F206)+5,FALSE)),"")</f>
        <v>8522.16</v>
      </c>
      <c r="G206" s="213">
        <f>IFERROR(IF(VLOOKUP($A206,'Annex 2 Designated EHV charges'!$D:$P,COLUMN(G206)+5,FALSE)=0,"",VLOOKUP($A206,'Annex 2 Designated EHV charges'!$D:$P,COLUMN(G206)+5,FALSE)),"")</f>
        <v>0.05</v>
      </c>
      <c r="H206" s="213">
        <f>IFERROR(IF(VLOOKUP($A206,'Annex 2 Designated EHV charges'!$D:$P,COLUMN(H206)+5,FALSE)=0,"",VLOOKUP($A206,'Annex 2 Designated EHV charges'!$D:$P,COLUMN(H206)+5,FALSE)),"")</f>
        <v>0.05</v>
      </c>
    </row>
    <row r="207" spans="1:8" x14ac:dyDescent="0.25">
      <c r="A207" s="92">
        <f t="array" ref="A207">IFERROR(INDEX('Annex 2 Designated EHV charges'!$D$11:$D$396, MATCH(0, IF(ISBLANK('Annex 2 Designated EHV charges'!$D$11:$D$396),1, COUNTIF(A$4:$A206, 'Annex 2 Designated EHV charges'!$D$11:$D$396)), 0)),"")</f>
        <v>671</v>
      </c>
      <c r="B207" s="91">
        <f>IF($A207="","",VLOOKUP($A207,'Annex 2 Designated EHV charges'!$D:$O,2,0))</f>
        <v>671</v>
      </c>
      <c r="C207" s="92">
        <f>IF($A207="","",VLOOKUP($A207,'Annex 2 Designated EHV charges'!$D:$O,3,0))</f>
        <v>1170000428537</v>
      </c>
      <c r="D207" s="91" t="str">
        <f>IF($A207="","",VLOOKUP($A207,'Annex 2 Designated EHV charges'!$D:$O,4,0))</f>
        <v>Branston South PV Farm</v>
      </c>
      <c r="E207" s="93" t="str">
        <f>IFERROR(IF(VLOOKUP($A207,'Annex 2 Designated EHV charges'!$D:$P,COLUMN(E207)+5,FALSE)=0,"",VLOOKUP($A207,'Annex 2 Designated EHV charges'!$D:$P,COLUMN(E207)+5,FALSE)),"")</f>
        <v/>
      </c>
      <c r="F207" s="213">
        <f>IFERROR(IF(VLOOKUP($A207,'Annex 2 Designated EHV charges'!$D:$P,COLUMN(F207)+5,FALSE)=0,"",VLOOKUP($A207,'Annex 2 Designated EHV charges'!$D:$P,COLUMN(F207)+5,FALSE)),"")</f>
        <v>1897</v>
      </c>
      <c r="G207" s="213">
        <f>IFERROR(IF(VLOOKUP($A207,'Annex 2 Designated EHV charges'!$D:$P,COLUMN(G207)+5,FALSE)=0,"",VLOOKUP($A207,'Annex 2 Designated EHV charges'!$D:$P,COLUMN(G207)+5,FALSE)),"")</f>
        <v>0.05</v>
      </c>
      <c r="H207" s="213">
        <f>IFERROR(IF(VLOOKUP($A207,'Annex 2 Designated EHV charges'!$D:$P,COLUMN(H207)+5,FALSE)=0,"",VLOOKUP($A207,'Annex 2 Designated EHV charges'!$D:$P,COLUMN(H207)+5,FALSE)),"")</f>
        <v>0.05</v>
      </c>
    </row>
    <row r="208" spans="1:8" x14ac:dyDescent="0.25">
      <c r="A208" s="92">
        <f t="array" ref="A208">IFERROR(INDEX('Annex 2 Designated EHV charges'!$D$11:$D$396, MATCH(0, IF(ISBLANK('Annex 2 Designated EHV charges'!$D$11:$D$396),1, COUNTIF(A$4:$A207, 'Annex 2 Designated EHV charges'!$D$11:$D$396)), 0)),"")</f>
        <v>672</v>
      </c>
      <c r="B208" s="91">
        <f>IF($A208="","",VLOOKUP($A208,'Annex 2 Designated EHV charges'!$D:$O,2,0))</f>
        <v>672</v>
      </c>
      <c r="C208" s="92">
        <f>IF($A208="","",VLOOKUP($A208,'Annex 2 Designated EHV charges'!$D:$O,3,0))</f>
        <v>1170000430191</v>
      </c>
      <c r="D208" s="91" t="str">
        <f>IF($A208="","",VLOOKUP($A208,'Annex 2 Designated EHV charges'!$D:$O,4,0))</f>
        <v>Eakring Solar Farm</v>
      </c>
      <c r="E208" s="93" t="str">
        <f>IFERROR(IF(VLOOKUP($A208,'Annex 2 Designated EHV charges'!$D:$P,COLUMN(E208)+5,FALSE)=0,"",VLOOKUP($A208,'Annex 2 Designated EHV charges'!$D:$P,COLUMN(E208)+5,FALSE)),"")</f>
        <v/>
      </c>
      <c r="F208" s="213">
        <f>IFERROR(IF(VLOOKUP($A208,'Annex 2 Designated EHV charges'!$D:$P,COLUMN(F208)+5,FALSE)=0,"",VLOOKUP($A208,'Annex 2 Designated EHV charges'!$D:$P,COLUMN(F208)+5,FALSE)),"")</f>
        <v>592.86</v>
      </c>
      <c r="G208" s="213">
        <f>IFERROR(IF(VLOOKUP($A208,'Annex 2 Designated EHV charges'!$D:$P,COLUMN(G208)+5,FALSE)=0,"",VLOOKUP($A208,'Annex 2 Designated EHV charges'!$D:$P,COLUMN(G208)+5,FALSE)),"")</f>
        <v>0.05</v>
      </c>
      <c r="H208" s="213">
        <f>IFERROR(IF(VLOOKUP($A208,'Annex 2 Designated EHV charges'!$D:$P,COLUMN(H208)+5,FALSE)=0,"",VLOOKUP($A208,'Annex 2 Designated EHV charges'!$D:$P,COLUMN(H208)+5,FALSE)),"")</f>
        <v>0.05</v>
      </c>
    </row>
    <row r="209" spans="1:8" x14ac:dyDescent="0.25">
      <c r="A209" s="92">
        <f t="array" ref="A209">IFERROR(INDEX('Annex 2 Designated EHV charges'!$D$11:$D$396, MATCH(0, IF(ISBLANK('Annex 2 Designated EHV charges'!$D$11:$D$396),1, COUNTIF(A$4:$A208, 'Annex 2 Designated EHV charges'!$D$11:$D$396)), 0)),"")</f>
        <v>673</v>
      </c>
      <c r="B209" s="91">
        <f>IF($A209="","",VLOOKUP($A209,'Annex 2 Designated EHV charges'!$D:$O,2,0))</f>
        <v>673</v>
      </c>
      <c r="C209" s="92">
        <f>IF($A209="","",VLOOKUP($A209,'Annex 2 Designated EHV charges'!$D:$O,3,0))</f>
        <v>1170000439886</v>
      </c>
      <c r="D209" s="91" t="str">
        <f>IF($A209="","",VLOOKUP($A209,'Annex 2 Designated EHV charges'!$D:$O,4,0))</f>
        <v>Ragdale PV Solar Park</v>
      </c>
      <c r="E209" s="93" t="str">
        <f>IFERROR(IF(VLOOKUP($A209,'Annex 2 Designated EHV charges'!$D:$P,COLUMN(E209)+5,FALSE)=0,"",VLOOKUP($A209,'Annex 2 Designated EHV charges'!$D:$P,COLUMN(E209)+5,FALSE)),"")</f>
        <v/>
      </c>
      <c r="F209" s="213">
        <f>IFERROR(IF(VLOOKUP($A209,'Annex 2 Designated EHV charges'!$D:$P,COLUMN(F209)+5,FALSE)=0,"",VLOOKUP($A209,'Annex 2 Designated EHV charges'!$D:$P,COLUMN(F209)+5,FALSE)),"")</f>
        <v>3068.26</v>
      </c>
      <c r="G209" s="213">
        <f>IFERROR(IF(VLOOKUP($A209,'Annex 2 Designated EHV charges'!$D:$P,COLUMN(G209)+5,FALSE)=0,"",VLOOKUP($A209,'Annex 2 Designated EHV charges'!$D:$P,COLUMN(G209)+5,FALSE)),"")</f>
        <v>0.05</v>
      </c>
      <c r="H209" s="213">
        <f>IFERROR(IF(VLOOKUP($A209,'Annex 2 Designated EHV charges'!$D:$P,COLUMN(H209)+5,FALSE)=0,"",VLOOKUP($A209,'Annex 2 Designated EHV charges'!$D:$P,COLUMN(H209)+5,FALSE)),"")</f>
        <v>0.05</v>
      </c>
    </row>
    <row r="210" spans="1:8" x14ac:dyDescent="0.25">
      <c r="A210" s="92">
        <f t="array" ref="A210">IFERROR(INDEX('Annex 2 Designated EHV charges'!$D$11:$D$396, MATCH(0, IF(ISBLANK('Annex 2 Designated EHV charges'!$D$11:$D$396),1, COUNTIF(A$4:$A209, 'Annex 2 Designated EHV charges'!$D$11:$D$396)), 0)),"")</f>
        <v>674</v>
      </c>
      <c r="B210" s="91">
        <f>IF($A210="","",VLOOKUP($A210,'Annex 2 Designated EHV charges'!$D:$O,2,0))</f>
        <v>674</v>
      </c>
      <c r="C210" s="92">
        <f>IF($A210="","",VLOOKUP($A210,'Annex 2 Designated EHV charges'!$D:$O,3,0))</f>
        <v>1170000438321</v>
      </c>
      <c r="D210" s="91" t="str">
        <f>IF($A210="","",VLOOKUP($A210,'Annex 2 Designated EHV charges'!$D:$O,4,0))</f>
        <v>Thoresby Solar Farm</v>
      </c>
      <c r="E210" s="93" t="str">
        <f>IFERROR(IF(VLOOKUP($A210,'Annex 2 Designated EHV charges'!$D:$P,COLUMN(E210)+5,FALSE)=0,"",VLOOKUP($A210,'Annex 2 Designated EHV charges'!$D:$P,COLUMN(E210)+5,FALSE)),"")</f>
        <v/>
      </c>
      <c r="F210" s="213">
        <f>IFERROR(IF(VLOOKUP($A210,'Annex 2 Designated EHV charges'!$D:$P,COLUMN(F210)+5,FALSE)=0,"",VLOOKUP($A210,'Annex 2 Designated EHV charges'!$D:$P,COLUMN(F210)+5,FALSE)),"")</f>
        <v>1119.69</v>
      </c>
      <c r="G210" s="213">
        <f>IFERROR(IF(VLOOKUP($A210,'Annex 2 Designated EHV charges'!$D:$P,COLUMN(G210)+5,FALSE)=0,"",VLOOKUP($A210,'Annex 2 Designated EHV charges'!$D:$P,COLUMN(G210)+5,FALSE)),"")</f>
        <v>0.05</v>
      </c>
      <c r="H210" s="213">
        <f>IFERROR(IF(VLOOKUP($A210,'Annex 2 Designated EHV charges'!$D:$P,COLUMN(H210)+5,FALSE)=0,"",VLOOKUP($A210,'Annex 2 Designated EHV charges'!$D:$P,COLUMN(H210)+5,FALSE)),"")</f>
        <v>0.05</v>
      </c>
    </row>
    <row r="211" spans="1:8" x14ac:dyDescent="0.25">
      <c r="A211" s="92">
        <f t="array" ref="A211">IFERROR(INDEX('Annex 2 Designated EHV charges'!$D$11:$D$396, MATCH(0, IF(ISBLANK('Annex 2 Designated EHV charges'!$D$11:$D$396),1, COUNTIF(A$4:$A210, 'Annex 2 Designated EHV charges'!$D$11:$D$396)), 0)),"")</f>
        <v>675</v>
      </c>
      <c r="B211" s="91">
        <f>IF($A211="","",VLOOKUP($A211,'Annex 2 Designated EHV charges'!$D:$O,2,0))</f>
        <v>675</v>
      </c>
      <c r="C211" s="92">
        <f>IF($A211="","",VLOOKUP($A211,'Annex 2 Designated EHV charges'!$D:$O,3,0))</f>
        <v>1170000437220</v>
      </c>
      <c r="D211" s="91" t="str">
        <f>IF($A211="","",VLOOKUP($A211,'Annex 2 Designated EHV charges'!$D:$O,4,0))</f>
        <v>Welbeck Solar Farm</v>
      </c>
      <c r="E211" s="93" t="str">
        <f>IFERROR(IF(VLOOKUP($A211,'Annex 2 Designated EHV charges'!$D:$P,COLUMN(E211)+5,FALSE)=0,"",VLOOKUP($A211,'Annex 2 Designated EHV charges'!$D:$P,COLUMN(E211)+5,FALSE)),"")</f>
        <v/>
      </c>
      <c r="F211" s="213">
        <f>IFERROR(IF(VLOOKUP($A211,'Annex 2 Designated EHV charges'!$D:$P,COLUMN(F211)+5,FALSE)=0,"",VLOOKUP($A211,'Annex 2 Designated EHV charges'!$D:$P,COLUMN(F211)+5,FALSE)),"")</f>
        <v>2474.7399999999998</v>
      </c>
      <c r="G211" s="213">
        <f>IFERROR(IF(VLOOKUP($A211,'Annex 2 Designated EHV charges'!$D:$P,COLUMN(G211)+5,FALSE)=0,"",VLOOKUP($A211,'Annex 2 Designated EHV charges'!$D:$P,COLUMN(G211)+5,FALSE)),"")</f>
        <v>0.05</v>
      </c>
      <c r="H211" s="213">
        <f>IFERROR(IF(VLOOKUP($A211,'Annex 2 Designated EHV charges'!$D:$P,COLUMN(H211)+5,FALSE)=0,"",VLOOKUP($A211,'Annex 2 Designated EHV charges'!$D:$P,COLUMN(H211)+5,FALSE)),"")</f>
        <v>0.05</v>
      </c>
    </row>
    <row r="212" spans="1:8" x14ac:dyDescent="0.25">
      <c r="A212" s="92">
        <f t="array" ref="A212">IFERROR(INDEX('Annex 2 Designated EHV charges'!$D$11:$D$396, MATCH(0, IF(ISBLANK('Annex 2 Designated EHV charges'!$D$11:$D$396),1, COUNTIF(A$4:$A211, 'Annex 2 Designated EHV charges'!$D$11:$D$396)), 0)),"")</f>
        <v>676</v>
      </c>
      <c r="B212" s="91">
        <f>IF($A212="","",VLOOKUP($A212,'Annex 2 Designated EHV charges'!$D:$O,2,0))</f>
        <v>676</v>
      </c>
      <c r="C212" s="92">
        <f>IF($A212="","",VLOOKUP($A212,'Annex 2 Designated EHV charges'!$D:$O,3,0))</f>
        <v>1170000444681</v>
      </c>
      <c r="D212" s="91" t="str">
        <f>IF($A212="","",VLOOKUP($A212,'Annex 2 Designated EHV charges'!$D:$O,4,0))</f>
        <v>Atherstone Solar Farm</v>
      </c>
      <c r="E212" s="93" t="str">
        <f>IFERROR(IF(VLOOKUP($A212,'Annex 2 Designated EHV charges'!$D:$P,COLUMN(E212)+5,FALSE)=0,"",VLOOKUP($A212,'Annex 2 Designated EHV charges'!$D:$P,COLUMN(E212)+5,FALSE)),"")</f>
        <v/>
      </c>
      <c r="F212" s="213">
        <f>IFERROR(IF(VLOOKUP($A212,'Annex 2 Designated EHV charges'!$D:$P,COLUMN(F212)+5,FALSE)=0,"",VLOOKUP($A212,'Annex 2 Designated EHV charges'!$D:$P,COLUMN(F212)+5,FALSE)),"")</f>
        <v>1103.5899999999999</v>
      </c>
      <c r="G212" s="213">
        <f>IFERROR(IF(VLOOKUP($A212,'Annex 2 Designated EHV charges'!$D:$P,COLUMN(G212)+5,FALSE)=0,"",VLOOKUP($A212,'Annex 2 Designated EHV charges'!$D:$P,COLUMN(G212)+5,FALSE)),"")</f>
        <v>0.05</v>
      </c>
      <c r="H212" s="213">
        <f>IFERROR(IF(VLOOKUP($A212,'Annex 2 Designated EHV charges'!$D:$P,COLUMN(H212)+5,FALSE)=0,"",VLOOKUP($A212,'Annex 2 Designated EHV charges'!$D:$P,COLUMN(H212)+5,FALSE)),"")</f>
        <v>0.05</v>
      </c>
    </row>
    <row r="213" spans="1:8" x14ac:dyDescent="0.25">
      <c r="A213" s="92">
        <f t="array" ref="A213">IFERROR(INDEX('Annex 2 Designated EHV charges'!$D$11:$D$396, MATCH(0, IF(ISBLANK('Annex 2 Designated EHV charges'!$D$11:$D$396),1, COUNTIF(A$4:$A212, 'Annex 2 Designated EHV charges'!$D$11:$D$396)), 0)),"")</f>
        <v>677</v>
      </c>
      <c r="B213" s="91">
        <f>IF($A213="","",VLOOKUP($A213,'Annex 2 Designated EHV charges'!$D:$O,2,0))</f>
        <v>677</v>
      </c>
      <c r="C213" s="92">
        <f>IF($A213="","",VLOOKUP($A213,'Annex 2 Designated EHV charges'!$D:$O,3,0))</f>
        <v>1170000445133</v>
      </c>
      <c r="D213" s="91" t="str">
        <f>IF($A213="","",VLOOKUP($A213,'Annex 2 Designated EHV charges'!$D:$O,4,0))</f>
        <v>Babworth Estate PV Farm</v>
      </c>
      <c r="E213" s="93" t="str">
        <f>IFERROR(IF(VLOOKUP($A213,'Annex 2 Designated EHV charges'!$D:$P,COLUMN(E213)+5,FALSE)=0,"",VLOOKUP($A213,'Annex 2 Designated EHV charges'!$D:$P,COLUMN(E213)+5,FALSE)),"")</f>
        <v/>
      </c>
      <c r="F213" s="213">
        <f>IFERROR(IF(VLOOKUP($A213,'Annex 2 Designated EHV charges'!$D:$P,COLUMN(F213)+5,FALSE)=0,"",VLOOKUP($A213,'Annex 2 Designated EHV charges'!$D:$P,COLUMN(F213)+5,FALSE)),"")</f>
        <v>707</v>
      </c>
      <c r="G213" s="213">
        <f>IFERROR(IF(VLOOKUP($A213,'Annex 2 Designated EHV charges'!$D:$P,COLUMN(G213)+5,FALSE)=0,"",VLOOKUP($A213,'Annex 2 Designated EHV charges'!$D:$P,COLUMN(G213)+5,FALSE)),"")</f>
        <v>0.05</v>
      </c>
      <c r="H213" s="213">
        <f>IFERROR(IF(VLOOKUP($A213,'Annex 2 Designated EHV charges'!$D:$P,COLUMN(H213)+5,FALSE)=0,"",VLOOKUP($A213,'Annex 2 Designated EHV charges'!$D:$P,COLUMN(H213)+5,FALSE)),"")</f>
        <v>0.05</v>
      </c>
    </row>
    <row r="214" spans="1:8" x14ac:dyDescent="0.25">
      <c r="A214" s="92">
        <f t="array" ref="A214">IFERROR(INDEX('Annex 2 Designated EHV charges'!$D$11:$D$396, MATCH(0, IF(ISBLANK('Annex 2 Designated EHV charges'!$D$11:$D$396),1, COUNTIF(A$4:$A213, 'Annex 2 Designated EHV charges'!$D$11:$D$396)), 0)),"")</f>
        <v>679</v>
      </c>
      <c r="B214" s="91">
        <f>IF($A214="","",VLOOKUP($A214,'Annex 2 Designated EHV charges'!$D:$O,2,0))</f>
        <v>679</v>
      </c>
      <c r="C214" s="92">
        <f>IF($A214="","",VLOOKUP($A214,'Annex 2 Designated EHV charges'!$D:$O,3,0))</f>
        <v>1170000446606</v>
      </c>
      <c r="D214" s="91" t="str">
        <f>IF($A214="","",VLOOKUP($A214,'Annex 2 Designated EHV charges'!$D:$O,4,0))</f>
        <v>Homestead Farm Solar Park</v>
      </c>
      <c r="E214" s="93" t="str">
        <f>IFERROR(IF(VLOOKUP($A214,'Annex 2 Designated EHV charges'!$D:$P,COLUMN(E214)+5,FALSE)=0,"",VLOOKUP($A214,'Annex 2 Designated EHV charges'!$D:$P,COLUMN(E214)+5,FALSE)),"")</f>
        <v/>
      </c>
      <c r="F214" s="213">
        <f>IFERROR(IF(VLOOKUP($A214,'Annex 2 Designated EHV charges'!$D:$P,COLUMN(F214)+5,FALSE)=0,"",VLOOKUP($A214,'Annex 2 Designated EHV charges'!$D:$P,COLUMN(F214)+5,FALSE)),"")</f>
        <v>1258.95</v>
      </c>
      <c r="G214" s="213">
        <f>IFERROR(IF(VLOOKUP($A214,'Annex 2 Designated EHV charges'!$D:$P,COLUMN(G214)+5,FALSE)=0,"",VLOOKUP($A214,'Annex 2 Designated EHV charges'!$D:$P,COLUMN(G214)+5,FALSE)),"")</f>
        <v>0.05</v>
      </c>
      <c r="H214" s="213">
        <f>IFERROR(IF(VLOOKUP($A214,'Annex 2 Designated EHV charges'!$D:$P,COLUMN(H214)+5,FALSE)=0,"",VLOOKUP($A214,'Annex 2 Designated EHV charges'!$D:$P,COLUMN(H214)+5,FALSE)),"")</f>
        <v>0.05</v>
      </c>
    </row>
    <row r="215" spans="1:8" x14ac:dyDescent="0.25">
      <c r="A215" s="92">
        <f t="array" ref="A215">IFERROR(INDEX('Annex 2 Designated EHV charges'!$D$11:$D$396, MATCH(0, IF(ISBLANK('Annex 2 Designated EHV charges'!$D$11:$D$396),1, COUNTIF(A$4:$A214, 'Annex 2 Designated EHV charges'!$D$11:$D$396)), 0)),"")</f>
        <v>680</v>
      </c>
      <c r="B215" s="91">
        <f>IF($A215="","",VLOOKUP($A215,'Annex 2 Designated EHV charges'!$D:$O,2,0))</f>
        <v>680</v>
      </c>
      <c r="C215" s="92">
        <f>IF($A215="","",VLOOKUP($A215,'Annex 2 Designated EHV charges'!$D:$O,3,0))</f>
        <v>1170000447042</v>
      </c>
      <c r="D215" s="91" t="str">
        <f>IF($A215="","",VLOOKUP($A215,'Annex 2 Designated EHV charges'!$D:$O,4,0))</f>
        <v>Grange Solar Farm</v>
      </c>
      <c r="E215" s="93" t="str">
        <f>IFERROR(IF(VLOOKUP($A215,'Annex 2 Designated EHV charges'!$D:$P,COLUMN(E215)+5,FALSE)=0,"",VLOOKUP($A215,'Annex 2 Designated EHV charges'!$D:$P,COLUMN(E215)+5,FALSE)),"")</f>
        <v/>
      </c>
      <c r="F215" s="213">
        <f>IFERROR(IF(VLOOKUP($A215,'Annex 2 Designated EHV charges'!$D:$P,COLUMN(F215)+5,FALSE)=0,"",VLOOKUP($A215,'Annex 2 Designated EHV charges'!$D:$P,COLUMN(F215)+5,FALSE)),"")</f>
        <v>378.02</v>
      </c>
      <c r="G215" s="213">
        <f>IFERROR(IF(VLOOKUP($A215,'Annex 2 Designated EHV charges'!$D:$P,COLUMN(G215)+5,FALSE)=0,"",VLOOKUP($A215,'Annex 2 Designated EHV charges'!$D:$P,COLUMN(G215)+5,FALSE)),"")</f>
        <v>0.05</v>
      </c>
      <c r="H215" s="213">
        <f>IFERROR(IF(VLOOKUP($A215,'Annex 2 Designated EHV charges'!$D:$P,COLUMN(H215)+5,FALSE)=0,"",VLOOKUP($A215,'Annex 2 Designated EHV charges'!$D:$P,COLUMN(H215)+5,FALSE)),"")</f>
        <v>0.05</v>
      </c>
    </row>
    <row r="216" spans="1:8" x14ac:dyDescent="0.25">
      <c r="A216" s="92">
        <f t="array" ref="A216">IFERROR(INDEX('Annex 2 Designated EHV charges'!$D$11:$D$396, MATCH(0, IF(ISBLANK('Annex 2 Designated EHV charges'!$D$11:$D$396),1, COUNTIF(A$4:$A215, 'Annex 2 Designated EHV charges'!$D$11:$D$396)), 0)),"")</f>
        <v>2034</v>
      </c>
      <c r="B216" s="91">
        <f>IF($A216="","",VLOOKUP($A216,'Annex 2 Designated EHV charges'!$D:$O,2,0))</f>
        <v>2034</v>
      </c>
      <c r="C216" s="92">
        <f>IF($A216="","",VLOOKUP($A216,'Annex 2 Designated EHV charges'!$D:$O,3,0))</f>
        <v>2034</v>
      </c>
      <c r="D216" s="91" t="str">
        <f>IF($A216="","",VLOOKUP($A216,'Annex 2 Designated EHV charges'!$D:$O,4,0))</f>
        <v>Grendon/Huntingdon Interconnector</v>
      </c>
      <c r="E216" s="93" t="str">
        <f>IFERROR(IF(VLOOKUP($A216,'Annex 2 Designated EHV charges'!$D:$P,COLUMN(E216)+5,FALSE)=0,"",VLOOKUP($A216,'Annex 2 Designated EHV charges'!$D:$P,COLUMN(E216)+5,FALSE)),"")</f>
        <v/>
      </c>
      <c r="F216" s="213" t="str">
        <f>IFERROR(IF(VLOOKUP($A216,'Annex 2 Designated EHV charges'!$D:$P,COLUMN(F216)+5,FALSE)=0,"",VLOOKUP($A216,'Annex 2 Designated EHV charges'!$D:$P,COLUMN(F216)+5,FALSE)),"")</f>
        <v/>
      </c>
      <c r="G216" s="213" t="str">
        <f>IFERROR(IF(VLOOKUP($A216,'Annex 2 Designated EHV charges'!$D:$P,COLUMN(G216)+5,FALSE)=0,"",VLOOKUP($A216,'Annex 2 Designated EHV charges'!$D:$P,COLUMN(G216)+5,FALSE)),"")</f>
        <v/>
      </c>
      <c r="H216" s="213" t="str">
        <f>IFERROR(IF(VLOOKUP($A216,'Annex 2 Designated EHV charges'!$D:$P,COLUMN(H216)+5,FALSE)=0,"",VLOOKUP($A216,'Annex 2 Designated EHV charges'!$D:$P,COLUMN(H216)+5,FALSE)),"")</f>
        <v/>
      </c>
    </row>
    <row r="217" spans="1:8" x14ac:dyDescent="0.25">
      <c r="A217" s="92">
        <f t="array" ref="A217">IFERROR(INDEX('Annex 2 Designated EHV charges'!$D$11:$D$396, MATCH(0, IF(ISBLANK('Annex 2 Designated EHV charges'!$D$11:$D$396),1, COUNTIF(A$4:$A216, 'Annex 2 Designated EHV charges'!$D$11:$D$396)), 0)),"")</f>
        <v>7015</v>
      </c>
      <c r="B217" s="91">
        <f>IF($A217="","",VLOOKUP($A217,'Annex 2 Designated EHV charges'!$D:$O,2,0))</f>
        <v>7015</v>
      </c>
      <c r="C217" s="92">
        <f>IF($A217="","",VLOOKUP($A217,'Annex 2 Designated EHV charges'!$D:$O,3,0))</f>
        <v>7015</v>
      </c>
      <c r="D217" s="91" t="str">
        <f>IF($A217="","",VLOOKUP($A217,'Annex 2 Designated EHV charges'!$D:$O,4,0))</f>
        <v>Corby Power generation</v>
      </c>
      <c r="E217" s="93">
        <f>IFERROR(IF(VLOOKUP($A217,'Annex 2 Designated EHV charges'!$D:$P,COLUMN(E217)+5,FALSE)=0,"",VLOOKUP($A217,'Annex 2 Designated EHV charges'!$D:$P,COLUMN(E217)+5,FALSE)),"")</f>
        <v>-1.6120000000000001</v>
      </c>
      <c r="F217" s="213">
        <f>IFERROR(IF(VLOOKUP($A217,'Annex 2 Designated EHV charges'!$D:$P,COLUMN(F217)+5,FALSE)=0,"",VLOOKUP($A217,'Annex 2 Designated EHV charges'!$D:$P,COLUMN(F217)+5,FALSE)),"")</f>
        <v>1420.14</v>
      </c>
      <c r="G217" s="213">
        <f>IFERROR(IF(VLOOKUP($A217,'Annex 2 Designated EHV charges'!$D:$P,COLUMN(G217)+5,FALSE)=0,"",VLOOKUP($A217,'Annex 2 Designated EHV charges'!$D:$P,COLUMN(G217)+5,FALSE)),"")</f>
        <v>0.05</v>
      </c>
      <c r="H217" s="213">
        <f>IFERROR(IF(VLOOKUP($A217,'Annex 2 Designated EHV charges'!$D:$P,COLUMN(H217)+5,FALSE)=0,"",VLOOKUP($A217,'Annex 2 Designated EHV charges'!$D:$P,COLUMN(H217)+5,FALSE)),"")</f>
        <v>0.05</v>
      </c>
    </row>
    <row r="218" spans="1:8" x14ac:dyDescent="0.25">
      <c r="A218" s="92">
        <f t="array" ref="A218">IFERROR(INDEX('Annex 2 Designated EHV charges'!$D$11:$D$396, MATCH(0, IF(ISBLANK('Annex 2 Designated EHV charges'!$D$11:$D$396),1, COUNTIF(A$4:$A217, 'Annex 2 Designated EHV charges'!$D$11:$D$396)), 0)),"")</f>
        <v>7316</v>
      </c>
      <c r="B218" s="91">
        <f>IF($A218="","",VLOOKUP($A218,'Annex 2 Designated EHV charges'!$D:$O,2,0))</f>
        <v>7316</v>
      </c>
      <c r="C218" s="92">
        <f>IF($A218="","",VLOOKUP($A218,'Annex 2 Designated EHV charges'!$D:$O,3,0))</f>
        <v>7316</v>
      </c>
      <c r="D218" s="91" t="str">
        <f>IF($A218="","",VLOOKUP($A218,'Annex 2 Designated EHV charges'!$D:$O,4,0))</f>
        <v>Redfield Road 1 STOR</v>
      </c>
      <c r="E218" s="93">
        <f>IFERROR(IF(VLOOKUP($A218,'Annex 2 Designated EHV charges'!$D:$P,COLUMN(E218)+5,FALSE)=0,"",VLOOKUP($A218,'Annex 2 Designated EHV charges'!$D:$P,COLUMN(E218)+5,FALSE)),"")</f>
        <v>-0.33300000000000002</v>
      </c>
      <c r="F218" s="213">
        <f>IFERROR(IF(VLOOKUP($A218,'Annex 2 Designated EHV charges'!$D:$P,COLUMN(F218)+5,FALSE)=0,"",VLOOKUP($A218,'Annex 2 Designated EHV charges'!$D:$P,COLUMN(F218)+5,FALSE)),"")</f>
        <v>1860.28</v>
      </c>
      <c r="G218" s="213">
        <f>IFERROR(IF(VLOOKUP($A218,'Annex 2 Designated EHV charges'!$D:$P,COLUMN(G218)+5,FALSE)=0,"",VLOOKUP($A218,'Annex 2 Designated EHV charges'!$D:$P,COLUMN(G218)+5,FALSE)),"")</f>
        <v>0.05</v>
      </c>
      <c r="H218" s="213">
        <f>IFERROR(IF(VLOOKUP($A218,'Annex 2 Designated EHV charges'!$D:$P,COLUMN(H218)+5,FALSE)=0,"",VLOOKUP($A218,'Annex 2 Designated EHV charges'!$D:$P,COLUMN(H218)+5,FALSE)),"")</f>
        <v>0.05</v>
      </c>
    </row>
    <row r="219" spans="1:8" x14ac:dyDescent="0.25">
      <c r="A219" s="92">
        <f t="array" ref="A219">IFERROR(INDEX('Annex 2 Designated EHV charges'!$D$11:$D$396, MATCH(0, IF(ISBLANK('Annex 2 Designated EHV charges'!$D$11:$D$396),1, COUNTIF(A$4:$A218, 'Annex 2 Designated EHV charges'!$D$11:$D$396)), 0)),"")</f>
        <v>7325</v>
      </c>
      <c r="B219" s="91">
        <f>IF($A219="","",VLOOKUP($A219,'Annex 2 Designated EHV charges'!$D:$O,2,0))</f>
        <v>7325</v>
      </c>
      <c r="C219" s="92">
        <f>IF($A219="","",VLOOKUP($A219,'Annex 2 Designated EHV charges'!$D:$O,3,0))</f>
        <v>7325</v>
      </c>
      <c r="D219" s="91" t="str">
        <f>IF($A219="","",VLOOKUP($A219,'Annex 2 Designated EHV charges'!$D:$O,4,0))</f>
        <v>Trafalgar Pk Gas STOR</v>
      </c>
      <c r="E219" s="93">
        <f>IFERROR(IF(VLOOKUP($A219,'Annex 2 Designated EHV charges'!$D:$P,COLUMN(E219)+5,FALSE)=0,"",VLOOKUP($A219,'Annex 2 Designated EHV charges'!$D:$P,COLUMN(E219)+5,FALSE)),"")</f>
        <v>-4.68</v>
      </c>
      <c r="F219" s="213">
        <f>IFERROR(IF(VLOOKUP($A219,'Annex 2 Designated EHV charges'!$D:$P,COLUMN(F219)+5,FALSE)=0,"",VLOOKUP($A219,'Annex 2 Designated EHV charges'!$D:$P,COLUMN(F219)+5,FALSE)),"")</f>
        <v>1776.7</v>
      </c>
      <c r="G219" s="213">
        <f>IFERROR(IF(VLOOKUP($A219,'Annex 2 Designated EHV charges'!$D:$P,COLUMN(G219)+5,FALSE)=0,"",VLOOKUP($A219,'Annex 2 Designated EHV charges'!$D:$P,COLUMN(G219)+5,FALSE)),"")</f>
        <v>0.05</v>
      </c>
      <c r="H219" s="213">
        <f>IFERROR(IF(VLOOKUP($A219,'Annex 2 Designated EHV charges'!$D:$P,COLUMN(H219)+5,FALSE)=0,"",VLOOKUP($A219,'Annex 2 Designated EHV charges'!$D:$P,COLUMN(H219)+5,FALSE)),"")</f>
        <v>0.05</v>
      </c>
    </row>
    <row r="220" spans="1:8" x14ac:dyDescent="0.25">
      <c r="A220" s="92">
        <f t="array" ref="A220">IFERROR(INDEX('Annex 2 Designated EHV charges'!$D$11:$D$396, MATCH(0, IF(ISBLANK('Annex 2 Designated EHV charges'!$D$11:$D$396),1, COUNTIF(A$4:$A219, 'Annex 2 Designated EHV charges'!$D$11:$D$396)), 0)),"")</f>
        <v>7327</v>
      </c>
      <c r="B220" s="91">
        <f>IF($A220="","",VLOOKUP($A220,'Annex 2 Designated EHV charges'!$D:$O,2,0))</f>
        <v>7327</v>
      </c>
      <c r="C220" s="92">
        <f>IF($A220="","",VLOOKUP($A220,'Annex 2 Designated EHV charges'!$D:$O,3,0))</f>
        <v>7327</v>
      </c>
      <c r="D220" s="91" t="str">
        <f>IF($A220="","",VLOOKUP($A220,'Annex 2 Designated EHV charges'!$D:$O,4,0))</f>
        <v>Redfield Road B STOR</v>
      </c>
      <c r="E220" s="93">
        <f>IFERROR(IF(VLOOKUP($A220,'Annex 2 Designated EHV charges'!$D:$P,COLUMN(E220)+5,FALSE)=0,"",VLOOKUP($A220,'Annex 2 Designated EHV charges'!$D:$P,COLUMN(E220)+5,FALSE)),"")</f>
        <v>-0.33300000000000002</v>
      </c>
      <c r="F220" s="213">
        <f>IFERROR(IF(VLOOKUP($A220,'Annex 2 Designated EHV charges'!$D:$P,COLUMN(F220)+5,FALSE)=0,"",VLOOKUP($A220,'Annex 2 Designated EHV charges'!$D:$P,COLUMN(F220)+5,FALSE)),"")</f>
        <v>2182.8000000000002</v>
      </c>
      <c r="G220" s="213">
        <f>IFERROR(IF(VLOOKUP($A220,'Annex 2 Designated EHV charges'!$D:$P,COLUMN(G220)+5,FALSE)=0,"",VLOOKUP($A220,'Annex 2 Designated EHV charges'!$D:$P,COLUMN(G220)+5,FALSE)),"")</f>
        <v>0.05</v>
      </c>
      <c r="H220" s="213">
        <f>IFERROR(IF(VLOOKUP($A220,'Annex 2 Designated EHV charges'!$D:$P,COLUMN(H220)+5,FALSE)=0,"",VLOOKUP($A220,'Annex 2 Designated EHV charges'!$D:$P,COLUMN(H220)+5,FALSE)),"")</f>
        <v>0.05</v>
      </c>
    </row>
    <row r="221" spans="1:8" x14ac:dyDescent="0.25">
      <c r="A221" s="92">
        <f t="array" ref="A221">IFERROR(INDEX('Annex 2 Designated EHV charges'!$D$11:$D$396, MATCH(0, IF(ISBLANK('Annex 2 Designated EHV charges'!$D$11:$D$396),1, COUNTIF(A$4:$A220, 'Annex 2 Designated EHV charges'!$D$11:$D$396)), 0)),"")</f>
        <v>7444</v>
      </c>
      <c r="B221" s="91">
        <f>IF($A221="","",VLOOKUP($A221,'Annex 2 Designated EHV charges'!$D:$O,2,0))</f>
        <v>7444</v>
      </c>
      <c r="C221" s="92">
        <f>IF($A221="","",VLOOKUP($A221,'Annex 2 Designated EHV charges'!$D:$O,3,0))</f>
        <v>7444</v>
      </c>
      <c r="D221" s="91" t="str">
        <f>IF($A221="","",VLOOKUP($A221,'Annex 2 Designated EHV charges'!$D:$O,4,0))</f>
        <v>Derby Power Station</v>
      </c>
      <c r="E221" s="93" t="str">
        <f>IFERROR(IF(VLOOKUP($A221,'Annex 2 Designated EHV charges'!$D:$P,COLUMN(E221)+5,FALSE)=0,"",VLOOKUP($A221,'Annex 2 Designated EHV charges'!$D:$P,COLUMN(E221)+5,FALSE)),"")</f>
        <v/>
      </c>
      <c r="F221" s="213" t="str">
        <f>IFERROR(IF(VLOOKUP($A221,'Annex 2 Designated EHV charges'!$D:$P,COLUMN(F221)+5,FALSE)=0,"",VLOOKUP($A221,'Annex 2 Designated EHV charges'!$D:$P,COLUMN(F221)+5,FALSE)),"")</f>
        <v/>
      </c>
      <c r="G221" s="213" t="str">
        <f>IFERROR(IF(VLOOKUP($A221,'Annex 2 Designated EHV charges'!$D:$P,COLUMN(G221)+5,FALSE)=0,"",VLOOKUP($A221,'Annex 2 Designated EHV charges'!$D:$P,COLUMN(G221)+5,FALSE)),"")</f>
        <v/>
      </c>
      <c r="H221" s="213" t="str">
        <f>IFERROR(IF(VLOOKUP($A221,'Annex 2 Designated EHV charges'!$D:$P,COLUMN(H221)+5,FALSE)=0,"",VLOOKUP($A221,'Annex 2 Designated EHV charges'!$D:$P,COLUMN(H221)+5,FALSE)),"")</f>
        <v/>
      </c>
    </row>
    <row r="222" spans="1:8" x14ac:dyDescent="0.25">
      <c r="A222" s="92">
        <f t="array" ref="A222">IFERROR(INDEX('Annex 2 Designated EHV charges'!$D$11:$D$396, MATCH(0, IF(ISBLANK('Annex 2 Designated EHV charges'!$D$11:$D$396),1, COUNTIF(A$4:$A221, 'Annex 2 Designated EHV charges'!$D$11:$D$396)), 0)),"")</f>
        <v>370</v>
      </c>
      <c r="B222" s="91">
        <f>IF($A222="","",VLOOKUP($A222,'Annex 2 Designated EHV charges'!$D:$O,2,0))</f>
        <v>370</v>
      </c>
      <c r="C222" s="92">
        <f>IF($A222="","",VLOOKUP($A222,'Annex 2 Designated EHV charges'!$D:$O,3,0))</f>
        <v>1170000535113</v>
      </c>
      <c r="D222" s="91" t="str">
        <f>IF($A222="","",VLOOKUP($A222,'Annex 2 Designated EHV charges'!$D:$O,4,0))</f>
        <v xml:space="preserve">Pebble Hall Farm AD </v>
      </c>
      <c r="E222" s="93">
        <f>IFERROR(IF(VLOOKUP($A222,'Annex 2 Designated EHV charges'!$D:$P,COLUMN(E222)+5,FALSE)=0,"",VLOOKUP($A222,'Annex 2 Designated EHV charges'!$D:$P,COLUMN(E222)+5,FALSE)),"")</f>
        <v>-1.6120000000000001</v>
      </c>
      <c r="F222" s="213">
        <f>IFERROR(IF(VLOOKUP($A222,'Annex 2 Designated EHV charges'!$D:$P,COLUMN(F222)+5,FALSE)=0,"",VLOOKUP($A222,'Annex 2 Designated EHV charges'!$D:$P,COLUMN(F222)+5,FALSE)),"")</f>
        <v>165.26</v>
      </c>
      <c r="G222" s="213">
        <f>IFERROR(IF(VLOOKUP($A222,'Annex 2 Designated EHV charges'!$D:$P,COLUMN(G222)+5,FALSE)=0,"",VLOOKUP($A222,'Annex 2 Designated EHV charges'!$D:$P,COLUMN(G222)+5,FALSE)),"")</f>
        <v>0.05</v>
      </c>
      <c r="H222" s="213">
        <f>IFERROR(IF(VLOOKUP($A222,'Annex 2 Designated EHV charges'!$D:$P,COLUMN(H222)+5,FALSE)=0,"",VLOOKUP($A222,'Annex 2 Designated EHV charges'!$D:$P,COLUMN(H222)+5,FALSE)),"")</f>
        <v>0.05</v>
      </c>
    </row>
    <row r="223" spans="1:8" x14ac:dyDescent="0.25">
      <c r="A223" s="92">
        <f t="array" ref="A223">IFERROR(INDEX('Annex 2 Designated EHV charges'!$D$11:$D$396, MATCH(0, IF(ISBLANK('Annex 2 Designated EHV charges'!$D$11:$D$396),1, COUNTIF(A$4:$A222, 'Annex 2 Designated EHV charges'!$D$11:$D$396)), 0)),"")</f>
        <v>375</v>
      </c>
      <c r="B223" s="91">
        <f>IF($A223="","",VLOOKUP($A223,'Annex 2 Designated EHV charges'!$D:$O,2,0))</f>
        <v>375</v>
      </c>
      <c r="C223" s="92">
        <f>IF($A223="","",VLOOKUP($A223,'Annex 2 Designated EHV charges'!$D:$O,3,0))</f>
        <v>1170000579254</v>
      </c>
      <c r="D223" s="91" t="str">
        <f>IF($A223="","",VLOOKUP($A223,'Annex 2 Designated EHV charges'!$D:$O,4,0))</f>
        <v>Langar Commercial PV</v>
      </c>
      <c r="E223" s="93" t="str">
        <f>IFERROR(IF(VLOOKUP($A223,'Annex 2 Designated EHV charges'!$D:$P,COLUMN(E223)+5,FALSE)=0,"",VLOOKUP($A223,'Annex 2 Designated EHV charges'!$D:$P,COLUMN(E223)+5,FALSE)),"")</f>
        <v/>
      </c>
      <c r="F223" s="213">
        <f>IFERROR(IF(VLOOKUP($A223,'Annex 2 Designated EHV charges'!$D:$P,COLUMN(F223)+5,FALSE)=0,"",VLOOKUP($A223,'Annex 2 Designated EHV charges'!$D:$P,COLUMN(F223)+5,FALSE)),"")</f>
        <v>164.26</v>
      </c>
      <c r="G223" s="213">
        <f>IFERROR(IF(VLOOKUP($A223,'Annex 2 Designated EHV charges'!$D:$P,COLUMN(G223)+5,FALSE)=0,"",VLOOKUP($A223,'Annex 2 Designated EHV charges'!$D:$P,COLUMN(G223)+5,FALSE)),"")</f>
        <v>0.05</v>
      </c>
      <c r="H223" s="213">
        <f>IFERROR(IF(VLOOKUP($A223,'Annex 2 Designated EHV charges'!$D:$P,COLUMN(H223)+5,FALSE)=0,"",VLOOKUP($A223,'Annex 2 Designated EHV charges'!$D:$P,COLUMN(H223)+5,FALSE)),"")</f>
        <v>0.05</v>
      </c>
    </row>
    <row r="224" spans="1:8" x14ac:dyDescent="0.25">
      <c r="A224" s="92">
        <f t="array" ref="A224">IFERROR(INDEX('Annex 2 Designated EHV charges'!$D$11:$D$396, MATCH(0, IF(ISBLANK('Annex 2 Designated EHV charges'!$D$11:$D$396),1, COUNTIF(A$4:$A223, 'Annex 2 Designated EHV charges'!$D$11:$D$396)), 0)),"")</f>
        <v>404</v>
      </c>
      <c r="B224" s="91">
        <f>IF($A224="","",VLOOKUP($A224,'Annex 2 Designated EHV charges'!$D:$O,2,0))</f>
        <v>404</v>
      </c>
      <c r="C224" s="92">
        <f>IF($A224="","",VLOOKUP($A224,'Annex 2 Designated EHV charges'!$D:$O,3,0))</f>
        <v>1170000645118</v>
      </c>
      <c r="D224" s="91" t="str">
        <f>IF($A224="","",VLOOKUP($A224,'Annex 2 Designated EHV charges'!$D:$O,4,0))</f>
        <v>Welland Bio Power Exp</v>
      </c>
      <c r="E224" s="93">
        <f>IFERROR(IF(VLOOKUP($A224,'Annex 2 Designated EHV charges'!$D:$P,COLUMN(E224)+5,FALSE)=0,"",VLOOKUP($A224,'Annex 2 Designated EHV charges'!$D:$P,COLUMN(E224)+5,FALSE)),"")</f>
        <v>-1.6120000000000001</v>
      </c>
      <c r="F224" s="213">
        <f>IFERROR(IF(VLOOKUP($A224,'Annex 2 Designated EHV charges'!$D:$P,COLUMN(F224)+5,FALSE)=0,"",VLOOKUP($A224,'Annex 2 Designated EHV charges'!$D:$P,COLUMN(F224)+5,FALSE)),"")</f>
        <v>165.26</v>
      </c>
      <c r="G224" s="213">
        <f>IFERROR(IF(VLOOKUP($A224,'Annex 2 Designated EHV charges'!$D:$P,COLUMN(G224)+5,FALSE)=0,"",VLOOKUP($A224,'Annex 2 Designated EHV charges'!$D:$P,COLUMN(G224)+5,FALSE)),"")</f>
        <v>0.05</v>
      </c>
      <c r="H224" s="213">
        <f>IFERROR(IF(VLOOKUP($A224,'Annex 2 Designated EHV charges'!$D:$P,COLUMN(H224)+5,FALSE)=0,"",VLOOKUP($A224,'Annex 2 Designated EHV charges'!$D:$P,COLUMN(H224)+5,FALSE)),"")</f>
        <v>0.05</v>
      </c>
    </row>
    <row r="225" spans="1:8" x14ac:dyDescent="0.25">
      <c r="A225" s="92">
        <f t="array" ref="A225">IFERROR(INDEX('Annex 2 Designated EHV charges'!$D$11:$D$396, MATCH(0, IF(ISBLANK('Annex 2 Designated EHV charges'!$D$11:$D$396),1, COUNTIF(A$4:$A224, 'Annex 2 Designated EHV charges'!$D$11:$D$396)), 0)),"")</f>
        <v>417</v>
      </c>
      <c r="B225" s="91">
        <f>IF($A225="","",VLOOKUP($A225,'Annex 2 Designated EHV charges'!$D:$O,2,0))</f>
        <v>417</v>
      </c>
      <c r="C225" s="92">
        <f>IF($A225="","",VLOOKUP($A225,'Annex 2 Designated EHV charges'!$D:$O,3,0))</f>
        <v>1170000740808</v>
      </c>
      <c r="D225" s="91" t="str">
        <f>IF($A225="","",VLOOKUP($A225,'Annex 2 Designated EHV charges'!$D:$O,4,0))</f>
        <v>Langar PV Community</v>
      </c>
      <c r="E225" s="93" t="str">
        <f>IFERROR(IF(VLOOKUP($A225,'Annex 2 Designated EHV charges'!$D:$P,COLUMN(E225)+5,FALSE)=0,"",VLOOKUP($A225,'Annex 2 Designated EHV charges'!$D:$P,COLUMN(E225)+5,FALSE)),"")</f>
        <v/>
      </c>
      <c r="F225" s="213">
        <f>IFERROR(IF(VLOOKUP($A225,'Annex 2 Designated EHV charges'!$D:$P,COLUMN(F225)+5,FALSE)=0,"",VLOOKUP($A225,'Annex 2 Designated EHV charges'!$D:$P,COLUMN(F225)+5,FALSE)),"")</f>
        <v>164.26</v>
      </c>
      <c r="G225" s="213">
        <f>IFERROR(IF(VLOOKUP($A225,'Annex 2 Designated EHV charges'!$D:$P,COLUMN(G225)+5,FALSE)=0,"",VLOOKUP($A225,'Annex 2 Designated EHV charges'!$D:$P,COLUMN(G225)+5,FALSE)),"")</f>
        <v>0.05</v>
      </c>
      <c r="H225" s="213">
        <f>IFERROR(IF(VLOOKUP($A225,'Annex 2 Designated EHV charges'!$D:$P,COLUMN(H225)+5,FALSE)=0,"",VLOOKUP($A225,'Annex 2 Designated EHV charges'!$D:$P,COLUMN(H225)+5,FALSE)),"")</f>
        <v>0.05</v>
      </c>
    </row>
    <row r="226" spans="1:8" x14ac:dyDescent="0.25">
      <c r="A226" s="92" t="str">
        <f t="array" ref="A226">IFERROR(INDEX('Annex 2 Designated EHV charges'!$D$11:$D$396, MATCH(0, IF(ISBLANK('Annex 2 Designated EHV charges'!$D$11:$D$396),1, COUNTIF(A$4:$A225, 'Annex 2 Designated EHV charges'!$D$11:$D$396)), 0)),"")</f>
        <v>New Export 1</v>
      </c>
      <c r="B226" s="91" t="str">
        <f>IF($A226="","",VLOOKUP($A226,'Annex 2 Designated EHV charges'!$D:$O,2,0))</f>
        <v>New Export 1</v>
      </c>
      <c r="C226" s="92" t="str">
        <f>IF($A226="","",VLOOKUP($A226,'Annex 2 Designated EHV charges'!$D:$O,3,0))</f>
        <v>New Export 1</v>
      </c>
      <c r="D226" s="91" t="str">
        <f>IF($A226="","",VLOOKUP($A226,'Annex 2 Designated EHV charges'!$D:$O,4,0))</f>
        <v>A019 Cotmoor</v>
      </c>
      <c r="E226" s="93" t="str">
        <f>IFERROR(IF(VLOOKUP($A226,'Annex 2 Designated EHV charges'!$D:$P,COLUMN(E226)+5,FALSE)=0,"",VLOOKUP($A226,'Annex 2 Designated EHV charges'!$D:$P,COLUMN(E226)+5,FALSE)),"")</f>
        <v/>
      </c>
      <c r="F226" s="213">
        <f>IFERROR(IF(VLOOKUP($A226,'Annex 2 Designated EHV charges'!$D:$P,COLUMN(F226)+5,FALSE)=0,"",VLOOKUP($A226,'Annex 2 Designated EHV charges'!$D:$P,COLUMN(F226)+5,FALSE)),"")</f>
        <v>448.95</v>
      </c>
      <c r="G226" s="213">
        <f>IFERROR(IF(VLOOKUP($A226,'Annex 2 Designated EHV charges'!$D:$P,COLUMN(G226)+5,FALSE)=0,"",VLOOKUP($A226,'Annex 2 Designated EHV charges'!$D:$P,COLUMN(G226)+5,FALSE)),"")</f>
        <v>0.05</v>
      </c>
      <c r="H226" s="213">
        <f>IFERROR(IF(VLOOKUP($A226,'Annex 2 Designated EHV charges'!$D:$P,COLUMN(H226)+5,FALSE)=0,"",VLOOKUP($A226,'Annex 2 Designated EHV charges'!$D:$P,COLUMN(H226)+5,FALSE)),"")</f>
        <v>0.05</v>
      </c>
    </row>
    <row r="227" spans="1:8" x14ac:dyDescent="0.25">
      <c r="A227" s="92" t="str">
        <f t="array" ref="A227">IFERROR(INDEX('Annex 2 Designated EHV charges'!$D$11:$D$396, MATCH(0, IF(ISBLANK('Annex 2 Designated EHV charges'!$D$11:$D$396),1, COUNTIF(A$4:$A226, 'Annex 2 Designated EHV charges'!$D$11:$D$396)), 0)),"")</f>
        <v>New Export 2</v>
      </c>
      <c r="B227" s="91" t="str">
        <f>IF($A227="","",VLOOKUP($A227,'Annex 2 Designated EHV charges'!$D:$O,2,0))</f>
        <v>New Export 2</v>
      </c>
      <c r="C227" s="92" t="str">
        <f>IF($A227="","",VLOOKUP($A227,'Annex 2 Designated EHV charges'!$D:$O,3,0))</f>
        <v>New Export 2</v>
      </c>
      <c r="D227" s="91" t="str">
        <f>IF($A227="","",VLOOKUP($A227,'Annex 2 Designated EHV charges'!$D:$O,4,0))</f>
        <v>Althorp Estate</v>
      </c>
      <c r="E227" s="93" t="str">
        <f>IFERROR(IF(VLOOKUP($A227,'Annex 2 Designated EHV charges'!$D:$P,COLUMN(E227)+5,FALSE)=0,"",VLOOKUP($A227,'Annex 2 Designated EHV charges'!$D:$P,COLUMN(E227)+5,FALSE)),"")</f>
        <v/>
      </c>
      <c r="F227" s="213">
        <f>IFERROR(IF(VLOOKUP($A227,'Annex 2 Designated EHV charges'!$D:$P,COLUMN(F227)+5,FALSE)=0,"",VLOOKUP($A227,'Annex 2 Designated EHV charges'!$D:$P,COLUMN(F227)+5,FALSE)),"")</f>
        <v>14683.73</v>
      </c>
      <c r="G227" s="213">
        <f>IFERROR(IF(VLOOKUP($A227,'Annex 2 Designated EHV charges'!$D:$P,COLUMN(G227)+5,FALSE)=0,"",VLOOKUP($A227,'Annex 2 Designated EHV charges'!$D:$P,COLUMN(G227)+5,FALSE)),"")</f>
        <v>0.05</v>
      </c>
      <c r="H227" s="213">
        <f>IFERROR(IF(VLOOKUP($A227,'Annex 2 Designated EHV charges'!$D:$P,COLUMN(H227)+5,FALSE)=0,"",VLOOKUP($A227,'Annex 2 Designated EHV charges'!$D:$P,COLUMN(H227)+5,FALSE)),"")</f>
        <v>0.05</v>
      </c>
    </row>
    <row r="228" spans="1:8" x14ac:dyDescent="0.25">
      <c r="A228" s="92" t="str">
        <f t="array" ref="A228">IFERROR(INDEX('Annex 2 Designated EHV charges'!$D$11:$D$396, MATCH(0, IF(ISBLANK('Annex 2 Designated EHV charges'!$D$11:$D$396),1, COUNTIF(A$4:$A227, 'Annex 2 Designated EHV charges'!$D$11:$D$396)), 0)),"")</f>
        <v>New Export 3</v>
      </c>
      <c r="B228" s="91" t="str">
        <f>IF($A228="","",VLOOKUP($A228,'Annex 2 Designated EHV charges'!$D:$O,2,0))</f>
        <v>New Export 3</v>
      </c>
      <c r="C228" s="92" t="str">
        <f>IF($A228="","",VLOOKUP($A228,'Annex 2 Designated EHV charges'!$D:$O,3,0))</f>
        <v>New Export 3</v>
      </c>
      <c r="D228" s="91" t="str">
        <f>IF($A228="","",VLOOKUP($A228,'Annex 2 Designated EHV charges'!$D:$O,4,0))</f>
        <v>Asfordby B STOR</v>
      </c>
      <c r="E228" s="93" t="str">
        <f>IFERROR(IF(VLOOKUP($A228,'Annex 2 Designated EHV charges'!$D:$P,COLUMN(E228)+5,FALSE)=0,"",VLOOKUP($A228,'Annex 2 Designated EHV charges'!$D:$P,COLUMN(E228)+5,FALSE)),"")</f>
        <v/>
      </c>
      <c r="F228" s="213">
        <f>IFERROR(IF(VLOOKUP($A228,'Annex 2 Designated EHV charges'!$D:$P,COLUMN(F228)+5,FALSE)=0,"",VLOOKUP($A228,'Annex 2 Designated EHV charges'!$D:$P,COLUMN(F228)+5,FALSE)),"")</f>
        <v>47982.76</v>
      </c>
      <c r="G228" s="213">
        <f>IFERROR(IF(VLOOKUP($A228,'Annex 2 Designated EHV charges'!$D:$P,COLUMN(G228)+5,FALSE)=0,"",VLOOKUP($A228,'Annex 2 Designated EHV charges'!$D:$P,COLUMN(G228)+5,FALSE)),"")</f>
        <v>0.05</v>
      </c>
      <c r="H228" s="213">
        <f>IFERROR(IF(VLOOKUP($A228,'Annex 2 Designated EHV charges'!$D:$P,COLUMN(H228)+5,FALSE)=0,"",VLOOKUP($A228,'Annex 2 Designated EHV charges'!$D:$P,COLUMN(H228)+5,FALSE)),"")</f>
        <v>0.05</v>
      </c>
    </row>
    <row r="229" spans="1:8" x14ac:dyDescent="0.25">
      <c r="A229" s="92" t="str">
        <f t="array" ref="A229">IFERROR(INDEX('Annex 2 Designated EHV charges'!$D$11:$D$396, MATCH(0, IF(ISBLANK('Annex 2 Designated EHV charges'!$D$11:$D$396),1, COUNTIF(A$4:$A228, 'Annex 2 Designated EHV charges'!$D$11:$D$396)), 0)),"")</f>
        <v>New Export 4</v>
      </c>
      <c r="B229" s="91" t="str">
        <f>IF($A229="","",VLOOKUP($A229,'Annex 2 Designated EHV charges'!$D:$O,2,0))</f>
        <v>New Export 4</v>
      </c>
      <c r="C229" s="92" t="str">
        <f>IF($A229="","",VLOOKUP($A229,'Annex 2 Designated EHV charges'!$D:$O,3,0))</f>
        <v>New Export 4</v>
      </c>
      <c r="D229" s="91" t="str">
        <f>IF($A229="","",VLOOKUP($A229,'Annex 2 Designated EHV charges'!$D:$O,4,0))</f>
        <v>Aston Flamville, Hinckley</v>
      </c>
      <c r="E229" s="93" t="str">
        <f>IFERROR(IF(VLOOKUP($A229,'Annex 2 Designated EHV charges'!$D:$P,COLUMN(E229)+5,FALSE)=0,"",VLOOKUP($A229,'Annex 2 Designated EHV charges'!$D:$P,COLUMN(E229)+5,FALSE)),"")</f>
        <v/>
      </c>
      <c r="F229" s="213">
        <f>IFERROR(IF(VLOOKUP($A229,'Annex 2 Designated EHV charges'!$D:$P,COLUMN(F229)+5,FALSE)=0,"",VLOOKUP($A229,'Annex 2 Designated EHV charges'!$D:$P,COLUMN(F229)+5,FALSE)),"")</f>
        <v>4056.28</v>
      </c>
      <c r="G229" s="213">
        <f>IFERROR(IF(VLOOKUP($A229,'Annex 2 Designated EHV charges'!$D:$P,COLUMN(G229)+5,FALSE)=0,"",VLOOKUP($A229,'Annex 2 Designated EHV charges'!$D:$P,COLUMN(G229)+5,FALSE)),"")</f>
        <v>0.05</v>
      </c>
      <c r="H229" s="213">
        <f>IFERROR(IF(VLOOKUP($A229,'Annex 2 Designated EHV charges'!$D:$P,COLUMN(H229)+5,FALSE)=0,"",VLOOKUP($A229,'Annex 2 Designated EHV charges'!$D:$P,COLUMN(H229)+5,FALSE)),"")</f>
        <v>0.05</v>
      </c>
    </row>
    <row r="230" spans="1:8" x14ac:dyDescent="0.25">
      <c r="A230" s="92" t="str">
        <f t="array" ref="A230">IFERROR(INDEX('Annex 2 Designated EHV charges'!$D$11:$D$396, MATCH(0, IF(ISBLANK('Annex 2 Designated EHV charges'!$D$11:$D$396),1, COUNTIF(A$4:$A229, 'Annex 2 Designated EHV charges'!$D$11:$D$396)), 0)),"")</f>
        <v>New Export 5</v>
      </c>
      <c r="B230" s="91" t="str">
        <f>IF($A230="","",VLOOKUP($A230,'Annex 2 Designated EHV charges'!$D:$O,2,0))</f>
        <v>New Export 5</v>
      </c>
      <c r="C230" s="92" t="str">
        <f>IF($A230="","",VLOOKUP($A230,'Annex 2 Designated EHV charges'!$D:$O,3,0))</f>
        <v>New Export 5</v>
      </c>
      <c r="D230" s="91" t="str">
        <f>IF($A230="","",VLOOKUP($A230,'Annex 2 Designated EHV charges'!$D:$O,4,0))</f>
        <v>Averham Leazes</v>
      </c>
      <c r="E230" s="93" t="str">
        <f>IFERROR(IF(VLOOKUP($A230,'Annex 2 Designated EHV charges'!$D:$P,COLUMN(E230)+5,FALSE)=0,"",VLOOKUP($A230,'Annex 2 Designated EHV charges'!$D:$P,COLUMN(E230)+5,FALSE)),"")</f>
        <v/>
      </c>
      <c r="F230" s="213">
        <f>IFERROR(IF(VLOOKUP($A230,'Annex 2 Designated EHV charges'!$D:$P,COLUMN(F230)+5,FALSE)=0,"",VLOOKUP($A230,'Annex 2 Designated EHV charges'!$D:$P,COLUMN(F230)+5,FALSE)),"")</f>
        <v>3408.47</v>
      </c>
      <c r="G230" s="213">
        <f>IFERROR(IF(VLOOKUP($A230,'Annex 2 Designated EHV charges'!$D:$P,COLUMN(G230)+5,FALSE)=0,"",VLOOKUP($A230,'Annex 2 Designated EHV charges'!$D:$P,COLUMN(G230)+5,FALSE)),"")</f>
        <v>0.05</v>
      </c>
      <c r="H230" s="213">
        <f>IFERROR(IF(VLOOKUP($A230,'Annex 2 Designated EHV charges'!$D:$P,COLUMN(H230)+5,FALSE)=0,"",VLOOKUP($A230,'Annex 2 Designated EHV charges'!$D:$P,COLUMN(H230)+5,FALSE)),"")</f>
        <v>0.05</v>
      </c>
    </row>
    <row r="231" spans="1:8" x14ac:dyDescent="0.25">
      <c r="A231" s="92" t="str">
        <f t="array" ref="A231">IFERROR(INDEX('Annex 2 Designated EHV charges'!$D$11:$D$396, MATCH(0, IF(ISBLANK('Annex 2 Designated EHV charges'!$D$11:$D$396),1, COUNTIF(A$4:$A230, 'Annex 2 Designated EHV charges'!$D$11:$D$396)), 0)),"")</f>
        <v>New Export 6</v>
      </c>
      <c r="B231" s="91" t="str">
        <f>IF($A231="","",VLOOKUP($A231,'Annex 2 Designated EHV charges'!$D:$O,2,0))</f>
        <v>New Export 6</v>
      </c>
      <c r="C231" s="92" t="str">
        <f>IF($A231="","",VLOOKUP($A231,'Annex 2 Designated EHV charges'!$D:$O,3,0))</f>
        <v>New Export 6</v>
      </c>
      <c r="D231" s="91" t="str">
        <f>IF($A231="","",VLOOKUP($A231,'Annex 2 Designated EHV charges'!$D:$O,4,0))</f>
        <v>Barn Farm</v>
      </c>
      <c r="E231" s="93" t="str">
        <f>IFERROR(IF(VLOOKUP($A231,'Annex 2 Designated EHV charges'!$D:$P,COLUMN(E231)+5,FALSE)=0,"",VLOOKUP($A231,'Annex 2 Designated EHV charges'!$D:$P,COLUMN(E231)+5,FALSE)),"")</f>
        <v/>
      </c>
      <c r="F231" s="213">
        <f>IFERROR(IF(VLOOKUP($A231,'Annex 2 Designated EHV charges'!$D:$P,COLUMN(F231)+5,FALSE)=0,"",VLOOKUP($A231,'Annex 2 Designated EHV charges'!$D:$P,COLUMN(F231)+5,FALSE)),"")</f>
        <v>1377.41</v>
      </c>
      <c r="G231" s="213">
        <f>IFERROR(IF(VLOOKUP($A231,'Annex 2 Designated EHV charges'!$D:$P,COLUMN(G231)+5,FALSE)=0,"",VLOOKUP($A231,'Annex 2 Designated EHV charges'!$D:$P,COLUMN(G231)+5,FALSE)),"")</f>
        <v>0.05</v>
      </c>
      <c r="H231" s="213">
        <f>IFERROR(IF(VLOOKUP($A231,'Annex 2 Designated EHV charges'!$D:$P,COLUMN(H231)+5,FALSE)=0,"",VLOOKUP($A231,'Annex 2 Designated EHV charges'!$D:$P,COLUMN(H231)+5,FALSE)),"")</f>
        <v>0.05</v>
      </c>
    </row>
    <row r="232" spans="1:8" x14ac:dyDescent="0.25">
      <c r="A232" s="92" t="str">
        <f t="array" ref="A232">IFERROR(INDEX('Annex 2 Designated EHV charges'!$D$11:$D$396, MATCH(0, IF(ISBLANK('Annex 2 Designated EHV charges'!$D$11:$D$396),1, COUNTIF(A$4:$A231, 'Annex 2 Designated EHV charges'!$D$11:$D$396)), 0)),"")</f>
        <v>New Export 7</v>
      </c>
      <c r="B232" s="91" t="str">
        <f>IF($A232="","",VLOOKUP($A232,'Annex 2 Designated EHV charges'!$D:$O,2,0))</f>
        <v>New Export 7</v>
      </c>
      <c r="C232" s="92" t="str">
        <f>IF($A232="","",VLOOKUP($A232,'Annex 2 Designated EHV charges'!$D:$O,3,0))</f>
        <v>New Export 7</v>
      </c>
      <c r="D232" s="91" t="str">
        <f>IF($A232="","",VLOOKUP($A232,'Annex 2 Designated EHV charges'!$D:$O,4,0))</f>
        <v>Belvoir PV</v>
      </c>
      <c r="E232" s="93" t="str">
        <f>IFERROR(IF(VLOOKUP($A232,'Annex 2 Designated EHV charges'!$D:$P,COLUMN(E232)+5,FALSE)=0,"",VLOOKUP($A232,'Annex 2 Designated EHV charges'!$D:$P,COLUMN(E232)+5,FALSE)),"")</f>
        <v/>
      </c>
      <c r="F232" s="213">
        <f>IFERROR(IF(VLOOKUP($A232,'Annex 2 Designated EHV charges'!$D:$P,COLUMN(F232)+5,FALSE)=0,"",VLOOKUP($A232,'Annex 2 Designated EHV charges'!$D:$P,COLUMN(F232)+5,FALSE)),"")</f>
        <v>893.43</v>
      </c>
      <c r="G232" s="213">
        <f>IFERROR(IF(VLOOKUP($A232,'Annex 2 Designated EHV charges'!$D:$P,COLUMN(G232)+5,FALSE)=0,"",VLOOKUP($A232,'Annex 2 Designated EHV charges'!$D:$P,COLUMN(G232)+5,FALSE)),"")</f>
        <v>0.05</v>
      </c>
      <c r="H232" s="213">
        <f>IFERROR(IF(VLOOKUP($A232,'Annex 2 Designated EHV charges'!$D:$P,COLUMN(H232)+5,FALSE)=0,"",VLOOKUP($A232,'Annex 2 Designated EHV charges'!$D:$P,COLUMN(H232)+5,FALSE)),"")</f>
        <v>0.05</v>
      </c>
    </row>
    <row r="233" spans="1:8" x14ac:dyDescent="0.25">
      <c r="A233" s="92" t="str">
        <f t="array" ref="A233">IFERROR(INDEX('Annex 2 Designated EHV charges'!$D$11:$D$396, MATCH(0, IF(ISBLANK('Annex 2 Designated EHV charges'!$D$11:$D$396),1, COUNTIF(A$4:$A232, 'Annex 2 Designated EHV charges'!$D$11:$D$396)), 0)),"")</f>
        <v>New Export 8</v>
      </c>
      <c r="B233" s="91" t="str">
        <f>IF($A233="","",VLOOKUP($A233,'Annex 2 Designated EHV charges'!$D:$O,2,0))</f>
        <v>New Export 8</v>
      </c>
      <c r="C233" s="92" t="str">
        <f>IF($A233="","",VLOOKUP($A233,'Annex 2 Designated EHV charges'!$D:$O,3,0))</f>
        <v>New Export 8</v>
      </c>
      <c r="D233" s="91" t="str">
        <f>IF($A233="","",VLOOKUP($A233,'Annex 2 Designated EHV charges'!$D:$O,4,0))</f>
        <v>Brackley Solar Farm, Blackpits Recycling Centre</v>
      </c>
      <c r="E233" s="93" t="str">
        <f>IFERROR(IF(VLOOKUP($A233,'Annex 2 Designated EHV charges'!$D:$P,COLUMN(E233)+5,FALSE)=0,"",VLOOKUP($A233,'Annex 2 Designated EHV charges'!$D:$P,COLUMN(E233)+5,FALSE)),"")</f>
        <v/>
      </c>
      <c r="F233" s="213">
        <f>IFERROR(IF(VLOOKUP($A233,'Annex 2 Designated EHV charges'!$D:$P,COLUMN(F233)+5,FALSE)=0,"",VLOOKUP($A233,'Annex 2 Designated EHV charges'!$D:$P,COLUMN(F233)+5,FALSE)),"")</f>
        <v>4202.43</v>
      </c>
      <c r="G233" s="213">
        <f>IFERROR(IF(VLOOKUP($A233,'Annex 2 Designated EHV charges'!$D:$P,COLUMN(G233)+5,FALSE)=0,"",VLOOKUP($A233,'Annex 2 Designated EHV charges'!$D:$P,COLUMN(G233)+5,FALSE)),"")</f>
        <v>0.05</v>
      </c>
      <c r="H233" s="213">
        <f>IFERROR(IF(VLOOKUP($A233,'Annex 2 Designated EHV charges'!$D:$P,COLUMN(H233)+5,FALSE)=0,"",VLOOKUP($A233,'Annex 2 Designated EHV charges'!$D:$P,COLUMN(H233)+5,FALSE)),"")</f>
        <v>0.05</v>
      </c>
    </row>
    <row r="234" spans="1:8" x14ac:dyDescent="0.25">
      <c r="A234" s="92" t="str">
        <f t="array" ref="A234">IFERROR(INDEX('Annex 2 Designated EHV charges'!$D$11:$D$396, MATCH(0, IF(ISBLANK('Annex 2 Designated EHV charges'!$D$11:$D$396),1, COUNTIF(A$4:$A233, 'Annex 2 Designated EHV charges'!$D$11:$D$396)), 0)),"")</f>
        <v>New Export 9</v>
      </c>
      <c r="B234" s="91" t="str">
        <f>IF($A234="","",VLOOKUP($A234,'Annex 2 Designated EHV charges'!$D:$O,2,0))</f>
        <v>New Export 9</v>
      </c>
      <c r="C234" s="92" t="str">
        <f>IF($A234="","",VLOOKUP($A234,'Annex 2 Designated EHV charges'!$D:$O,3,0))</f>
        <v>New Export 9</v>
      </c>
      <c r="D234" s="91" t="str">
        <f>IF($A234="","",VLOOKUP($A234,'Annex 2 Designated EHV charges'!$D:$O,4,0))</f>
        <v>Breach Farm 132</v>
      </c>
      <c r="E234" s="93" t="str">
        <f>IFERROR(IF(VLOOKUP($A234,'Annex 2 Designated EHV charges'!$D:$P,COLUMN(E234)+5,FALSE)=0,"",VLOOKUP($A234,'Annex 2 Designated EHV charges'!$D:$P,COLUMN(E234)+5,FALSE)),"")</f>
        <v/>
      </c>
      <c r="F234" s="213">
        <f>IFERROR(IF(VLOOKUP($A234,'Annex 2 Designated EHV charges'!$D:$P,COLUMN(F234)+5,FALSE)=0,"",VLOOKUP($A234,'Annex 2 Designated EHV charges'!$D:$P,COLUMN(F234)+5,FALSE)),"")</f>
        <v>609.23</v>
      </c>
      <c r="G234" s="213">
        <f>IFERROR(IF(VLOOKUP($A234,'Annex 2 Designated EHV charges'!$D:$P,COLUMN(G234)+5,FALSE)=0,"",VLOOKUP($A234,'Annex 2 Designated EHV charges'!$D:$P,COLUMN(G234)+5,FALSE)),"")</f>
        <v>0.05</v>
      </c>
      <c r="H234" s="213">
        <f>IFERROR(IF(VLOOKUP($A234,'Annex 2 Designated EHV charges'!$D:$P,COLUMN(H234)+5,FALSE)=0,"",VLOOKUP($A234,'Annex 2 Designated EHV charges'!$D:$P,COLUMN(H234)+5,FALSE)),"")</f>
        <v>0.05</v>
      </c>
    </row>
    <row r="235" spans="1:8" x14ac:dyDescent="0.25">
      <c r="A235" s="92" t="str">
        <f t="array" ref="A235">IFERROR(INDEX('Annex 2 Designated EHV charges'!$D$11:$D$396, MATCH(0, IF(ISBLANK('Annex 2 Designated EHV charges'!$D$11:$D$396),1, COUNTIF(A$4:$A234, 'Annex 2 Designated EHV charges'!$D$11:$D$396)), 0)),"")</f>
        <v>New Export 10</v>
      </c>
      <c r="B235" s="91" t="str">
        <f>IF($A235="","",VLOOKUP($A235,'Annex 2 Designated EHV charges'!$D:$O,2,0))</f>
        <v>New Export 10</v>
      </c>
      <c r="C235" s="92" t="str">
        <f>IF($A235="","",VLOOKUP($A235,'Annex 2 Designated EHV charges'!$D:$O,3,0))</f>
        <v>New Export 10</v>
      </c>
      <c r="D235" s="91" t="str">
        <f>IF($A235="","",VLOOKUP($A235,'Annex 2 Designated EHV charges'!$D:$O,4,0))</f>
        <v>Brecks Farm, Brick Yard Road</v>
      </c>
      <c r="E235" s="93" t="str">
        <f>IFERROR(IF(VLOOKUP($A235,'Annex 2 Designated EHV charges'!$D:$P,COLUMN(E235)+5,FALSE)=0,"",VLOOKUP($A235,'Annex 2 Designated EHV charges'!$D:$P,COLUMN(E235)+5,FALSE)),"")</f>
        <v/>
      </c>
      <c r="F235" s="213">
        <f>IFERROR(IF(VLOOKUP($A235,'Annex 2 Designated EHV charges'!$D:$P,COLUMN(F235)+5,FALSE)=0,"",VLOOKUP($A235,'Annex 2 Designated EHV charges'!$D:$P,COLUMN(F235)+5,FALSE)),"")</f>
        <v>5991.93</v>
      </c>
      <c r="G235" s="213">
        <f>IFERROR(IF(VLOOKUP($A235,'Annex 2 Designated EHV charges'!$D:$P,COLUMN(G235)+5,FALSE)=0,"",VLOOKUP($A235,'Annex 2 Designated EHV charges'!$D:$P,COLUMN(G235)+5,FALSE)),"")</f>
        <v>0.05</v>
      </c>
      <c r="H235" s="213">
        <f>IFERROR(IF(VLOOKUP($A235,'Annex 2 Designated EHV charges'!$D:$P,COLUMN(H235)+5,FALSE)=0,"",VLOOKUP($A235,'Annex 2 Designated EHV charges'!$D:$P,COLUMN(H235)+5,FALSE)),"")</f>
        <v>0.05</v>
      </c>
    </row>
    <row r="236" spans="1:8" x14ac:dyDescent="0.25">
      <c r="A236" s="92" t="str">
        <f t="array" ref="A236">IFERROR(INDEX('Annex 2 Designated EHV charges'!$D$11:$D$396, MATCH(0, IF(ISBLANK('Annex 2 Designated EHV charges'!$D$11:$D$396),1, COUNTIF(A$4:$A235, 'Annex 2 Designated EHV charges'!$D$11:$D$396)), 0)),"")</f>
        <v>New Export 11</v>
      </c>
      <c r="B236" s="91" t="str">
        <f>IF($A236="","",VLOOKUP($A236,'Annex 2 Designated EHV charges'!$D:$O,2,0))</f>
        <v>New Export 11</v>
      </c>
      <c r="C236" s="92" t="str">
        <f>IF($A236="","",VLOOKUP($A236,'Annex 2 Designated EHV charges'!$D:$O,3,0))</f>
        <v>New Export 11</v>
      </c>
      <c r="D236" s="91" t="str">
        <f>IF($A236="","",VLOOKUP($A236,'Annex 2 Designated EHV charges'!$D:$O,4,0))</f>
        <v>Bridge Street ESS &amp; PV</v>
      </c>
      <c r="E236" s="93">
        <f>IFERROR(IF(VLOOKUP($A236,'Annex 2 Designated EHV charges'!$D:$P,COLUMN(E236)+5,FALSE)=0,"",VLOOKUP($A236,'Annex 2 Designated EHV charges'!$D:$P,COLUMN(E236)+5,FALSE)),"")</f>
        <v>-1.234</v>
      </c>
      <c r="F236" s="213">
        <f>IFERROR(IF(VLOOKUP($A236,'Annex 2 Designated EHV charges'!$D:$P,COLUMN(F236)+5,FALSE)=0,"",VLOOKUP($A236,'Annex 2 Designated EHV charges'!$D:$P,COLUMN(F236)+5,FALSE)),"")</f>
        <v>324.89999999999998</v>
      </c>
      <c r="G236" s="213">
        <f>IFERROR(IF(VLOOKUP($A236,'Annex 2 Designated EHV charges'!$D:$P,COLUMN(G236)+5,FALSE)=0,"",VLOOKUP($A236,'Annex 2 Designated EHV charges'!$D:$P,COLUMN(G236)+5,FALSE)),"")</f>
        <v>0.05</v>
      </c>
      <c r="H236" s="213">
        <f>IFERROR(IF(VLOOKUP($A236,'Annex 2 Designated EHV charges'!$D:$P,COLUMN(H236)+5,FALSE)=0,"",VLOOKUP($A236,'Annex 2 Designated EHV charges'!$D:$P,COLUMN(H236)+5,FALSE)),"")</f>
        <v>0.05</v>
      </c>
    </row>
    <row r="237" spans="1:8" x14ac:dyDescent="0.25">
      <c r="A237" s="92" t="str">
        <f t="array" ref="A237">IFERROR(INDEX('Annex 2 Designated EHV charges'!$D$11:$D$396, MATCH(0, IF(ISBLANK('Annex 2 Designated EHV charges'!$D$11:$D$396),1, COUNTIF(A$4:$A236, 'Annex 2 Designated EHV charges'!$D$11:$D$396)), 0)),"")</f>
        <v>New Export 12</v>
      </c>
      <c r="B237" s="91" t="str">
        <f>IF($A237="","",VLOOKUP($A237,'Annex 2 Designated EHV charges'!$D:$O,2,0))</f>
        <v>New Export 12</v>
      </c>
      <c r="C237" s="92" t="str">
        <f>IF($A237="","",VLOOKUP($A237,'Annex 2 Designated EHV charges'!$D:$O,3,0))</f>
        <v>New Export 12</v>
      </c>
      <c r="D237" s="91" t="str">
        <f>IF($A237="","",VLOOKUP($A237,'Annex 2 Designated EHV charges'!$D:$O,4,0))</f>
        <v>Brigstock</v>
      </c>
      <c r="E237" s="93" t="str">
        <f>IFERROR(IF(VLOOKUP($A237,'Annex 2 Designated EHV charges'!$D:$P,COLUMN(E237)+5,FALSE)=0,"",VLOOKUP($A237,'Annex 2 Designated EHV charges'!$D:$P,COLUMN(E237)+5,FALSE)),"")</f>
        <v/>
      </c>
      <c r="F237" s="213">
        <f>IFERROR(IF(VLOOKUP($A237,'Annex 2 Designated EHV charges'!$D:$P,COLUMN(F237)+5,FALSE)=0,"",VLOOKUP($A237,'Annex 2 Designated EHV charges'!$D:$P,COLUMN(F237)+5,FALSE)),"")</f>
        <v>892.67</v>
      </c>
      <c r="G237" s="213">
        <f>IFERROR(IF(VLOOKUP($A237,'Annex 2 Designated EHV charges'!$D:$P,COLUMN(G237)+5,FALSE)=0,"",VLOOKUP($A237,'Annex 2 Designated EHV charges'!$D:$P,COLUMN(G237)+5,FALSE)),"")</f>
        <v>0.05</v>
      </c>
      <c r="H237" s="213">
        <f>IFERROR(IF(VLOOKUP($A237,'Annex 2 Designated EHV charges'!$D:$P,COLUMN(H237)+5,FALSE)=0,"",VLOOKUP($A237,'Annex 2 Designated EHV charges'!$D:$P,COLUMN(H237)+5,FALSE)),"")</f>
        <v>0.05</v>
      </c>
    </row>
    <row r="238" spans="1:8" x14ac:dyDescent="0.25">
      <c r="A238" s="92" t="str">
        <f t="array" ref="A238">IFERROR(INDEX('Annex 2 Designated EHV charges'!$D$11:$D$396, MATCH(0, IF(ISBLANK('Annex 2 Designated EHV charges'!$D$11:$D$396),1, COUNTIF(A$4:$A237, 'Annex 2 Designated EHV charges'!$D$11:$D$396)), 0)),"")</f>
        <v>New Export 14</v>
      </c>
      <c r="B238" s="91" t="str">
        <f>IF($A238="","",VLOOKUP($A238,'Annex 2 Designated EHV charges'!$D:$O,2,0))</f>
        <v>New Export 14</v>
      </c>
      <c r="C238" s="92" t="str">
        <f>IF($A238="","",VLOOKUP($A238,'Annex 2 Designated EHV charges'!$D:$O,3,0))</f>
        <v>New Export 14</v>
      </c>
      <c r="D238" s="91" t="str">
        <f>IF($A238="","",VLOOKUP($A238,'Annex 2 Designated EHV charges'!$D:$O,4,0))</f>
        <v>Burnt Thorns Farm, Kilsby Lane</v>
      </c>
      <c r="E238" s="93" t="str">
        <f>IFERROR(IF(VLOOKUP($A238,'Annex 2 Designated EHV charges'!$D:$P,COLUMN(E238)+5,FALSE)=0,"",VLOOKUP($A238,'Annex 2 Designated EHV charges'!$D:$P,COLUMN(E238)+5,FALSE)),"")</f>
        <v/>
      </c>
      <c r="F238" s="213">
        <f>IFERROR(IF(VLOOKUP($A238,'Annex 2 Designated EHV charges'!$D:$P,COLUMN(F238)+5,FALSE)=0,"",VLOOKUP($A238,'Annex 2 Designated EHV charges'!$D:$P,COLUMN(F238)+5,FALSE)),"")</f>
        <v>355.22</v>
      </c>
      <c r="G238" s="213">
        <f>IFERROR(IF(VLOOKUP($A238,'Annex 2 Designated EHV charges'!$D:$P,COLUMN(G238)+5,FALSE)=0,"",VLOOKUP($A238,'Annex 2 Designated EHV charges'!$D:$P,COLUMN(G238)+5,FALSE)),"")</f>
        <v>0.05</v>
      </c>
      <c r="H238" s="213">
        <f>IFERROR(IF(VLOOKUP($A238,'Annex 2 Designated EHV charges'!$D:$P,COLUMN(H238)+5,FALSE)=0,"",VLOOKUP($A238,'Annex 2 Designated EHV charges'!$D:$P,COLUMN(H238)+5,FALSE)),"")</f>
        <v>0.05</v>
      </c>
    </row>
    <row r="239" spans="1:8" x14ac:dyDescent="0.25">
      <c r="A239" s="92" t="str">
        <f t="array" ref="A239">IFERROR(INDEX('Annex 2 Designated EHV charges'!$D$11:$D$396, MATCH(0, IF(ISBLANK('Annex 2 Designated EHV charges'!$D$11:$D$396),1, COUNTIF(A$4:$A238, 'Annex 2 Designated EHV charges'!$D$11:$D$396)), 0)),"")</f>
        <v>New Export 15</v>
      </c>
      <c r="B239" s="91" t="str">
        <f>IF($A239="","",VLOOKUP($A239,'Annex 2 Designated EHV charges'!$D:$O,2,0))</f>
        <v>New Export 15</v>
      </c>
      <c r="C239" s="92" t="str">
        <f>IF($A239="","",VLOOKUP($A239,'Annex 2 Designated EHV charges'!$D:$O,3,0))</f>
        <v>New Export 15</v>
      </c>
      <c r="D239" s="91" t="str">
        <f>IF($A239="","",VLOOKUP($A239,'Annex 2 Designated EHV charges'!$D:$O,4,0))</f>
        <v>By Pass Farm, Great North Road</v>
      </c>
      <c r="E239" s="93" t="str">
        <f>IFERROR(IF(VLOOKUP($A239,'Annex 2 Designated EHV charges'!$D:$P,COLUMN(E239)+5,FALSE)=0,"",VLOOKUP($A239,'Annex 2 Designated EHV charges'!$D:$P,COLUMN(E239)+5,FALSE)),"")</f>
        <v/>
      </c>
      <c r="F239" s="213">
        <f>IFERROR(IF(VLOOKUP($A239,'Annex 2 Designated EHV charges'!$D:$P,COLUMN(F239)+5,FALSE)=0,"",VLOOKUP($A239,'Annex 2 Designated EHV charges'!$D:$P,COLUMN(F239)+5,FALSE)),"")</f>
        <v>889.71</v>
      </c>
      <c r="G239" s="213">
        <f>IFERROR(IF(VLOOKUP($A239,'Annex 2 Designated EHV charges'!$D:$P,COLUMN(G239)+5,FALSE)=0,"",VLOOKUP($A239,'Annex 2 Designated EHV charges'!$D:$P,COLUMN(G239)+5,FALSE)),"")</f>
        <v>0.05</v>
      </c>
      <c r="H239" s="213">
        <f>IFERROR(IF(VLOOKUP($A239,'Annex 2 Designated EHV charges'!$D:$P,COLUMN(H239)+5,FALSE)=0,"",VLOOKUP($A239,'Annex 2 Designated EHV charges'!$D:$P,COLUMN(H239)+5,FALSE)),"")</f>
        <v>0.05</v>
      </c>
    </row>
    <row r="240" spans="1:8" x14ac:dyDescent="0.25">
      <c r="A240" s="92" t="str">
        <f t="array" ref="A240">IFERROR(INDEX('Annex 2 Designated EHV charges'!$D$11:$D$396, MATCH(0, IF(ISBLANK('Annex 2 Designated EHV charges'!$D$11:$D$396),1, COUNTIF(A$4:$A239, 'Annex 2 Designated EHV charges'!$D$11:$D$396)), 0)),"")</f>
        <v>New Export 16</v>
      </c>
      <c r="B240" s="91" t="str">
        <f>IF($A240="","",VLOOKUP($A240,'Annex 2 Designated EHV charges'!$D:$O,2,0))</f>
        <v>New Export 16</v>
      </c>
      <c r="C240" s="92" t="str">
        <f>IF($A240="","",VLOOKUP($A240,'Annex 2 Designated EHV charges'!$D:$O,3,0))</f>
        <v>New Export 16</v>
      </c>
      <c r="D240" s="91" t="str">
        <f>IF($A240="","",VLOOKUP($A240,'Annex 2 Designated EHV charges'!$D:$O,4,0))</f>
        <v>Canal Solar Farm, Elms Farm</v>
      </c>
      <c r="E240" s="93">
        <f>IFERROR(IF(VLOOKUP($A240,'Annex 2 Designated EHV charges'!$D:$P,COLUMN(E240)+5,FALSE)=0,"",VLOOKUP($A240,'Annex 2 Designated EHV charges'!$D:$P,COLUMN(E240)+5,FALSE)),"")</f>
        <v>-1.571</v>
      </c>
      <c r="F240" s="213">
        <f>IFERROR(IF(VLOOKUP($A240,'Annex 2 Designated EHV charges'!$D:$P,COLUMN(F240)+5,FALSE)=0,"",VLOOKUP($A240,'Annex 2 Designated EHV charges'!$D:$P,COLUMN(F240)+5,FALSE)),"")</f>
        <v>730.69</v>
      </c>
      <c r="G240" s="213">
        <f>IFERROR(IF(VLOOKUP($A240,'Annex 2 Designated EHV charges'!$D:$P,COLUMN(G240)+5,FALSE)=0,"",VLOOKUP($A240,'Annex 2 Designated EHV charges'!$D:$P,COLUMN(G240)+5,FALSE)),"")</f>
        <v>0.05</v>
      </c>
      <c r="H240" s="213">
        <f>IFERROR(IF(VLOOKUP($A240,'Annex 2 Designated EHV charges'!$D:$P,COLUMN(H240)+5,FALSE)=0,"",VLOOKUP($A240,'Annex 2 Designated EHV charges'!$D:$P,COLUMN(H240)+5,FALSE)),"")</f>
        <v>0.05</v>
      </c>
    </row>
    <row r="241" spans="1:8" x14ac:dyDescent="0.25">
      <c r="A241" s="92" t="str">
        <f t="array" ref="A241">IFERROR(INDEX('Annex 2 Designated EHV charges'!$D$11:$D$396, MATCH(0, IF(ISBLANK('Annex 2 Designated EHV charges'!$D$11:$D$396),1, COUNTIF(A$4:$A240, 'Annex 2 Designated EHV charges'!$D$11:$D$396)), 0)),"")</f>
        <v>New Export 17</v>
      </c>
      <c r="B241" s="91" t="str">
        <f>IF($A241="","",VLOOKUP($A241,'Annex 2 Designated EHV charges'!$D:$O,2,0))</f>
        <v>New Export 17</v>
      </c>
      <c r="C241" s="92" t="str">
        <f>IF($A241="","",VLOOKUP($A241,'Annex 2 Designated EHV charges'!$D:$O,3,0))</f>
        <v>New Export 17</v>
      </c>
      <c r="D241" s="91" t="str">
        <f>IF($A241="","",VLOOKUP($A241,'Annex 2 Designated EHV charges'!$D:$O,4,0))</f>
        <v>Castle Gresley IDNO</v>
      </c>
      <c r="E241" s="93">
        <f>IFERROR(IF(VLOOKUP($A241,'Annex 2 Designated EHV charges'!$D:$P,COLUMN(E241)+5,FALSE)=0,"",VLOOKUP($A241,'Annex 2 Designated EHV charges'!$D:$P,COLUMN(E241)+5,FALSE)),"")</f>
        <v>-1.7729999999999999</v>
      </c>
      <c r="F241" s="213">
        <f>IFERROR(IF(VLOOKUP($A241,'Annex 2 Designated EHV charges'!$D:$P,COLUMN(F241)+5,FALSE)=0,"",VLOOKUP($A241,'Annex 2 Designated EHV charges'!$D:$P,COLUMN(F241)+5,FALSE)),"")</f>
        <v>438.41</v>
      </c>
      <c r="G241" s="213">
        <f>IFERROR(IF(VLOOKUP($A241,'Annex 2 Designated EHV charges'!$D:$P,COLUMN(G241)+5,FALSE)=0,"",VLOOKUP($A241,'Annex 2 Designated EHV charges'!$D:$P,COLUMN(G241)+5,FALSE)),"")</f>
        <v>0.05</v>
      </c>
      <c r="H241" s="213">
        <f>IFERROR(IF(VLOOKUP($A241,'Annex 2 Designated EHV charges'!$D:$P,COLUMN(H241)+5,FALSE)=0,"",VLOOKUP($A241,'Annex 2 Designated EHV charges'!$D:$P,COLUMN(H241)+5,FALSE)),"")</f>
        <v>0.05</v>
      </c>
    </row>
    <row r="242" spans="1:8" x14ac:dyDescent="0.25">
      <c r="A242" s="92" t="str">
        <f t="array" ref="A242">IFERROR(INDEX('Annex 2 Designated EHV charges'!$D$11:$D$396, MATCH(0, IF(ISBLANK('Annex 2 Designated EHV charges'!$D$11:$D$396),1, COUNTIF(A$4:$A241, 'Annex 2 Designated EHV charges'!$D$11:$D$396)), 0)),"")</f>
        <v>New Export 18</v>
      </c>
      <c r="B242" s="91" t="str">
        <f>IF($A242="","",VLOOKUP($A242,'Annex 2 Designated EHV charges'!$D:$O,2,0))</f>
        <v>New Export 18</v>
      </c>
      <c r="C242" s="92" t="str">
        <f>IF($A242="","",VLOOKUP($A242,'Annex 2 Designated EHV charges'!$D:$O,3,0))</f>
        <v>New Export 18</v>
      </c>
      <c r="D242" s="91" t="str">
        <f>IF($A242="","",VLOOKUP($A242,'Annex 2 Designated EHV charges'!$D:$O,4,0))</f>
        <v>Caudwell Farm</v>
      </c>
      <c r="E242" s="93" t="str">
        <f>IFERROR(IF(VLOOKUP($A242,'Annex 2 Designated EHV charges'!$D:$P,COLUMN(E242)+5,FALSE)=0,"",VLOOKUP($A242,'Annex 2 Designated EHV charges'!$D:$P,COLUMN(E242)+5,FALSE)),"")</f>
        <v/>
      </c>
      <c r="F242" s="213">
        <f>IFERROR(IF(VLOOKUP($A242,'Annex 2 Designated EHV charges'!$D:$P,COLUMN(F242)+5,FALSE)=0,"",VLOOKUP($A242,'Annex 2 Designated EHV charges'!$D:$P,COLUMN(F242)+5,FALSE)),"")</f>
        <v>9095.2199999999993</v>
      </c>
      <c r="G242" s="213">
        <f>IFERROR(IF(VLOOKUP($A242,'Annex 2 Designated EHV charges'!$D:$P,COLUMN(G242)+5,FALSE)=0,"",VLOOKUP($A242,'Annex 2 Designated EHV charges'!$D:$P,COLUMN(G242)+5,FALSE)),"")</f>
        <v>0.05</v>
      </c>
      <c r="H242" s="213">
        <f>IFERROR(IF(VLOOKUP($A242,'Annex 2 Designated EHV charges'!$D:$P,COLUMN(H242)+5,FALSE)=0,"",VLOOKUP($A242,'Annex 2 Designated EHV charges'!$D:$P,COLUMN(H242)+5,FALSE)),"")</f>
        <v>0.05</v>
      </c>
    </row>
    <row r="243" spans="1:8" x14ac:dyDescent="0.25">
      <c r="A243" s="92" t="str">
        <f t="array" ref="A243">IFERROR(INDEX('Annex 2 Designated EHV charges'!$D$11:$D$396, MATCH(0, IF(ISBLANK('Annex 2 Designated EHV charges'!$D$11:$D$396),1, COUNTIF(A$4:$A242, 'Annex 2 Designated EHV charges'!$D$11:$D$396)), 0)),"")</f>
        <v>New Export 19</v>
      </c>
      <c r="B243" s="91" t="str">
        <f>IF($A243="","",VLOOKUP($A243,'Annex 2 Designated EHV charges'!$D:$O,2,0))</f>
        <v>New Export 19</v>
      </c>
      <c r="C243" s="92" t="str">
        <f>IF($A243="","",VLOOKUP($A243,'Annex 2 Designated EHV charges'!$D:$O,3,0))</f>
        <v>New Export 19</v>
      </c>
      <c r="D243" s="91" t="str">
        <f>IF($A243="","",VLOOKUP($A243,'Annex 2 Designated EHV charges'!$D:$O,4,0))</f>
        <v>Chelveston Renewable Energy Park</v>
      </c>
      <c r="E243" s="93">
        <f>IFERROR(IF(VLOOKUP($A243,'Annex 2 Designated EHV charges'!$D:$P,COLUMN(E243)+5,FALSE)=0,"",VLOOKUP($A243,'Annex 2 Designated EHV charges'!$D:$P,COLUMN(E243)+5,FALSE)),"")</f>
        <v>-3.6880000000000002</v>
      </c>
      <c r="F243" s="213">
        <f>IFERROR(IF(VLOOKUP($A243,'Annex 2 Designated EHV charges'!$D:$P,COLUMN(F243)+5,FALSE)=0,"",VLOOKUP($A243,'Annex 2 Designated EHV charges'!$D:$P,COLUMN(F243)+5,FALSE)),"")</f>
        <v>2033.56</v>
      </c>
      <c r="G243" s="213">
        <f>IFERROR(IF(VLOOKUP($A243,'Annex 2 Designated EHV charges'!$D:$P,COLUMN(G243)+5,FALSE)=0,"",VLOOKUP($A243,'Annex 2 Designated EHV charges'!$D:$P,COLUMN(G243)+5,FALSE)),"")</f>
        <v>0.05</v>
      </c>
      <c r="H243" s="213">
        <f>IFERROR(IF(VLOOKUP($A243,'Annex 2 Designated EHV charges'!$D:$P,COLUMN(H243)+5,FALSE)=0,"",VLOOKUP($A243,'Annex 2 Designated EHV charges'!$D:$P,COLUMN(H243)+5,FALSE)),"")</f>
        <v>0.05</v>
      </c>
    </row>
    <row r="244" spans="1:8" x14ac:dyDescent="0.25">
      <c r="A244" s="92" t="str">
        <f t="array" ref="A244">IFERROR(INDEX('Annex 2 Designated EHV charges'!$D$11:$D$396, MATCH(0, IF(ISBLANK('Annex 2 Designated EHV charges'!$D$11:$D$396),1, COUNTIF(A$4:$A243, 'Annex 2 Designated EHV charges'!$D$11:$D$396)), 0)),"")</f>
        <v>New Export 20</v>
      </c>
      <c r="B244" s="91" t="str">
        <f>IF($A244="","",VLOOKUP($A244,'Annex 2 Designated EHV charges'!$D:$O,2,0))</f>
        <v>New Export 20</v>
      </c>
      <c r="C244" s="92" t="str">
        <f>IF($A244="","",VLOOKUP($A244,'Annex 2 Designated EHV charges'!$D:$O,3,0))</f>
        <v>New Export 20</v>
      </c>
      <c r="D244" s="91" t="str">
        <f>IF($A244="","",VLOOKUP($A244,'Annex 2 Designated EHV charges'!$D:$O,4,0))</f>
        <v>Cogenhoe BESS IDNO</v>
      </c>
      <c r="E244" s="93">
        <f>IFERROR(IF(VLOOKUP($A244,'Annex 2 Designated EHV charges'!$D:$P,COLUMN(E244)+5,FALSE)=0,"",VLOOKUP($A244,'Annex 2 Designated EHV charges'!$D:$P,COLUMN(E244)+5,FALSE)),"")</f>
        <v>-1.6120000000000001</v>
      </c>
      <c r="F244" s="213">
        <f>IFERROR(IF(VLOOKUP($A244,'Annex 2 Designated EHV charges'!$D:$P,COLUMN(F244)+5,FALSE)=0,"",VLOOKUP($A244,'Annex 2 Designated EHV charges'!$D:$P,COLUMN(F244)+5,FALSE)),"")</f>
        <v>448.95</v>
      </c>
      <c r="G244" s="213">
        <f>IFERROR(IF(VLOOKUP($A244,'Annex 2 Designated EHV charges'!$D:$P,COLUMN(G244)+5,FALSE)=0,"",VLOOKUP($A244,'Annex 2 Designated EHV charges'!$D:$P,COLUMN(G244)+5,FALSE)),"")</f>
        <v>0.05</v>
      </c>
      <c r="H244" s="213">
        <f>IFERROR(IF(VLOOKUP($A244,'Annex 2 Designated EHV charges'!$D:$P,COLUMN(H244)+5,FALSE)=0,"",VLOOKUP($A244,'Annex 2 Designated EHV charges'!$D:$P,COLUMN(H244)+5,FALSE)),"")</f>
        <v>0.05</v>
      </c>
    </row>
    <row r="245" spans="1:8" x14ac:dyDescent="0.25">
      <c r="A245" s="92" t="str">
        <f t="array" ref="A245">IFERROR(INDEX('Annex 2 Designated EHV charges'!$D$11:$D$396, MATCH(0, IF(ISBLANK('Annex 2 Designated EHV charges'!$D$11:$D$396),1, COUNTIF(A$4:$A244, 'Annex 2 Designated EHV charges'!$D$11:$D$396)), 0)),"")</f>
        <v>New Export 22</v>
      </c>
      <c r="B245" s="91" t="str">
        <f>IF($A245="","",VLOOKUP($A245,'Annex 2 Designated EHV charges'!$D:$O,2,0))</f>
        <v>New Export 22</v>
      </c>
      <c r="C245" s="92" t="str">
        <f>IF($A245="","",VLOOKUP($A245,'Annex 2 Designated EHV charges'!$D:$O,3,0))</f>
        <v>New Export 22</v>
      </c>
      <c r="D245" s="91" t="str">
        <f>IF($A245="","",VLOOKUP($A245,'Annex 2 Designated EHV charges'!$D:$O,4,0))</f>
        <v>Corley Solar Farm, Breach Oak Lane</v>
      </c>
      <c r="E245" s="93" t="str">
        <f>IFERROR(IF(VLOOKUP($A245,'Annex 2 Designated EHV charges'!$D:$P,COLUMN(E245)+5,FALSE)=0,"",VLOOKUP($A245,'Annex 2 Designated EHV charges'!$D:$P,COLUMN(E245)+5,FALSE)),"")</f>
        <v/>
      </c>
      <c r="F245" s="213">
        <f>IFERROR(IF(VLOOKUP($A245,'Annex 2 Designated EHV charges'!$D:$P,COLUMN(F245)+5,FALSE)=0,"",VLOOKUP($A245,'Annex 2 Designated EHV charges'!$D:$P,COLUMN(F245)+5,FALSE)),"")</f>
        <v>4966.25</v>
      </c>
      <c r="G245" s="213">
        <f>IFERROR(IF(VLOOKUP($A245,'Annex 2 Designated EHV charges'!$D:$P,COLUMN(G245)+5,FALSE)=0,"",VLOOKUP($A245,'Annex 2 Designated EHV charges'!$D:$P,COLUMN(G245)+5,FALSE)),"")</f>
        <v>0.05</v>
      </c>
      <c r="H245" s="213">
        <f>IFERROR(IF(VLOOKUP($A245,'Annex 2 Designated EHV charges'!$D:$P,COLUMN(H245)+5,FALSE)=0,"",VLOOKUP($A245,'Annex 2 Designated EHV charges'!$D:$P,COLUMN(H245)+5,FALSE)),"")</f>
        <v>0.05</v>
      </c>
    </row>
    <row r="246" spans="1:8" x14ac:dyDescent="0.25">
      <c r="A246" s="92" t="str">
        <f t="array" ref="A246">IFERROR(INDEX('Annex 2 Designated EHV charges'!$D$11:$D$396, MATCH(0, IF(ISBLANK('Annex 2 Designated EHV charges'!$D$11:$D$396),1, COUNTIF(A$4:$A245, 'Annex 2 Designated EHV charges'!$D$11:$D$396)), 0)),"")</f>
        <v>New Export 23</v>
      </c>
      <c r="B246" s="91" t="str">
        <f>IF($A246="","",VLOOKUP($A246,'Annex 2 Designated EHV charges'!$D:$O,2,0))</f>
        <v>New Export 23</v>
      </c>
      <c r="C246" s="92" t="str">
        <f>IF($A246="","",VLOOKUP($A246,'Annex 2 Designated EHV charges'!$D:$O,3,0))</f>
        <v>New Export 23</v>
      </c>
      <c r="D246" s="91" t="str">
        <f>IF($A246="","",VLOOKUP($A246,'Annex 2 Designated EHV charges'!$D:$O,4,0))</f>
        <v>Costock Solar Farm</v>
      </c>
      <c r="E246" s="93" t="str">
        <f>IFERROR(IF(VLOOKUP($A246,'Annex 2 Designated EHV charges'!$D:$P,COLUMN(E246)+5,FALSE)=0,"",VLOOKUP($A246,'Annex 2 Designated EHV charges'!$D:$P,COLUMN(E246)+5,FALSE)),"")</f>
        <v/>
      </c>
      <c r="F246" s="213">
        <f>IFERROR(IF(VLOOKUP($A246,'Annex 2 Designated EHV charges'!$D:$P,COLUMN(F246)+5,FALSE)=0,"",VLOOKUP($A246,'Annex 2 Designated EHV charges'!$D:$P,COLUMN(F246)+5,FALSE)),"")</f>
        <v>891.65</v>
      </c>
      <c r="G246" s="213">
        <f>IFERROR(IF(VLOOKUP($A246,'Annex 2 Designated EHV charges'!$D:$P,COLUMN(G246)+5,FALSE)=0,"",VLOOKUP($A246,'Annex 2 Designated EHV charges'!$D:$P,COLUMN(G246)+5,FALSE)),"")</f>
        <v>0.05</v>
      </c>
      <c r="H246" s="213">
        <f>IFERROR(IF(VLOOKUP($A246,'Annex 2 Designated EHV charges'!$D:$P,COLUMN(H246)+5,FALSE)=0,"",VLOOKUP($A246,'Annex 2 Designated EHV charges'!$D:$P,COLUMN(H246)+5,FALSE)),"")</f>
        <v>0.05</v>
      </c>
    </row>
    <row r="247" spans="1:8" x14ac:dyDescent="0.25">
      <c r="A247" s="92" t="str">
        <f t="array" ref="A247">IFERROR(INDEX('Annex 2 Designated EHV charges'!$D$11:$D$396, MATCH(0, IF(ISBLANK('Annex 2 Designated EHV charges'!$D$11:$D$396),1, COUNTIF(A$4:$A246, 'Annex 2 Designated EHV charges'!$D$11:$D$396)), 0)),"")</f>
        <v>New Export 24</v>
      </c>
      <c r="B247" s="91" t="str">
        <f>IF($A247="","",VLOOKUP($A247,'Annex 2 Designated EHV charges'!$D:$O,2,0))</f>
        <v>New Export 24</v>
      </c>
      <c r="C247" s="92" t="str">
        <f>IF($A247="","",VLOOKUP($A247,'Annex 2 Designated EHV charges'!$D:$O,3,0))</f>
        <v>New Export 24</v>
      </c>
      <c r="D247" s="91" t="str">
        <f>IF($A247="","",VLOOKUP($A247,'Annex 2 Designated EHV charges'!$D:$O,4,0))</f>
        <v>Cranford Hall</v>
      </c>
      <c r="E247" s="93">
        <f>IFERROR(IF(VLOOKUP($A247,'Annex 2 Designated EHV charges'!$D:$P,COLUMN(E247)+5,FALSE)=0,"",VLOOKUP($A247,'Annex 2 Designated EHV charges'!$D:$P,COLUMN(E247)+5,FALSE)),"")</f>
        <v>-1.6120000000000001</v>
      </c>
      <c r="F247" s="213">
        <f>IFERROR(IF(VLOOKUP($A247,'Annex 2 Designated EHV charges'!$D:$P,COLUMN(F247)+5,FALSE)=0,"",VLOOKUP($A247,'Annex 2 Designated EHV charges'!$D:$P,COLUMN(F247)+5,FALSE)),"")</f>
        <v>2185.88</v>
      </c>
      <c r="G247" s="213">
        <f>IFERROR(IF(VLOOKUP($A247,'Annex 2 Designated EHV charges'!$D:$P,COLUMN(G247)+5,FALSE)=0,"",VLOOKUP($A247,'Annex 2 Designated EHV charges'!$D:$P,COLUMN(G247)+5,FALSE)),"")</f>
        <v>0.05</v>
      </c>
      <c r="H247" s="213">
        <f>IFERROR(IF(VLOOKUP($A247,'Annex 2 Designated EHV charges'!$D:$P,COLUMN(H247)+5,FALSE)=0,"",VLOOKUP($A247,'Annex 2 Designated EHV charges'!$D:$P,COLUMN(H247)+5,FALSE)),"")</f>
        <v>0.05</v>
      </c>
    </row>
    <row r="248" spans="1:8" x14ac:dyDescent="0.25">
      <c r="A248" s="92" t="str">
        <f t="array" ref="A248">IFERROR(INDEX('Annex 2 Designated EHV charges'!$D$11:$D$396, MATCH(0, IF(ISBLANK('Annex 2 Designated EHV charges'!$D$11:$D$396),1, COUNTIF(A$4:$A247, 'Annex 2 Designated EHV charges'!$D$11:$D$396)), 0)),"")</f>
        <v>New Export 25</v>
      </c>
      <c r="B248" s="91" t="str">
        <f>IF($A248="","",VLOOKUP($A248,'Annex 2 Designated EHV charges'!$D:$O,2,0))</f>
        <v>New Export 25</v>
      </c>
      <c r="C248" s="92" t="str">
        <f>IF($A248="","",VLOOKUP($A248,'Annex 2 Designated EHV charges'!$D:$O,3,0))</f>
        <v>New Export 25</v>
      </c>
      <c r="D248" s="91" t="str">
        <f>IF($A248="","",VLOOKUP($A248,'Annex 2 Designated EHV charges'!$D:$O,4,0))</f>
        <v>Drakelow Power Station 4</v>
      </c>
      <c r="E248" s="93" t="str">
        <f>IFERROR(IF(VLOOKUP($A248,'Annex 2 Designated EHV charges'!$D:$P,COLUMN(E248)+5,FALSE)=0,"",VLOOKUP($A248,'Annex 2 Designated EHV charges'!$D:$P,COLUMN(E248)+5,FALSE)),"")</f>
        <v/>
      </c>
      <c r="F248" s="213">
        <f>IFERROR(IF(VLOOKUP($A248,'Annex 2 Designated EHV charges'!$D:$P,COLUMN(F248)+5,FALSE)=0,"",VLOOKUP($A248,'Annex 2 Designated EHV charges'!$D:$P,COLUMN(F248)+5,FALSE)),"")</f>
        <v>5028.33</v>
      </c>
      <c r="G248" s="213">
        <f>IFERROR(IF(VLOOKUP($A248,'Annex 2 Designated EHV charges'!$D:$P,COLUMN(G248)+5,FALSE)=0,"",VLOOKUP($A248,'Annex 2 Designated EHV charges'!$D:$P,COLUMN(G248)+5,FALSE)),"")</f>
        <v>0.05</v>
      </c>
      <c r="H248" s="213">
        <f>IFERROR(IF(VLOOKUP($A248,'Annex 2 Designated EHV charges'!$D:$P,COLUMN(H248)+5,FALSE)=0,"",VLOOKUP($A248,'Annex 2 Designated EHV charges'!$D:$P,COLUMN(H248)+5,FALSE)),"")</f>
        <v>0.05</v>
      </c>
    </row>
    <row r="249" spans="1:8" x14ac:dyDescent="0.25">
      <c r="A249" s="92" t="str">
        <f t="array" ref="A249">IFERROR(INDEX('Annex 2 Designated EHV charges'!$D$11:$D$396, MATCH(0, IF(ISBLANK('Annex 2 Designated EHV charges'!$D$11:$D$396),1, COUNTIF(A$4:$A248, 'Annex 2 Designated EHV charges'!$D$11:$D$396)), 0)),"")</f>
        <v>New Export 26</v>
      </c>
      <c r="B249" s="91" t="str">
        <f>IF($A249="","",VLOOKUP($A249,'Annex 2 Designated EHV charges'!$D:$O,2,0))</f>
        <v>New Export 26</v>
      </c>
      <c r="C249" s="92" t="str">
        <f>IF($A249="","",VLOOKUP($A249,'Annex 2 Designated EHV charges'!$D:$O,3,0))</f>
        <v>New Export 26</v>
      </c>
      <c r="D249" s="91" t="str">
        <f>IF($A249="","",VLOOKUP($A249,'Annex 2 Designated EHV charges'!$D:$O,4,0))</f>
        <v>Dunsford Road (Alfreton PV)</v>
      </c>
      <c r="E249" s="93" t="str">
        <f>IFERROR(IF(VLOOKUP($A249,'Annex 2 Designated EHV charges'!$D:$P,COLUMN(E249)+5,FALSE)=0,"",VLOOKUP($A249,'Annex 2 Designated EHV charges'!$D:$P,COLUMN(E249)+5,FALSE)),"")</f>
        <v/>
      </c>
      <c r="F249" s="213">
        <f>IFERROR(IF(VLOOKUP($A249,'Annex 2 Designated EHV charges'!$D:$P,COLUMN(F249)+5,FALSE)=0,"",VLOOKUP($A249,'Annex 2 Designated EHV charges'!$D:$P,COLUMN(F249)+5,FALSE)),"")</f>
        <v>1138.68</v>
      </c>
      <c r="G249" s="213">
        <f>IFERROR(IF(VLOOKUP($A249,'Annex 2 Designated EHV charges'!$D:$P,COLUMN(G249)+5,FALSE)=0,"",VLOOKUP($A249,'Annex 2 Designated EHV charges'!$D:$P,COLUMN(G249)+5,FALSE)),"")</f>
        <v>0.05</v>
      </c>
      <c r="H249" s="213">
        <f>IFERROR(IF(VLOOKUP($A249,'Annex 2 Designated EHV charges'!$D:$P,COLUMN(H249)+5,FALSE)=0,"",VLOOKUP($A249,'Annex 2 Designated EHV charges'!$D:$P,COLUMN(H249)+5,FALSE)),"")</f>
        <v>0.05</v>
      </c>
    </row>
    <row r="250" spans="1:8" x14ac:dyDescent="0.25">
      <c r="A250" s="92" t="str">
        <f t="array" ref="A250">IFERROR(INDEX('Annex 2 Designated EHV charges'!$D$11:$D$396, MATCH(0, IF(ISBLANK('Annex 2 Designated EHV charges'!$D$11:$D$396),1, COUNTIF(A$4:$A249, 'Annex 2 Designated EHV charges'!$D$11:$D$396)), 0)),"")</f>
        <v>New Export 28</v>
      </c>
      <c r="B250" s="91" t="str">
        <f>IF($A250="","",VLOOKUP($A250,'Annex 2 Designated EHV charges'!$D:$O,2,0))</f>
        <v>New Export 28</v>
      </c>
      <c r="C250" s="92" t="str">
        <f>IF($A250="","",VLOOKUP($A250,'Annex 2 Designated EHV charges'!$D:$O,3,0))</f>
        <v>New Export 28</v>
      </c>
      <c r="D250" s="91" t="str">
        <f>IF($A250="","",VLOOKUP($A250,'Annex 2 Designated EHV charges'!$D:$O,4,0))</f>
        <v>East Sulgrave</v>
      </c>
      <c r="E250" s="93" t="str">
        <f>IFERROR(IF(VLOOKUP($A250,'Annex 2 Designated EHV charges'!$D:$P,COLUMN(E250)+5,FALSE)=0,"",VLOOKUP($A250,'Annex 2 Designated EHV charges'!$D:$P,COLUMN(E250)+5,FALSE)),"")</f>
        <v/>
      </c>
      <c r="F250" s="213">
        <f>IFERROR(IF(VLOOKUP($A250,'Annex 2 Designated EHV charges'!$D:$P,COLUMN(F250)+5,FALSE)=0,"",VLOOKUP($A250,'Annex 2 Designated EHV charges'!$D:$P,COLUMN(F250)+5,FALSE)),"")</f>
        <v>36476.6</v>
      </c>
      <c r="G250" s="213">
        <f>IFERROR(IF(VLOOKUP($A250,'Annex 2 Designated EHV charges'!$D:$P,COLUMN(G250)+5,FALSE)=0,"",VLOOKUP($A250,'Annex 2 Designated EHV charges'!$D:$P,COLUMN(G250)+5,FALSE)),"")</f>
        <v>0.05</v>
      </c>
      <c r="H250" s="213">
        <f>IFERROR(IF(VLOOKUP($A250,'Annex 2 Designated EHV charges'!$D:$P,COLUMN(H250)+5,FALSE)=0,"",VLOOKUP($A250,'Annex 2 Designated EHV charges'!$D:$P,COLUMN(H250)+5,FALSE)),"")</f>
        <v>0.05</v>
      </c>
    </row>
    <row r="251" spans="1:8" x14ac:dyDescent="0.25">
      <c r="A251" s="92" t="str">
        <f t="array" ref="A251">IFERROR(INDEX('Annex 2 Designated EHV charges'!$D$11:$D$396, MATCH(0, IF(ISBLANK('Annex 2 Designated EHV charges'!$D$11:$D$396),1, COUNTIF(A$4:$A250, 'Annex 2 Designated EHV charges'!$D$11:$D$396)), 0)),"")</f>
        <v>New Export 29</v>
      </c>
      <c r="B251" s="91" t="str">
        <f>IF($A251="","",VLOOKUP($A251,'Annex 2 Designated EHV charges'!$D:$O,2,0))</f>
        <v>New Export 29</v>
      </c>
      <c r="C251" s="92" t="str">
        <f>IF($A251="","",VLOOKUP($A251,'Annex 2 Designated EHV charges'!$D:$O,3,0))</f>
        <v>New Export 29</v>
      </c>
      <c r="D251" s="91" t="str">
        <f>IF($A251="","",VLOOKUP($A251,'Annex 2 Designated EHV charges'!$D:$O,4,0))</f>
        <v>East Wood End, Milton Keynes</v>
      </c>
      <c r="E251" s="93" t="str">
        <f>IFERROR(IF(VLOOKUP($A251,'Annex 2 Designated EHV charges'!$D:$P,COLUMN(E251)+5,FALSE)=0,"",VLOOKUP($A251,'Annex 2 Designated EHV charges'!$D:$P,COLUMN(E251)+5,FALSE)),"")</f>
        <v/>
      </c>
      <c r="F251" s="213">
        <f>IFERROR(IF(VLOOKUP($A251,'Annex 2 Designated EHV charges'!$D:$P,COLUMN(F251)+5,FALSE)=0,"",VLOOKUP($A251,'Annex 2 Designated EHV charges'!$D:$P,COLUMN(F251)+5,FALSE)),"")</f>
        <v>1809.71</v>
      </c>
      <c r="G251" s="213">
        <f>IFERROR(IF(VLOOKUP($A251,'Annex 2 Designated EHV charges'!$D:$P,COLUMN(G251)+5,FALSE)=0,"",VLOOKUP($A251,'Annex 2 Designated EHV charges'!$D:$P,COLUMN(G251)+5,FALSE)),"")</f>
        <v>0.05</v>
      </c>
      <c r="H251" s="213">
        <f>IFERROR(IF(VLOOKUP($A251,'Annex 2 Designated EHV charges'!$D:$P,COLUMN(H251)+5,FALSE)=0,"",VLOOKUP($A251,'Annex 2 Designated EHV charges'!$D:$P,COLUMN(H251)+5,FALSE)),"")</f>
        <v>0.05</v>
      </c>
    </row>
    <row r="252" spans="1:8" x14ac:dyDescent="0.25">
      <c r="A252" s="92" t="str">
        <f t="array" ref="A252">IFERROR(INDEX('Annex 2 Designated EHV charges'!$D$11:$D$396, MATCH(0, IF(ISBLANK('Annex 2 Designated EHV charges'!$D$11:$D$396),1, COUNTIF(A$4:$A251, 'Annex 2 Designated EHV charges'!$D$11:$D$396)), 0)),"")</f>
        <v>New Export 30</v>
      </c>
      <c r="B252" s="91" t="str">
        <f>IF($A252="","",VLOOKUP($A252,'Annex 2 Designated EHV charges'!$D:$O,2,0))</f>
        <v>New Export 30</v>
      </c>
      <c r="C252" s="92" t="str">
        <f>IF($A252="","",VLOOKUP($A252,'Annex 2 Designated EHV charges'!$D:$O,3,0))</f>
        <v>New Export 30</v>
      </c>
      <c r="D252" s="91" t="str">
        <f>IF($A252="","",VLOOKUP($A252,'Annex 2 Designated EHV charges'!$D:$O,4,0))</f>
        <v>Eastcroft EfW</v>
      </c>
      <c r="E252" s="93">
        <f>IFERROR(IF(VLOOKUP($A252,'Annex 2 Designated EHV charges'!$D:$P,COLUMN(E252)+5,FALSE)=0,"",VLOOKUP($A252,'Annex 2 Designated EHV charges'!$D:$P,COLUMN(E252)+5,FALSE)),"")</f>
        <v>-0.33300000000000002</v>
      </c>
      <c r="F252" s="213">
        <f>IFERROR(IF(VLOOKUP($A252,'Annex 2 Designated EHV charges'!$D:$P,COLUMN(F252)+5,FALSE)=0,"",VLOOKUP($A252,'Annex 2 Designated EHV charges'!$D:$P,COLUMN(F252)+5,FALSE)),"")</f>
        <v>3320.99</v>
      </c>
      <c r="G252" s="213">
        <f>IFERROR(IF(VLOOKUP($A252,'Annex 2 Designated EHV charges'!$D:$P,COLUMN(G252)+5,FALSE)=0,"",VLOOKUP($A252,'Annex 2 Designated EHV charges'!$D:$P,COLUMN(G252)+5,FALSE)),"")</f>
        <v>0.05</v>
      </c>
      <c r="H252" s="213">
        <f>IFERROR(IF(VLOOKUP($A252,'Annex 2 Designated EHV charges'!$D:$P,COLUMN(H252)+5,FALSE)=0,"",VLOOKUP($A252,'Annex 2 Designated EHV charges'!$D:$P,COLUMN(H252)+5,FALSE)),"")</f>
        <v>0.05</v>
      </c>
    </row>
    <row r="253" spans="1:8" x14ac:dyDescent="0.25">
      <c r="A253" s="92" t="str">
        <f t="array" ref="A253">IFERROR(INDEX('Annex 2 Designated EHV charges'!$D$11:$D$396, MATCH(0, IF(ISBLANK('Annex 2 Designated EHV charges'!$D$11:$D$396),1, COUNTIF(A$4:$A252, 'Annex 2 Designated EHV charges'!$D$11:$D$396)), 0)),"")</f>
        <v>New Export 31</v>
      </c>
      <c r="B253" s="91" t="str">
        <f>IF($A253="","",VLOOKUP($A253,'Annex 2 Designated EHV charges'!$D:$O,2,0))</f>
        <v>New Export 31</v>
      </c>
      <c r="C253" s="92" t="str">
        <f>IF($A253="","",VLOOKUP($A253,'Annex 2 Designated EHV charges'!$D:$O,3,0))</f>
        <v>New Export 31</v>
      </c>
      <c r="D253" s="91" t="str">
        <f>IF($A253="","",VLOOKUP($A253,'Annex 2 Designated EHV charges'!$D:$O,4,0))</f>
        <v>Eden Meadows ESS &amp; PV</v>
      </c>
      <c r="E253" s="93" t="str">
        <f>IFERROR(IF(VLOOKUP($A253,'Annex 2 Designated EHV charges'!$D:$P,COLUMN(E253)+5,FALSE)=0,"",VLOOKUP($A253,'Annex 2 Designated EHV charges'!$D:$P,COLUMN(E253)+5,FALSE)),"")</f>
        <v/>
      </c>
      <c r="F253" s="213">
        <f>IFERROR(IF(VLOOKUP($A253,'Annex 2 Designated EHV charges'!$D:$P,COLUMN(F253)+5,FALSE)=0,"",VLOOKUP($A253,'Annex 2 Designated EHV charges'!$D:$P,COLUMN(F253)+5,FALSE)),"")</f>
        <v>448.95</v>
      </c>
      <c r="G253" s="213">
        <f>IFERROR(IF(VLOOKUP($A253,'Annex 2 Designated EHV charges'!$D:$P,COLUMN(G253)+5,FALSE)=0,"",VLOOKUP($A253,'Annex 2 Designated EHV charges'!$D:$P,COLUMN(G253)+5,FALSE)),"")</f>
        <v>0.05</v>
      </c>
      <c r="H253" s="213">
        <f>IFERROR(IF(VLOOKUP($A253,'Annex 2 Designated EHV charges'!$D:$P,COLUMN(H253)+5,FALSE)=0,"",VLOOKUP($A253,'Annex 2 Designated EHV charges'!$D:$P,COLUMN(H253)+5,FALSE)),"")</f>
        <v>0.05</v>
      </c>
    </row>
    <row r="254" spans="1:8" x14ac:dyDescent="0.25">
      <c r="A254" s="92" t="str">
        <f t="array" ref="A254">IFERROR(INDEX('Annex 2 Designated EHV charges'!$D$11:$D$396, MATCH(0, IF(ISBLANK('Annex 2 Designated EHV charges'!$D$11:$D$396),1, COUNTIF(A$4:$A253, 'Annex 2 Designated EHV charges'!$D$11:$D$396)), 0)),"")</f>
        <v>New Export 33</v>
      </c>
      <c r="B254" s="91" t="str">
        <f>IF($A254="","",VLOOKUP($A254,'Annex 2 Designated EHV charges'!$D:$O,2,0))</f>
        <v>New Export 33</v>
      </c>
      <c r="C254" s="92" t="str">
        <f>IF($A254="","",VLOOKUP($A254,'Annex 2 Designated EHV charges'!$D:$O,3,0))</f>
        <v>New Export 33</v>
      </c>
      <c r="D254" s="91" t="str">
        <f>IF($A254="","",VLOOKUP($A254,'Annex 2 Designated EHV charges'!$D:$O,4,0))</f>
        <v>Exton Estate Solar Farm, Barnsdale Avenue</v>
      </c>
      <c r="E254" s="93" t="str">
        <f>IFERROR(IF(VLOOKUP($A254,'Annex 2 Designated EHV charges'!$D:$P,COLUMN(E254)+5,FALSE)=0,"",VLOOKUP($A254,'Annex 2 Designated EHV charges'!$D:$P,COLUMN(E254)+5,FALSE)),"")</f>
        <v/>
      </c>
      <c r="F254" s="213">
        <f>IFERROR(IF(VLOOKUP($A254,'Annex 2 Designated EHV charges'!$D:$P,COLUMN(F254)+5,FALSE)=0,"",VLOOKUP($A254,'Annex 2 Designated EHV charges'!$D:$P,COLUMN(F254)+5,FALSE)),"")</f>
        <v>17314.259999999998</v>
      </c>
      <c r="G254" s="213">
        <f>IFERROR(IF(VLOOKUP($A254,'Annex 2 Designated EHV charges'!$D:$P,COLUMN(G254)+5,FALSE)=0,"",VLOOKUP($A254,'Annex 2 Designated EHV charges'!$D:$P,COLUMN(G254)+5,FALSE)),"")</f>
        <v>0.05</v>
      </c>
      <c r="H254" s="213">
        <f>IFERROR(IF(VLOOKUP($A254,'Annex 2 Designated EHV charges'!$D:$P,COLUMN(H254)+5,FALSE)=0,"",VLOOKUP($A254,'Annex 2 Designated EHV charges'!$D:$P,COLUMN(H254)+5,FALSE)),"")</f>
        <v>0.05</v>
      </c>
    </row>
    <row r="255" spans="1:8" x14ac:dyDescent="0.25">
      <c r="A255" s="92" t="str">
        <f t="array" ref="A255">IFERROR(INDEX('Annex 2 Designated EHV charges'!$D$11:$D$396, MATCH(0, IF(ISBLANK('Annex 2 Designated EHV charges'!$D$11:$D$396),1, COUNTIF(A$4:$A254, 'Annex 2 Designated EHV charges'!$D$11:$D$396)), 0)),"")</f>
        <v>New Export 34</v>
      </c>
      <c r="B255" s="91" t="str">
        <f>IF($A255="","",VLOOKUP($A255,'Annex 2 Designated EHV charges'!$D:$O,2,0))</f>
        <v>New Export 34</v>
      </c>
      <c r="C255" s="92" t="str">
        <f>IF($A255="","",VLOOKUP($A255,'Annex 2 Designated EHV charges'!$D:$O,3,0))</f>
        <v>New Export 34</v>
      </c>
      <c r="D255" s="91" t="str">
        <f>IF($A255="","",VLOOKUP($A255,'Annex 2 Designated EHV charges'!$D:$O,4,0))</f>
        <v>Fairham Business Park Unit 4 IDNO</v>
      </c>
      <c r="E255" s="93" t="str">
        <f>IFERROR(IF(VLOOKUP($A255,'Annex 2 Designated EHV charges'!$D:$P,COLUMN(E255)+5,FALSE)=0,"",VLOOKUP($A255,'Annex 2 Designated EHV charges'!$D:$P,COLUMN(E255)+5,FALSE)),"")</f>
        <v/>
      </c>
      <c r="F255" s="213">
        <f>IFERROR(IF(VLOOKUP($A255,'Annex 2 Designated EHV charges'!$D:$P,COLUMN(F255)+5,FALSE)=0,"",VLOOKUP($A255,'Annex 2 Designated EHV charges'!$D:$P,COLUMN(F255)+5,FALSE)),"")</f>
        <v>897.91</v>
      </c>
      <c r="G255" s="213">
        <f>IFERROR(IF(VLOOKUP($A255,'Annex 2 Designated EHV charges'!$D:$P,COLUMN(G255)+5,FALSE)=0,"",VLOOKUP($A255,'Annex 2 Designated EHV charges'!$D:$P,COLUMN(G255)+5,FALSE)),"")</f>
        <v>0.05</v>
      </c>
      <c r="H255" s="213">
        <f>IFERROR(IF(VLOOKUP($A255,'Annex 2 Designated EHV charges'!$D:$P,COLUMN(H255)+5,FALSE)=0,"",VLOOKUP($A255,'Annex 2 Designated EHV charges'!$D:$P,COLUMN(H255)+5,FALSE)),"")</f>
        <v>0.05</v>
      </c>
    </row>
    <row r="256" spans="1:8" x14ac:dyDescent="0.25">
      <c r="A256" s="92" t="str">
        <f t="array" ref="A256">IFERROR(INDEX('Annex 2 Designated EHV charges'!$D$11:$D$396, MATCH(0, IF(ISBLANK('Annex 2 Designated EHV charges'!$D$11:$D$396),1, COUNTIF(A$4:$A255, 'Annex 2 Designated EHV charges'!$D$11:$D$396)), 0)),"")</f>
        <v>New Export 35</v>
      </c>
      <c r="B256" s="91" t="str">
        <f>IF($A256="","",VLOOKUP($A256,'Annex 2 Designated EHV charges'!$D:$O,2,0))</f>
        <v>New Export 35</v>
      </c>
      <c r="C256" s="92" t="str">
        <f>IF($A256="","",VLOOKUP($A256,'Annex 2 Designated EHV charges'!$D:$O,3,0))</f>
        <v>New Export 35</v>
      </c>
      <c r="D256" s="91" t="str">
        <f>IF($A256="","",VLOOKUP($A256,'Annex 2 Designated EHV charges'!$D:$O,4,0))</f>
        <v>Friskerton Solar Farm, Reepham Road</v>
      </c>
      <c r="E256" s="93" t="str">
        <f>IFERROR(IF(VLOOKUP($A256,'Annex 2 Designated EHV charges'!$D:$P,COLUMN(E256)+5,FALSE)=0,"",VLOOKUP($A256,'Annex 2 Designated EHV charges'!$D:$P,COLUMN(E256)+5,FALSE)),"")</f>
        <v/>
      </c>
      <c r="F256" s="213">
        <f>IFERROR(IF(VLOOKUP($A256,'Annex 2 Designated EHV charges'!$D:$P,COLUMN(F256)+5,FALSE)=0,"",VLOOKUP($A256,'Annex 2 Designated EHV charges'!$D:$P,COLUMN(F256)+5,FALSE)),"")</f>
        <v>342.19</v>
      </c>
      <c r="G256" s="213">
        <f>IFERROR(IF(VLOOKUP($A256,'Annex 2 Designated EHV charges'!$D:$P,COLUMN(G256)+5,FALSE)=0,"",VLOOKUP($A256,'Annex 2 Designated EHV charges'!$D:$P,COLUMN(G256)+5,FALSE)),"")</f>
        <v>0.05</v>
      </c>
      <c r="H256" s="213">
        <f>IFERROR(IF(VLOOKUP($A256,'Annex 2 Designated EHV charges'!$D:$P,COLUMN(H256)+5,FALSE)=0,"",VLOOKUP($A256,'Annex 2 Designated EHV charges'!$D:$P,COLUMN(H256)+5,FALSE)),"")</f>
        <v>0.05</v>
      </c>
    </row>
    <row r="257" spans="1:8" x14ac:dyDescent="0.25">
      <c r="A257" s="92" t="str">
        <f t="array" ref="A257">IFERROR(INDEX('Annex 2 Designated EHV charges'!$D$11:$D$396, MATCH(0, IF(ISBLANK('Annex 2 Designated EHV charges'!$D$11:$D$396),1, COUNTIF(A$4:$A256, 'Annex 2 Designated EHV charges'!$D$11:$D$396)), 0)),"")</f>
        <v>New Export 37</v>
      </c>
      <c r="B257" s="91" t="str">
        <f>IF($A257="","",VLOOKUP($A257,'Annex 2 Designated EHV charges'!$D:$O,2,0))</f>
        <v>New Export 37</v>
      </c>
      <c r="C257" s="92" t="str">
        <f>IF($A257="","",VLOOKUP($A257,'Annex 2 Designated EHV charges'!$D:$O,3,0))</f>
        <v>New Export 37</v>
      </c>
      <c r="D257" s="91" t="str">
        <f>IF($A257="","",VLOOKUP($A257,'Annex 2 Designated EHV charges'!$D:$O,4,0))</f>
        <v>Glaston Road, Oakham</v>
      </c>
      <c r="E257" s="93" t="str">
        <f>IFERROR(IF(VLOOKUP($A257,'Annex 2 Designated EHV charges'!$D:$P,COLUMN(E257)+5,FALSE)=0,"",VLOOKUP($A257,'Annex 2 Designated EHV charges'!$D:$P,COLUMN(E257)+5,FALSE)),"")</f>
        <v/>
      </c>
      <c r="F257" s="213">
        <f>IFERROR(IF(VLOOKUP($A257,'Annex 2 Designated EHV charges'!$D:$P,COLUMN(F257)+5,FALSE)=0,"",VLOOKUP($A257,'Annex 2 Designated EHV charges'!$D:$P,COLUMN(F257)+5,FALSE)),"")</f>
        <v>11241.97</v>
      </c>
      <c r="G257" s="213">
        <f>IFERROR(IF(VLOOKUP($A257,'Annex 2 Designated EHV charges'!$D:$P,COLUMN(G257)+5,FALSE)=0,"",VLOOKUP($A257,'Annex 2 Designated EHV charges'!$D:$P,COLUMN(G257)+5,FALSE)),"")</f>
        <v>0.05</v>
      </c>
      <c r="H257" s="213">
        <f>IFERROR(IF(VLOOKUP($A257,'Annex 2 Designated EHV charges'!$D:$P,COLUMN(H257)+5,FALSE)=0,"",VLOOKUP($A257,'Annex 2 Designated EHV charges'!$D:$P,COLUMN(H257)+5,FALSE)),"")</f>
        <v>0.05</v>
      </c>
    </row>
    <row r="258" spans="1:8" x14ac:dyDescent="0.25">
      <c r="A258" s="92" t="str">
        <f t="array" ref="A258">IFERROR(INDEX('Annex 2 Designated EHV charges'!$D$11:$D$396, MATCH(0, IF(ISBLANK('Annex 2 Designated EHV charges'!$D$11:$D$396),1, COUNTIF(A$4:$A257, 'Annex 2 Designated EHV charges'!$D$11:$D$396)), 0)),"")</f>
        <v>New Export 38</v>
      </c>
      <c r="B258" s="91" t="str">
        <f>IF($A258="","",VLOOKUP($A258,'Annex 2 Designated EHV charges'!$D:$O,2,0))</f>
        <v>New Export 38</v>
      </c>
      <c r="C258" s="92" t="str">
        <f>IF($A258="","",VLOOKUP($A258,'Annex 2 Designated EHV charges'!$D:$O,3,0))</f>
        <v>New Export 38</v>
      </c>
      <c r="D258" s="91" t="str">
        <f>IF($A258="","",VLOOKUP($A258,'Annex 2 Designated EHV charges'!$D:$O,4,0))</f>
        <v>Grantham Solar Farm</v>
      </c>
      <c r="E258" s="93" t="str">
        <f>IFERROR(IF(VLOOKUP($A258,'Annex 2 Designated EHV charges'!$D:$P,COLUMN(E258)+5,FALSE)=0,"",VLOOKUP($A258,'Annex 2 Designated EHV charges'!$D:$P,COLUMN(E258)+5,FALSE)),"")</f>
        <v/>
      </c>
      <c r="F258" s="213">
        <f>IFERROR(IF(VLOOKUP($A258,'Annex 2 Designated EHV charges'!$D:$P,COLUMN(F258)+5,FALSE)=0,"",VLOOKUP($A258,'Annex 2 Designated EHV charges'!$D:$P,COLUMN(F258)+5,FALSE)),"")</f>
        <v>4287.76</v>
      </c>
      <c r="G258" s="213">
        <f>IFERROR(IF(VLOOKUP($A258,'Annex 2 Designated EHV charges'!$D:$P,COLUMN(G258)+5,FALSE)=0,"",VLOOKUP($A258,'Annex 2 Designated EHV charges'!$D:$P,COLUMN(G258)+5,FALSE)),"")</f>
        <v>0.05</v>
      </c>
      <c r="H258" s="213">
        <f>IFERROR(IF(VLOOKUP($A258,'Annex 2 Designated EHV charges'!$D:$P,COLUMN(H258)+5,FALSE)=0,"",VLOOKUP($A258,'Annex 2 Designated EHV charges'!$D:$P,COLUMN(H258)+5,FALSE)),"")</f>
        <v>0.05</v>
      </c>
    </row>
    <row r="259" spans="1:8" x14ac:dyDescent="0.25">
      <c r="A259" s="92" t="str">
        <f t="array" ref="A259">IFERROR(INDEX('Annex 2 Designated EHV charges'!$D$11:$D$396, MATCH(0, IF(ISBLANK('Annex 2 Designated EHV charges'!$D$11:$D$396),1, COUNTIF(A$4:$A258, 'Annex 2 Designated EHV charges'!$D$11:$D$396)), 0)),"")</f>
        <v>New Export 39</v>
      </c>
      <c r="B259" s="91" t="str">
        <f>IF($A259="","",VLOOKUP($A259,'Annex 2 Designated EHV charges'!$D:$O,2,0))</f>
        <v>New Export 39</v>
      </c>
      <c r="C259" s="92" t="str">
        <f>IF($A259="","",VLOOKUP($A259,'Annex 2 Designated EHV charges'!$D:$O,3,0))</f>
        <v>New Export 39</v>
      </c>
      <c r="D259" s="91" t="str">
        <f>IF($A259="","",VLOOKUP($A259,'Annex 2 Designated EHV charges'!$D:$O,4,0))</f>
        <v>Grendon BESS Farm IDNO</v>
      </c>
      <c r="E259" s="93">
        <f>IFERROR(IF(VLOOKUP($A259,'Annex 2 Designated EHV charges'!$D:$P,COLUMN(E259)+5,FALSE)=0,"",VLOOKUP($A259,'Annex 2 Designated EHV charges'!$D:$P,COLUMN(E259)+5,FALSE)),"")</f>
        <v>-1.6120000000000001</v>
      </c>
      <c r="F259" s="213">
        <f>IFERROR(IF(VLOOKUP($A259,'Annex 2 Designated EHV charges'!$D:$P,COLUMN(F259)+5,FALSE)=0,"",VLOOKUP($A259,'Annex 2 Designated EHV charges'!$D:$P,COLUMN(F259)+5,FALSE)),"")</f>
        <v>8920.7999999999993</v>
      </c>
      <c r="G259" s="213">
        <f>IFERROR(IF(VLOOKUP($A259,'Annex 2 Designated EHV charges'!$D:$P,COLUMN(G259)+5,FALSE)=0,"",VLOOKUP($A259,'Annex 2 Designated EHV charges'!$D:$P,COLUMN(G259)+5,FALSE)),"")</f>
        <v>0.05</v>
      </c>
      <c r="H259" s="213">
        <f>IFERROR(IF(VLOOKUP($A259,'Annex 2 Designated EHV charges'!$D:$P,COLUMN(H259)+5,FALSE)=0,"",VLOOKUP($A259,'Annex 2 Designated EHV charges'!$D:$P,COLUMN(H259)+5,FALSE)),"")</f>
        <v>0.05</v>
      </c>
    </row>
    <row r="260" spans="1:8" x14ac:dyDescent="0.25">
      <c r="A260" s="92" t="str">
        <f t="array" ref="A260">IFERROR(INDEX('Annex 2 Designated EHV charges'!$D$11:$D$396, MATCH(0, IF(ISBLANK('Annex 2 Designated EHV charges'!$D$11:$D$396),1, COUNTIF(A$4:$A259, 'Annex 2 Designated EHV charges'!$D$11:$D$396)), 0)),"")</f>
        <v>New Export 40</v>
      </c>
      <c r="B260" s="91" t="str">
        <f>IF($A260="","",VLOOKUP($A260,'Annex 2 Designated EHV charges'!$D:$O,2,0))</f>
        <v>New Export 40</v>
      </c>
      <c r="C260" s="92" t="str">
        <f>IF($A260="","",VLOOKUP($A260,'Annex 2 Designated EHV charges'!$D:$O,3,0))</f>
        <v>New Export 40</v>
      </c>
      <c r="D260" s="91" t="str">
        <f>IF($A260="","",VLOOKUP($A260,'Annex 2 Designated EHV charges'!$D:$O,4,0))</f>
        <v>Grendon Lakes</v>
      </c>
      <c r="E260" s="93">
        <f>IFERROR(IF(VLOOKUP($A260,'Annex 2 Designated EHV charges'!$D:$P,COLUMN(E260)+5,FALSE)=0,"",VLOOKUP($A260,'Annex 2 Designated EHV charges'!$D:$P,COLUMN(E260)+5,FALSE)),"")</f>
        <v>-1.6120000000000001</v>
      </c>
      <c r="F260" s="213">
        <f>IFERROR(IF(VLOOKUP($A260,'Annex 2 Designated EHV charges'!$D:$P,COLUMN(F260)+5,FALSE)=0,"",VLOOKUP($A260,'Annex 2 Designated EHV charges'!$D:$P,COLUMN(F260)+5,FALSE)),"")</f>
        <v>448.95</v>
      </c>
      <c r="G260" s="213">
        <f>IFERROR(IF(VLOOKUP($A260,'Annex 2 Designated EHV charges'!$D:$P,COLUMN(G260)+5,FALSE)=0,"",VLOOKUP($A260,'Annex 2 Designated EHV charges'!$D:$P,COLUMN(G260)+5,FALSE)),"")</f>
        <v>0.05</v>
      </c>
      <c r="H260" s="213">
        <f>IFERROR(IF(VLOOKUP($A260,'Annex 2 Designated EHV charges'!$D:$P,COLUMN(H260)+5,FALSE)=0,"",VLOOKUP($A260,'Annex 2 Designated EHV charges'!$D:$P,COLUMN(H260)+5,FALSE)),"")</f>
        <v>0.05</v>
      </c>
    </row>
    <row r="261" spans="1:8" x14ac:dyDescent="0.25">
      <c r="A261" s="92" t="str">
        <f t="array" ref="A261">IFERROR(INDEX('Annex 2 Designated EHV charges'!$D$11:$D$396, MATCH(0, IF(ISBLANK('Annex 2 Designated EHV charges'!$D$11:$D$396),1, COUNTIF(A$4:$A260, 'Annex 2 Designated EHV charges'!$D$11:$D$396)), 0)),"")</f>
        <v>New Export 42</v>
      </c>
      <c r="B261" s="91" t="str">
        <f>IF($A261="","",VLOOKUP($A261,'Annex 2 Designated EHV charges'!$D:$O,2,0))</f>
        <v>New Export 42</v>
      </c>
      <c r="C261" s="92" t="str">
        <f>IF($A261="","",VLOOKUP($A261,'Annex 2 Designated EHV charges'!$D:$O,3,0))</f>
        <v>New Export 42</v>
      </c>
      <c r="D261" s="91" t="str">
        <f>IF($A261="","",VLOOKUP($A261,'Annex 2 Designated EHV charges'!$D:$O,4,0))</f>
        <v>Hasland Solar Farm</v>
      </c>
      <c r="E261" s="93" t="str">
        <f>IFERROR(IF(VLOOKUP($A261,'Annex 2 Designated EHV charges'!$D:$P,COLUMN(E261)+5,FALSE)=0,"",VLOOKUP($A261,'Annex 2 Designated EHV charges'!$D:$P,COLUMN(E261)+5,FALSE)),"")</f>
        <v/>
      </c>
      <c r="F261" s="213">
        <f>IFERROR(IF(VLOOKUP($A261,'Annex 2 Designated EHV charges'!$D:$P,COLUMN(F261)+5,FALSE)=0,"",VLOOKUP($A261,'Annex 2 Designated EHV charges'!$D:$P,COLUMN(F261)+5,FALSE)),"")</f>
        <v>7751.78</v>
      </c>
      <c r="G261" s="213">
        <f>IFERROR(IF(VLOOKUP($A261,'Annex 2 Designated EHV charges'!$D:$P,COLUMN(G261)+5,FALSE)=0,"",VLOOKUP($A261,'Annex 2 Designated EHV charges'!$D:$P,COLUMN(G261)+5,FALSE)),"")</f>
        <v>0.05</v>
      </c>
      <c r="H261" s="213">
        <f>IFERROR(IF(VLOOKUP($A261,'Annex 2 Designated EHV charges'!$D:$P,COLUMN(H261)+5,FALSE)=0,"",VLOOKUP($A261,'Annex 2 Designated EHV charges'!$D:$P,COLUMN(H261)+5,FALSE)),"")</f>
        <v>0.05</v>
      </c>
    </row>
    <row r="262" spans="1:8" x14ac:dyDescent="0.25">
      <c r="A262" s="92" t="str">
        <f t="array" ref="A262">IFERROR(INDEX('Annex 2 Designated EHV charges'!$D$11:$D$396, MATCH(0, IF(ISBLANK('Annex 2 Designated EHV charges'!$D$11:$D$396),1, COUNTIF(A$4:$A261, 'Annex 2 Designated EHV charges'!$D$11:$D$396)), 0)),"")</f>
        <v>New Export 43</v>
      </c>
      <c r="B262" s="91" t="str">
        <f>IF($A262="","",VLOOKUP($A262,'Annex 2 Designated EHV charges'!$D:$O,2,0))</f>
        <v>New Export 43</v>
      </c>
      <c r="C262" s="92" t="str">
        <f>IF($A262="","",VLOOKUP($A262,'Annex 2 Designated EHV charges'!$D:$O,3,0))</f>
        <v>New Export 43</v>
      </c>
      <c r="D262" s="91" t="str">
        <f>IF($A262="","",VLOOKUP($A262,'Annex 2 Designated EHV charges'!$D:$O,4,0))</f>
        <v>Hawkins Lane, Burton on Trent</v>
      </c>
      <c r="E262" s="93">
        <f>IFERROR(IF(VLOOKUP($A262,'Annex 2 Designated EHV charges'!$D:$P,COLUMN(E262)+5,FALSE)=0,"",VLOOKUP($A262,'Annex 2 Designated EHV charges'!$D:$P,COLUMN(E262)+5,FALSE)),"")</f>
        <v>-0.625</v>
      </c>
      <c r="F262" s="213">
        <f>IFERROR(IF(VLOOKUP($A262,'Annex 2 Designated EHV charges'!$D:$P,COLUMN(F262)+5,FALSE)=0,"",VLOOKUP($A262,'Annex 2 Designated EHV charges'!$D:$P,COLUMN(F262)+5,FALSE)),"")</f>
        <v>823.35</v>
      </c>
      <c r="G262" s="213">
        <f>IFERROR(IF(VLOOKUP($A262,'Annex 2 Designated EHV charges'!$D:$P,COLUMN(G262)+5,FALSE)=0,"",VLOOKUP($A262,'Annex 2 Designated EHV charges'!$D:$P,COLUMN(G262)+5,FALSE)),"")</f>
        <v>0.05</v>
      </c>
      <c r="H262" s="213">
        <f>IFERROR(IF(VLOOKUP($A262,'Annex 2 Designated EHV charges'!$D:$P,COLUMN(H262)+5,FALSE)=0,"",VLOOKUP($A262,'Annex 2 Designated EHV charges'!$D:$P,COLUMN(H262)+5,FALSE)),"")</f>
        <v>0.05</v>
      </c>
    </row>
    <row r="263" spans="1:8" x14ac:dyDescent="0.25">
      <c r="A263" s="92" t="str">
        <f t="array" ref="A263">IFERROR(INDEX('Annex 2 Designated EHV charges'!$D$11:$D$396, MATCH(0, IF(ISBLANK('Annex 2 Designated EHV charges'!$D$11:$D$396),1, COUNTIF(A$4:$A262, 'Annex 2 Designated EHV charges'!$D$11:$D$396)), 0)),"")</f>
        <v>New Export 46</v>
      </c>
      <c r="B263" s="91" t="str">
        <f>IF($A263="","",VLOOKUP($A263,'Annex 2 Designated EHV charges'!$D:$O,2,0))</f>
        <v>New Export 46</v>
      </c>
      <c r="C263" s="92" t="str">
        <f>IF($A263="","",VLOOKUP($A263,'Annex 2 Designated EHV charges'!$D:$O,3,0))</f>
        <v>New Export 46</v>
      </c>
      <c r="D263" s="91" t="str">
        <f>IF($A263="","",VLOOKUP($A263,'Annex 2 Designated EHV charges'!$D:$O,4,0))</f>
        <v>Hydes Lane</v>
      </c>
      <c r="E263" s="93">
        <f>IFERROR(IF(VLOOKUP($A263,'Annex 2 Designated EHV charges'!$D:$P,COLUMN(E263)+5,FALSE)=0,"",VLOOKUP($A263,'Annex 2 Designated EHV charges'!$D:$P,COLUMN(E263)+5,FALSE)),"")</f>
        <v>-1.571</v>
      </c>
      <c r="F263" s="213">
        <f>IFERROR(IF(VLOOKUP($A263,'Annex 2 Designated EHV charges'!$D:$P,COLUMN(F263)+5,FALSE)=0,"",VLOOKUP($A263,'Annex 2 Designated EHV charges'!$D:$P,COLUMN(F263)+5,FALSE)),"")</f>
        <v>448.95</v>
      </c>
      <c r="G263" s="213">
        <f>IFERROR(IF(VLOOKUP($A263,'Annex 2 Designated EHV charges'!$D:$P,COLUMN(G263)+5,FALSE)=0,"",VLOOKUP($A263,'Annex 2 Designated EHV charges'!$D:$P,COLUMN(G263)+5,FALSE)),"")</f>
        <v>0.05</v>
      </c>
      <c r="H263" s="213">
        <f>IFERROR(IF(VLOOKUP($A263,'Annex 2 Designated EHV charges'!$D:$P,COLUMN(H263)+5,FALSE)=0,"",VLOOKUP($A263,'Annex 2 Designated EHV charges'!$D:$P,COLUMN(H263)+5,FALSE)),"")</f>
        <v>0.05</v>
      </c>
    </row>
    <row r="264" spans="1:8" x14ac:dyDescent="0.25">
      <c r="A264" s="92" t="str">
        <f t="array" ref="A264">IFERROR(INDEX('Annex 2 Designated EHV charges'!$D$11:$D$396, MATCH(0, IF(ISBLANK('Annex 2 Designated EHV charges'!$D$11:$D$396),1, COUNTIF(A$4:$A263, 'Annex 2 Designated EHV charges'!$D$11:$D$396)), 0)),"")</f>
        <v>New Export 47</v>
      </c>
      <c r="B264" s="91" t="str">
        <f>IF($A264="","",VLOOKUP($A264,'Annex 2 Designated EHV charges'!$D:$O,2,0))</f>
        <v>New Export 47</v>
      </c>
      <c r="C264" s="92" t="str">
        <f>IF($A264="","",VLOOKUP($A264,'Annex 2 Designated EHV charges'!$D:$O,3,0))</f>
        <v>New Export 47</v>
      </c>
      <c r="D264" s="91" t="str">
        <f>IF($A264="","",VLOOKUP($A264,'Annex 2 Designated EHV charges'!$D:$O,4,0))</f>
        <v>Inkersall Road ESS &amp; PV</v>
      </c>
      <c r="E264" s="93" t="str">
        <f>IFERROR(IF(VLOOKUP($A264,'Annex 2 Designated EHV charges'!$D:$P,COLUMN(E264)+5,FALSE)=0,"",VLOOKUP($A264,'Annex 2 Designated EHV charges'!$D:$P,COLUMN(E264)+5,FALSE)),"")</f>
        <v/>
      </c>
      <c r="F264" s="213">
        <f>IFERROR(IF(VLOOKUP($A264,'Annex 2 Designated EHV charges'!$D:$P,COLUMN(F264)+5,FALSE)=0,"",VLOOKUP($A264,'Annex 2 Designated EHV charges'!$D:$P,COLUMN(F264)+5,FALSE)),"")</f>
        <v>2045.87</v>
      </c>
      <c r="G264" s="213">
        <f>IFERROR(IF(VLOOKUP($A264,'Annex 2 Designated EHV charges'!$D:$P,COLUMN(G264)+5,FALSE)=0,"",VLOOKUP($A264,'Annex 2 Designated EHV charges'!$D:$P,COLUMN(G264)+5,FALSE)),"")</f>
        <v>0.05</v>
      </c>
      <c r="H264" s="213">
        <f>IFERROR(IF(VLOOKUP($A264,'Annex 2 Designated EHV charges'!$D:$P,COLUMN(H264)+5,FALSE)=0,"",VLOOKUP($A264,'Annex 2 Designated EHV charges'!$D:$P,COLUMN(H264)+5,FALSE)),"")</f>
        <v>0.05</v>
      </c>
    </row>
    <row r="265" spans="1:8" x14ac:dyDescent="0.25">
      <c r="A265" s="92" t="str">
        <f t="array" ref="A265">IFERROR(INDEX('Annex 2 Designated EHV charges'!$D$11:$D$396, MATCH(0, IF(ISBLANK('Annex 2 Designated EHV charges'!$D$11:$D$396),1, COUNTIF(A$4:$A264, 'Annex 2 Designated EHV charges'!$D$11:$D$396)), 0)),"")</f>
        <v>New Export 49</v>
      </c>
      <c r="B265" s="91" t="str">
        <f>IF($A265="","",VLOOKUP($A265,'Annex 2 Designated EHV charges'!$D:$O,2,0))</f>
        <v>New Export 49</v>
      </c>
      <c r="C265" s="92" t="str">
        <f>IF($A265="","",VLOOKUP($A265,'Annex 2 Designated EHV charges'!$D:$O,3,0))</f>
        <v>New Export 49</v>
      </c>
      <c r="D265" s="91" t="str">
        <f>IF($A265="","",VLOOKUP($A265,'Annex 2 Designated EHV charges'!$D:$O,4,0))</f>
        <v>J162 Waterleys Farm</v>
      </c>
      <c r="E265" s="93">
        <f>IFERROR(IF(VLOOKUP($A265,'Annex 2 Designated EHV charges'!$D:$P,COLUMN(E265)+5,FALSE)=0,"",VLOOKUP($A265,'Annex 2 Designated EHV charges'!$D:$P,COLUMN(E265)+5,FALSE)),"")</f>
        <v>-1.6120000000000001</v>
      </c>
      <c r="F265" s="213">
        <f>IFERROR(IF(VLOOKUP($A265,'Annex 2 Designated EHV charges'!$D:$P,COLUMN(F265)+5,FALSE)=0,"",VLOOKUP($A265,'Annex 2 Designated EHV charges'!$D:$P,COLUMN(F265)+5,FALSE)),"")</f>
        <v>448.95</v>
      </c>
      <c r="G265" s="213">
        <f>IFERROR(IF(VLOOKUP($A265,'Annex 2 Designated EHV charges'!$D:$P,COLUMN(G265)+5,FALSE)=0,"",VLOOKUP($A265,'Annex 2 Designated EHV charges'!$D:$P,COLUMN(G265)+5,FALSE)),"")</f>
        <v>0.05</v>
      </c>
      <c r="H265" s="213">
        <f>IFERROR(IF(VLOOKUP($A265,'Annex 2 Designated EHV charges'!$D:$P,COLUMN(H265)+5,FALSE)=0,"",VLOOKUP($A265,'Annex 2 Designated EHV charges'!$D:$P,COLUMN(H265)+5,FALSE)),"")</f>
        <v>0.05</v>
      </c>
    </row>
    <row r="266" spans="1:8" x14ac:dyDescent="0.25">
      <c r="A266" s="92" t="str">
        <f t="array" ref="A266">IFERROR(INDEX('Annex 2 Designated EHV charges'!$D$11:$D$396, MATCH(0, IF(ISBLANK('Annex 2 Designated EHV charges'!$D$11:$D$396),1, COUNTIF(A$4:$A265, 'Annex 2 Designated EHV charges'!$D$11:$D$396)), 0)),"")</f>
        <v>New Export 50</v>
      </c>
      <c r="B266" s="91" t="str">
        <f>IF($A266="","",VLOOKUP($A266,'Annex 2 Designated EHV charges'!$D:$O,2,0))</f>
        <v>New Export 50</v>
      </c>
      <c r="C266" s="92" t="str">
        <f>IF($A266="","",VLOOKUP($A266,'Annex 2 Designated EHV charges'!$D:$O,3,0))</f>
        <v>New Export 50</v>
      </c>
      <c r="D266" s="91" t="str">
        <f>IF($A266="","",VLOOKUP($A266,'Annex 2 Designated EHV charges'!$D:$O,4,0))</f>
        <v>Kilsby Road</v>
      </c>
      <c r="E266" s="93" t="str">
        <f>IFERROR(IF(VLOOKUP($A266,'Annex 2 Designated EHV charges'!$D:$P,COLUMN(E266)+5,FALSE)=0,"",VLOOKUP($A266,'Annex 2 Designated EHV charges'!$D:$P,COLUMN(E266)+5,FALSE)),"")</f>
        <v/>
      </c>
      <c r="F266" s="213">
        <f>IFERROR(IF(VLOOKUP($A266,'Annex 2 Designated EHV charges'!$D:$P,COLUMN(F266)+5,FALSE)=0,"",VLOOKUP($A266,'Annex 2 Designated EHV charges'!$D:$P,COLUMN(F266)+5,FALSE)),"")</f>
        <v>26794.19</v>
      </c>
      <c r="G266" s="213">
        <f>IFERROR(IF(VLOOKUP($A266,'Annex 2 Designated EHV charges'!$D:$P,COLUMN(G266)+5,FALSE)=0,"",VLOOKUP($A266,'Annex 2 Designated EHV charges'!$D:$P,COLUMN(G266)+5,FALSE)),"")</f>
        <v>0.05</v>
      </c>
      <c r="H266" s="213">
        <f>IFERROR(IF(VLOOKUP($A266,'Annex 2 Designated EHV charges'!$D:$P,COLUMN(H266)+5,FALSE)=0,"",VLOOKUP($A266,'Annex 2 Designated EHV charges'!$D:$P,COLUMN(H266)+5,FALSE)),"")</f>
        <v>0.05</v>
      </c>
    </row>
    <row r="267" spans="1:8" x14ac:dyDescent="0.25">
      <c r="A267" s="92" t="str">
        <f t="array" ref="A267">IFERROR(INDEX('Annex 2 Designated EHV charges'!$D$11:$D$396, MATCH(0, IF(ISBLANK('Annex 2 Designated EHV charges'!$D$11:$D$396),1, COUNTIF(A$4:$A266, 'Annex 2 Designated EHV charges'!$D$11:$D$396)), 0)),"")</f>
        <v>New Export 51</v>
      </c>
      <c r="B267" s="91" t="str">
        <f>IF($A267="","",VLOOKUP($A267,'Annex 2 Designated EHV charges'!$D:$O,2,0))</f>
        <v>New Export 51</v>
      </c>
      <c r="C267" s="92" t="str">
        <f>IF($A267="","",VLOOKUP($A267,'Annex 2 Designated EHV charges'!$D:$O,3,0))</f>
        <v>New Export 51</v>
      </c>
      <c r="D267" s="91" t="str">
        <f>IF($A267="","",VLOOKUP($A267,'Annex 2 Designated EHV charges'!$D:$O,4,0))</f>
        <v>Kingston Solar</v>
      </c>
      <c r="E267" s="93" t="str">
        <f>IFERROR(IF(VLOOKUP($A267,'Annex 2 Designated EHV charges'!$D:$P,COLUMN(E267)+5,FALSE)=0,"",VLOOKUP($A267,'Annex 2 Designated EHV charges'!$D:$P,COLUMN(E267)+5,FALSE)),"")</f>
        <v/>
      </c>
      <c r="F267" s="213">
        <f>IFERROR(IF(VLOOKUP($A267,'Annex 2 Designated EHV charges'!$D:$P,COLUMN(F267)+5,FALSE)=0,"",VLOOKUP($A267,'Annex 2 Designated EHV charges'!$D:$P,COLUMN(F267)+5,FALSE)),"")</f>
        <v>896.11</v>
      </c>
      <c r="G267" s="213">
        <f>IFERROR(IF(VLOOKUP($A267,'Annex 2 Designated EHV charges'!$D:$P,COLUMN(G267)+5,FALSE)=0,"",VLOOKUP($A267,'Annex 2 Designated EHV charges'!$D:$P,COLUMN(G267)+5,FALSE)),"")</f>
        <v>0.05</v>
      </c>
      <c r="H267" s="213">
        <f>IFERROR(IF(VLOOKUP($A267,'Annex 2 Designated EHV charges'!$D:$P,COLUMN(H267)+5,FALSE)=0,"",VLOOKUP($A267,'Annex 2 Designated EHV charges'!$D:$P,COLUMN(H267)+5,FALSE)),"")</f>
        <v>0.05</v>
      </c>
    </row>
    <row r="268" spans="1:8" x14ac:dyDescent="0.25">
      <c r="A268" s="92" t="str">
        <f t="array" ref="A268">IFERROR(INDEX('Annex 2 Designated EHV charges'!$D$11:$D$396, MATCH(0, IF(ISBLANK('Annex 2 Designated EHV charges'!$D$11:$D$396),1, COUNTIF(A$4:$A267, 'Annex 2 Designated EHV charges'!$D$11:$D$396)), 0)),"")</f>
        <v>New Export 52</v>
      </c>
      <c r="B268" s="91" t="str">
        <f>IF($A268="","",VLOOKUP($A268,'Annex 2 Designated EHV charges'!$D:$O,2,0))</f>
        <v>New Export 52</v>
      </c>
      <c r="C268" s="92" t="str">
        <f>IF($A268="","",VLOOKUP($A268,'Annex 2 Designated EHV charges'!$D:$O,3,0))</f>
        <v>New Export 52</v>
      </c>
      <c r="D268" s="91" t="str">
        <f>IF($A268="","",VLOOKUP($A268,'Annex 2 Designated EHV charges'!$D:$O,4,0))</f>
        <v>Kisses Barn Farm</v>
      </c>
      <c r="E268" s="93" t="str">
        <f>IFERROR(IF(VLOOKUP($A268,'Annex 2 Designated EHV charges'!$D:$P,COLUMN(E268)+5,FALSE)=0,"",VLOOKUP($A268,'Annex 2 Designated EHV charges'!$D:$P,COLUMN(E268)+5,FALSE)),"")</f>
        <v/>
      </c>
      <c r="F268" s="213">
        <f>IFERROR(IF(VLOOKUP($A268,'Annex 2 Designated EHV charges'!$D:$P,COLUMN(F268)+5,FALSE)=0,"",VLOOKUP($A268,'Annex 2 Designated EHV charges'!$D:$P,COLUMN(F268)+5,FALSE)),"")</f>
        <v>4132.7700000000004</v>
      </c>
      <c r="G268" s="213">
        <f>IFERROR(IF(VLOOKUP($A268,'Annex 2 Designated EHV charges'!$D:$P,COLUMN(G268)+5,FALSE)=0,"",VLOOKUP($A268,'Annex 2 Designated EHV charges'!$D:$P,COLUMN(G268)+5,FALSE)),"")</f>
        <v>0.05</v>
      </c>
      <c r="H268" s="213">
        <f>IFERROR(IF(VLOOKUP($A268,'Annex 2 Designated EHV charges'!$D:$P,COLUMN(H268)+5,FALSE)=0,"",VLOOKUP($A268,'Annex 2 Designated EHV charges'!$D:$P,COLUMN(H268)+5,FALSE)),"")</f>
        <v>0.05</v>
      </c>
    </row>
    <row r="269" spans="1:8" x14ac:dyDescent="0.25">
      <c r="A269" s="92" t="str">
        <f t="array" ref="A269">IFERROR(INDEX('Annex 2 Designated EHV charges'!$D$11:$D$396, MATCH(0, IF(ISBLANK('Annex 2 Designated EHV charges'!$D$11:$D$396),1, COUNTIF(A$4:$A268, 'Annex 2 Designated EHV charges'!$D$11:$D$396)), 0)),"")</f>
        <v>New Export 53</v>
      </c>
      <c r="B269" s="91" t="str">
        <f>IF($A269="","",VLOOKUP($A269,'Annex 2 Designated EHV charges'!$D:$O,2,0))</f>
        <v>New Export 53</v>
      </c>
      <c r="C269" s="92" t="str">
        <f>IF($A269="","",VLOOKUP($A269,'Annex 2 Designated EHV charges'!$D:$O,3,0))</f>
        <v>New Export 53</v>
      </c>
      <c r="D269" s="91" t="str">
        <f>IF($A269="","",VLOOKUP($A269,'Annex 2 Designated EHV charges'!$D:$O,4,0))</f>
        <v>Land at Langer Lane ESS &amp; PV</v>
      </c>
      <c r="E269" s="93">
        <f>IFERROR(IF(VLOOKUP($A269,'Annex 2 Designated EHV charges'!$D:$P,COLUMN(E269)+5,FALSE)=0,"",VLOOKUP($A269,'Annex 2 Designated EHV charges'!$D:$P,COLUMN(E269)+5,FALSE)),"")</f>
        <v>-1.3260000000000001</v>
      </c>
      <c r="F269" s="213">
        <f>IFERROR(IF(VLOOKUP($A269,'Annex 2 Designated EHV charges'!$D:$P,COLUMN(F269)+5,FALSE)=0,"",VLOOKUP($A269,'Annex 2 Designated EHV charges'!$D:$P,COLUMN(F269)+5,FALSE)),"")</f>
        <v>603.91999999999996</v>
      </c>
      <c r="G269" s="213">
        <f>IFERROR(IF(VLOOKUP($A269,'Annex 2 Designated EHV charges'!$D:$P,COLUMN(G269)+5,FALSE)=0,"",VLOOKUP($A269,'Annex 2 Designated EHV charges'!$D:$P,COLUMN(G269)+5,FALSE)),"")</f>
        <v>0.05</v>
      </c>
      <c r="H269" s="213">
        <f>IFERROR(IF(VLOOKUP($A269,'Annex 2 Designated EHV charges'!$D:$P,COLUMN(H269)+5,FALSE)=0,"",VLOOKUP($A269,'Annex 2 Designated EHV charges'!$D:$P,COLUMN(H269)+5,FALSE)),"")</f>
        <v>0.05</v>
      </c>
    </row>
    <row r="270" spans="1:8" x14ac:dyDescent="0.25">
      <c r="A270" s="92" t="str">
        <f t="array" ref="A270">IFERROR(INDEX('Annex 2 Designated EHV charges'!$D$11:$D$396, MATCH(0, IF(ISBLANK('Annex 2 Designated EHV charges'!$D$11:$D$396),1, COUNTIF(A$4:$A269, 'Annex 2 Designated EHV charges'!$D$11:$D$396)), 0)),"")</f>
        <v>New Export 54</v>
      </c>
      <c r="B270" s="91" t="str">
        <f>IF($A270="","",VLOOKUP($A270,'Annex 2 Designated EHV charges'!$D:$O,2,0))</f>
        <v>New Export 54</v>
      </c>
      <c r="C270" s="92" t="str">
        <f>IF($A270="","",VLOOKUP($A270,'Annex 2 Designated EHV charges'!$D:$O,3,0))</f>
        <v>New Export 54</v>
      </c>
      <c r="D270" s="91" t="str">
        <f>IF($A270="","",VLOOKUP($A270,'Annex 2 Designated EHV charges'!$D:$O,4,0))</f>
        <v>Land on Cauldwell Road</v>
      </c>
      <c r="E270" s="93" t="str">
        <f>IFERROR(IF(VLOOKUP($A270,'Annex 2 Designated EHV charges'!$D:$P,COLUMN(E270)+5,FALSE)=0,"",VLOOKUP($A270,'Annex 2 Designated EHV charges'!$D:$P,COLUMN(E270)+5,FALSE)),"")</f>
        <v/>
      </c>
      <c r="F270" s="213">
        <f>IFERROR(IF(VLOOKUP($A270,'Annex 2 Designated EHV charges'!$D:$P,COLUMN(F270)+5,FALSE)=0,"",VLOOKUP($A270,'Annex 2 Designated EHV charges'!$D:$P,COLUMN(F270)+5,FALSE)),"")</f>
        <v>6631.11</v>
      </c>
      <c r="G270" s="213">
        <f>IFERROR(IF(VLOOKUP($A270,'Annex 2 Designated EHV charges'!$D:$P,COLUMN(G270)+5,FALSE)=0,"",VLOOKUP($A270,'Annex 2 Designated EHV charges'!$D:$P,COLUMN(G270)+5,FALSE)),"")</f>
        <v>0.05</v>
      </c>
      <c r="H270" s="213">
        <f>IFERROR(IF(VLOOKUP($A270,'Annex 2 Designated EHV charges'!$D:$P,COLUMN(H270)+5,FALSE)=0,"",VLOOKUP($A270,'Annex 2 Designated EHV charges'!$D:$P,COLUMN(H270)+5,FALSE)),"")</f>
        <v>0.05</v>
      </c>
    </row>
    <row r="271" spans="1:8" x14ac:dyDescent="0.25">
      <c r="A271" s="92" t="str">
        <f t="array" ref="A271">IFERROR(INDEX('Annex 2 Designated EHV charges'!$D$11:$D$396, MATCH(0, IF(ISBLANK('Annex 2 Designated EHV charges'!$D$11:$D$396),1, COUNTIF(A$4:$A270, 'Annex 2 Designated EHV charges'!$D$11:$D$396)), 0)),"")</f>
        <v>New Export 55</v>
      </c>
      <c r="B271" s="91" t="str">
        <f>IF($A271="","",VLOOKUP($A271,'Annex 2 Designated EHV charges'!$D:$O,2,0))</f>
        <v>New Export 55</v>
      </c>
      <c r="C271" s="92" t="str">
        <f>IF($A271="","",VLOOKUP($A271,'Annex 2 Designated EHV charges'!$D:$O,3,0))</f>
        <v>New Export 55</v>
      </c>
      <c r="D271" s="91" t="str">
        <f>IF($A271="","",VLOOKUP($A271,'Annex 2 Designated EHV charges'!$D:$O,4,0))</f>
        <v>Limes Farm</v>
      </c>
      <c r="E271" s="93">
        <f>IFERROR(IF(VLOOKUP($A271,'Annex 2 Designated EHV charges'!$D:$P,COLUMN(E271)+5,FALSE)=0,"",VLOOKUP($A271,'Annex 2 Designated EHV charges'!$D:$P,COLUMN(E271)+5,FALSE)),"")</f>
        <v>-6.6749999999999998</v>
      </c>
      <c r="F271" s="213">
        <f>IFERROR(IF(VLOOKUP($A271,'Annex 2 Designated EHV charges'!$D:$P,COLUMN(F271)+5,FALSE)=0,"",VLOOKUP($A271,'Annex 2 Designated EHV charges'!$D:$P,COLUMN(F271)+5,FALSE)),"")</f>
        <v>741.11</v>
      </c>
      <c r="G271" s="213">
        <f>IFERROR(IF(VLOOKUP($A271,'Annex 2 Designated EHV charges'!$D:$P,COLUMN(G271)+5,FALSE)=0,"",VLOOKUP($A271,'Annex 2 Designated EHV charges'!$D:$P,COLUMN(G271)+5,FALSE)),"")</f>
        <v>0.05</v>
      </c>
      <c r="H271" s="213">
        <f>IFERROR(IF(VLOOKUP($A271,'Annex 2 Designated EHV charges'!$D:$P,COLUMN(H271)+5,FALSE)=0,"",VLOOKUP($A271,'Annex 2 Designated EHV charges'!$D:$P,COLUMN(H271)+5,FALSE)),"")</f>
        <v>0.05</v>
      </c>
    </row>
    <row r="272" spans="1:8" x14ac:dyDescent="0.25">
      <c r="A272" s="92" t="str">
        <f t="array" ref="A272">IFERROR(INDEX('Annex 2 Designated EHV charges'!$D$11:$D$396, MATCH(0, IF(ISBLANK('Annex 2 Designated EHV charges'!$D$11:$D$396),1, COUNTIF(A$4:$A271, 'Annex 2 Designated EHV charges'!$D$11:$D$396)), 0)),"")</f>
        <v>New Export 56</v>
      </c>
      <c r="B272" s="91" t="str">
        <f>IF($A272="","",VLOOKUP($A272,'Annex 2 Designated EHV charges'!$D:$O,2,0))</f>
        <v>New Export 56</v>
      </c>
      <c r="C272" s="92" t="str">
        <f>IF($A272="","",VLOOKUP($A272,'Annex 2 Designated EHV charges'!$D:$O,3,0))</f>
        <v>New Export 56</v>
      </c>
      <c r="D272" s="91" t="str">
        <f>IF($A272="","",VLOOKUP($A272,'Annex 2 Designated EHV charges'!$D:$O,4,0))</f>
        <v>Little Morton Farm</v>
      </c>
      <c r="E272" s="93">
        <f>IFERROR(IF(VLOOKUP($A272,'Annex 2 Designated EHV charges'!$D:$P,COLUMN(E272)+5,FALSE)=0,"",VLOOKUP($A272,'Annex 2 Designated EHV charges'!$D:$P,COLUMN(E272)+5,FALSE)),"")</f>
        <v>-0.42699999999999999</v>
      </c>
      <c r="F272" s="213">
        <f>IFERROR(IF(VLOOKUP($A272,'Annex 2 Designated EHV charges'!$D:$P,COLUMN(F272)+5,FALSE)=0,"",VLOOKUP($A272,'Annex 2 Designated EHV charges'!$D:$P,COLUMN(F272)+5,FALSE)),"")</f>
        <v>502.57</v>
      </c>
      <c r="G272" s="213">
        <f>IFERROR(IF(VLOOKUP($A272,'Annex 2 Designated EHV charges'!$D:$P,COLUMN(G272)+5,FALSE)=0,"",VLOOKUP($A272,'Annex 2 Designated EHV charges'!$D:$P,COLUMN(G272)+5,FALSE)),"")</f>
        <v>0.05</v>
      </c>
      <c r="H272" s="213">
        <f>IFERROR(IF(VLOOKUP($A272,'Annex 2 Designated EHV charges'!$D:$P,COLUMN(H272)+5,FALSE)=0,"",VLOOKUP($A272,'Annex 2 Designated EHV charges'!$D:$P,COLUMN(H272)+5,FALSE)),"")</f>
        <v>0.05</v>
      </c>
    </row>
    <row r="273" spans="1:8" x14ac:dyDescent="0.25">
      <c r="A273" s="92" t="str">
        <f t="array" ref="A273">IFERROR(INDEX('Annex 2 Designated EHV charges'!$D$11:$D$396, MATCH(0, IF(ISBLANK('Annex 2 Designated EHV charges'!$D$11:$D$396),1, COUNTIF(A$4:$A272, 'Annex 2 Designated EHV charges'!$D$11:$D$396)), 0)),"")</f>
        <v>New Export 58</v>
      </c>
      <c r="B273" s="91" t="str">
        <f>IF($A273="","",VLOOKUP($A273,'Annex 2 Designated EHV charges'!$D:$O,2,0))</f>
        <v>New Export 58</v>
      </c>
      <c r="C273" s="92" t="str">
        <f>IF($A273="","",VLOOKUP($A273,'Annex 2 Designated EHV charges'!$D:$O,3,0))</f>
        <v>New Export 58</v>
      </c>
      <c r="D273" s="91" t="str">
        <f>IF($A273="","",VLOOKUP($A273,'Annex 2 Designated EHV charges'!$D:$O,4,0))</f>
        <v>Lower Farm, Bishops Itchington</v>
      </c>
      <c r="E273" s="93" t="str">
        <f>IFERROR(IF(VLOOKUP($A273,'Annex 2 Designated EHV charges'!$D:$P,COLUMN(E273)+5,FALSE)=0,"",VLOOKUP($A273,'Annex 2 Designated EHV charges'!$D:$P,COLUMN(E273)+5,FALSE)),"")</f>
        <v/>
      </c>
      <c r="F273" s="213">
        <f>IFERROR(IF(VLOOKUP($A273,'Annex 2 Designated EHV charges'!$D:$P,COLUMN(F273)+5,FALSE)=0,"",VLOOKUP($A273,'Annex 2 Designated EHV charges'!$D:$P,COLUMN(F273)+5,FALSE)),"")</f>
        <v>4207.67</v>
      </c>
      <c r="G273" s="213">
        <f>IFERROR(IF(VLOOKUP($A273,'Annex 2 Designated EHV charges'!$D:$P,COLUMN(G273)+5,FALSE)=0,"",VLOOKUP($A273,'Annex 2 Designated EHV charges'!$D:$P,COLUMN(G273)+5,FALSE)),"")</f>
        <v>0.05</v>
      </c>
      <c r="H273" s="213">
        <f>IFERROR(IF(VLOOKUP($A273,'Annex 2 Designated EHV charges'!$D:$P,COLUMN(H273)+5,FALSE)=0,"",VLOOKUP($A273,'Annex 2 Designated EHV charges'!$D:$P,COLUMN(H273)+5,FALSE)),"")</f>
        <v>0.05</v>
      </c>
    </row>
    <row r="274" spans="1:8" x14ac:dyDescent="0.25">
      <c r="A274" s="92" t="str">
        <f t="array" ref="A274">IFERROR(INDEX('Annex 2 Designated EHV charges'!$D$11:$D$396, MATCH(0, IF(ISBLANK('Annex 2 Designated EHV charges'!$D$11:$D$396),1, COUNTIF(A$4:$A273, 'Annex 2 Designated EHV charges'!$D$11:$D$396)), 0)),"")</f>
        <v>New Export 59</v>
      </c>
      <c r="B274" s="91" t="str">
        <f>IF($A274="","",VLOOKUP($A274,'Annex 2 Designated EHV charges'!$D:$O,2,0))</f>
        <v>New Export 59</v>
      </c>
      <c r="C274" s="92" t="str">
        <f>IF($A274="","",VLOOKUP($A274,'Annex 2 Designated EHV charges'!$D:$O,3,0))</f>
        <v>New Export 59</v>
      </c>
      <c r="D274" s="91" t="str">
        <f>IF($A274="","",VLOOKUP($A274,'Annex 2 Designated EHV charges'!$D:$O,4,0))</f>
        <v>Mallows Lane ESS &amp; PV</v>
      </c>
      <c r="E274" s="93">
        <f>IFERROR(IF(VLOOKUP($A274,'Annex 2 Designated EHV charges'!$D:$P,COLUMN(E274)+5,FALSE)=0,"",VLOOKUP($A274,'Annex 2 Designated EHV charges'!$D:$P,COLUMN(E274)+5,FALSE)),"")</f>
        <v>-6.6749999999999998</v>
      </c>
      <c r="F274" s="213">
        <f>IFERROR(IF(VLOOKUP($A274,'Annex 2 Designated EHV charges'!$D:$P,COLUMN(F274)+5,FALSE)=0,"",VLOOKUP($A274,'Annex 2 Designated EHV charges'!$D:$P,COLUMN(F274)+5,FALSE)),"")</f>
        <v>242.39</v>
      </c>
      <c r="G274" s="213">
        <f>IFERROR(IF(VLOOKUP($A274,'Annex 2 Designated EHV charges'!$D:$P,COLUMN(G274)+5,FALSE)=0,"",VLOOKUP($A274,'Annex 2 Designated EHV charges'!$D:$P,COLUMN(G274)+5,FALSE)),"")</f>
        <v>0.05</v>
      </c>
      <c r="H274" s="213">
        <f>IFERROR(IF(VLOOKUP($A274,'Annex 2 Designated EHV charges'!$D:$P,COLUMN(H274)+5,FALSE)=0,"",VLOOKUP($A274,'Annex 2 Designated EHV charges'!$D:$P,COLUMN(H274)+5,FALSE)),"")</f>
        <v>0.05</v>
      </c>
    </row>
    <row r="275" spans="1:8" x14ac:dyDescent="0.25">
      <c r="A275" s="92" t="str">
        <f t="array" ref="A275">IFERROR(INDEX('Annex 2 Designated EHV charges'!$D$11:$D$396, MATCH(0, IF(ISBLANK('Annex 2 Designated EHV charges'!$D$11:$D$396),1, COUNTIF(A$4:$A274, 'Annex 2 Designated EHV charges'!$D$11:$D$396)), 0)),"")</f>
        <v>New Export 60</v>
      </c>
      <c r="B275" s="91" t="str">
        <f>IF($A275="","",VLOOKUP($A275,'Annex 2 Designated EHV charges'!$D:$O,2,0))</f>
        <v>New Export 60</v>
      </c>
      <c r="C275" s="92" t="str">
        <f>IF($A275="","",VLOOKUP($A275,'Annex 2 Designated EHV charges'!$D:$O,3,0))</f>
        <v>New Export 60</v>
      </c>
      <c r="D275" s="91" t="str">
        <f>IF($A275="","",VLOOKUP($A275,'Annex 2 Designated EHV charges'!$D:$O,4,0))</f>
        <v>Manor Farm, Whitfield</v>
      </c>
      <c r="E275" s="93" t="str">
        <f>IFERROR(IF(VLOOKUP($A275,'Annex 2 Designated EHV charges'!$D:$P,COLUMN(E275)+5,FALSE)=0,"",VLOOKUP($A275,'Annex 2 Designated EHV charges'!$D:$P,COLUMN(E275)+5,FALSE)),"")</f>
        <v/>
      </c>
      <c r="F275" s="213">
        <f>IFERROR(IF(VLOOKUP($A275,'Annex 2 Designated EHV charges'!$D:$P,COLUMN(F275)+5,FALSE)=0,"",VLOOKUP($A275,'Annex 2 Designated EHV charges'!$D:$P,COLUMN(F275)+5,FALSE)),"")</f>
        <v>3878.73</v>
      </c>
      <c r="G275" s="213">
        <f>IFERROR(IF(VLOOKUP($A275,'Annex 2 Designated EHV charges'!$D:$P,COLUMN(G275)+5,FALSE)=0,"",VLOOKUP($A275,'Annex 2 Designated EHV charges'!$D:$P,COLUMN(G275)+5,FALSE)),"")</f>
        <v>0.05</v>
      </c>
      <c r="H275" s="213">
        <f>IFERROR(IF(VLOOKUP($A275,'Annex 2 Designated EHV charges'!$D:$P,COLUMN(H275)+5,FALSE)=0,"",VLOOKUP($A275,'Annex 2 Designated EHV charges'!$D:$P,COLUMN(H275)+5,FALSE)),"")</f>
        <v>0.05</v>
      </c>
    </row>
    <row r="276" spans="1:8" x14ac:dyDescent="0.25">
      <c r="A276" s="92" t="str">
        <f t="array" ref="A276">IFERROR(INDEX('Annex 2 Designated EHV charges'!$D$11:$D$396, MATCH(0, IF(ISBLANK('Annex 2 Designated EHV charges'!$D$11:$D$396),1, COUNTIF(A$4:$A275, 'Annex 2 Designated EHV charges'!$D$11:$D$396)), 0)),"")</f>
        <v>New Export 61</v>
      </c>
      <c r="B276" s="91" t="str">
        <f>IF($A276="","",VLOOKUP($A276,'Annex 2 Designated EHV charges'!$D:$O,2,0))</f>
        <v>New Export 61</v>
      </c>
      <c r="C276" s="92" t="str">
        <f>IF($A276="","",VLOOKUP($A276,'Annex 2 Designated EHV charges'!$D:$O,3,0))</f>
        <v>New Export 61</v>
      </c>
      <c r="D276" s="91" t="str">
        <f>IF($A276="","",VLOOKUP($A276,'Annex 2 Designated EHV charges'!$D:$O,4,0))</f>
        <v>Markham Vale IDNO</v>
      </c>
      <c r="E276" s="93" t="str">
        <f>IFERROR(IF(VLOOKUP($A276,'Annex 2 Designated EHV charges'!$D:$P,COLUMN(E276)+5,FALSE)=0,"",VLOOKUP($A276,'Annex 2 Designated EHV charges'!$D:$P,COLUMN(E276)+5,FALSE)),"")</f>
        <v/>
      </c>
      <c r="F276" s="213">
        <f>IFERROR(IF(VLOOKUP($A276,'Annex 2 Designated EHV charges'!$D:$P,COLUMN(F276)+5,FALSE)=0,"",VLOOKUP($A276,'Annex 2 Designated EHV charges'!$D:$P,COLUMN(F276)+5,FALSE)),"")</f>
        <v>1464.91</v>
      </c>
      <c r="G276" s="213">
        <f>IFERROR(IF(VLOOKUP($A276,'Annex 2 Designated EHV charges'!$D:$P,COLUMN(G276)+5,FALSE)=0,"",VLOOKUP($A276,'Annex 2 Designated EHV charges'!$D:$P,COLUMN(G276)+5,FALSE)),"")</f>
        <v>0.05</v>
      </c>
      <c r="H276" s="213">
        <f>IFERROR(IF(VLOOKUP($A276,'Annex 2 Designated EHV charges'!$D:$P,COLUMN(H276)+5,FALSE)=0,"",VLOOKUP($A276,'Annex 2 Designated EHV charges'!$D:$P,COLUMN(H276)+5,FALSE)),"")</f>
        <v>0.05</v>
      </c>
    </row>
    <row r="277" spans="1:8" x14ac:dyDescent="0.25">
      <c r="A277" s="92" t="str">
        <f t="array" ref="A277">IFERROR(INDEX('Annex 2 Designated EHV charges'!$D$11:$D$396, MATCH(0, IF(ISBLANK('Annex 2 Designated EHV charges'!$D$11:$D$396),1, COUNTIF(A$4:$A276, 'Annex 2 Designated EHV charges'!$D$11:$D$396)), 0)),"")</f>
        <v>New Export 62</v>
      </c>
      <c r="B277" s="91" t="str">
        <f>IF($A277="","",VLOOKUP($A277,'Annex 2 Designated EHV charges'!$D:$O,2,0))</f>
        <v>New Export 62</v>
      </c>
      <c r="C277" s="92" t="str">
        <f>IF($A277="","",VLOOKUP($A277,'Annex 2 Designated EHV charges'!$D:$O,3,0))</f>
        <v>New Export 62</v>
      </c>
      <c r="D277" s="91" t="str">
        <f>IF($A277="","",VLOOKUP($A277,'Annex 2 Designated EHV charges'!$D:$O,4,0))</f>
        <v>Middle Farm Road</v>
      </c>
      <c r="E277" s="93" t="str">
        <f>IFERROR(IF(VLOOKUP($A277,'Annex 2 Designated EHV charges'!$D:$P,COLUMN(E277)+5,FALSE)=0,"",VLOOKUP($A277,'Annex 2 Designated EHV charges'!$D:$P,COLUMN(E277)+5,FALSE)),"")</f>
        <v/>
      </c>
      <c r="F277" s="213">
        <f>IFERROR(IF(VLOOKUP($A277,'Annex 2 Designated EHV charges'!$D:$P,COLUMN(F277)+5,FALSE)=0,"",VLOOKUP($A277,'Annex 2 Designated EHV charges'!$D:$P,COLUMN(F277)+5,FALSE)),"")</f>
        <v>999.89</v>
      </c>
      <c r="G277" s="213">
        <f>IFERROR(IF(VLOOKUP($A277,'Annex 2 Designated EHV charges'!$D:$P,COLUMN(G277)+5,FALSE)=0,"",VLOOKUP($A277,'Annex 2 Designated EHV charges'!$D:$P,COLUMN(G277)+5,FALSE)),"")</f>
        <v>0.05</v>
      </c>
      <c r="H277" s="213">
        <f>IFERROR(IF(VLOOKUP($A277,'Annex 2 Designated EHV charges'!$D:$P,COLUMN(H277)+5,FALSE)=0,"",VLOOKUP($A277,'Annex 2 Designated EHV charges'!$D:$P,COLUMN(H277)+5,FALSE)),"")</f>
        <v>0.05</v>
      </c>
    </row>
    <row r="278" spans="1:8" x14ac:dyDescent="0.25">
      <c r="A278" s="92" t="str">
        <f t="array" ref="A278">IFERROR(INDEX('Annex 2 Designated EHV charges'!$D$11:$D$396, MATCH(0, IF(ISBLANK('Annex 2 Designated EHV charges'!$D$11:$D$396),1, COUNTIF(A$4:$A277, 'Annex 2 Designated EHV charges'!$D$11:$D$396)), 0)),"")</f>
        <v>New Export 63</v>
      </c>
      <c r="B278" s="91" t="str">
        <f>IF($A278="","",VLOOKUP($A278,'Annex 2 Designated EHV charges'!$D:$O,2,0))</f>
        <v>New Export 63</v>
      </c>
      <c r="C278" s="92" t="str">
        <f>IF($A278="","",VLOOKUP($A278,'Annex 2 Designated EHV charges'!$D:$O,3,0))</f>
        <v>New Export 63</v>
      </c>
      <c r="D278" s="91" t="str">
        <f>IF($A278="","",VLOOKUP($A278,'Annex 2 Designated EHV charges'!$D:$O,4,0))</f>
        <v>Mill Farm, Cotes</v>
      </c>
      <c r="E278" s="93" t="str">
        <f>IFERROR(IF(VLOOKUP($A278,'Annex 2 Designated EHV charges'!$D:$P,COLUMN(E278)+5,FALSE)=0,"",VLOOKUP($A278,'Annex 2 Designated EHV charges'!$D:$P,COLUMN(E278)+5,FALSE)),"")</f>
        <v/>
      </c>
      <c r="F278" s="213">
        <f>IFERROR(IF(VLOOKUP($A278,'Annex 2 Designated EHV charges'!$D:$P,COLUMN(F278)+5,FALSE)=0,"",VLOOKUP($A278,'Annex 2 Designated EHV charges'!$D:$P,COLUMN(F278)+5,FALSE)),"")</f>
        <v>362.76</v>
      </c>
      <c r="G278" s="213">
        <f>IFERROR(IF(VLOOKUP($A278,'Annex 2 Designated EHV charges'!$D:$P,COLUMN(G278)+5,FALSE)=0,"",VLOOKUP($A278,'Annex 2 Designated EHV charges'!$D:$P,COLUMN(G278)+5,FALSE)),"")</f>
        <v>0.05</v>
      </c>
      <c r="H278" s="213">
        <f>IFERROR(IF(VLOOKUP($A278,'Annex 2 Designated EHV charges'!$D:$P,COLUMN(H278)+5,FALSE)=0,"",VLOOKUP($A278,'Annex 2 Designated EHV charges'!$D:$P,COLUMN(H278)+5,FALSE)),"")</f>
        <v>0.05</v>
      </c>
    </row>
    <row r="279" spans="1:8" x14ac:dyDescent="0.25">
      <c r="A279" s="92" t="str">
        <f t="array" ref="A279">IFERROR(INDEX('Annex 2 Designated EHV charges'!$D$11:$D$396, MATCH(0, IF(ISBLANK('Annex 2 Designated EHV charges'!$D$11:$D$396),1, COUNTIF(A$4:$A278, 'Annex 2 Designated EHV charges'!$D$11:$D$396)), 0)),"")</f>
        <v>New Export 66</v>
      </c>
      <c r="B279" s="91" t="str">
        <f>IF($A279="","",VLOOKUP($A279,'Annex 2 Designated EHV charges'!$D:$O,2,0))</f>
        <v>New Export 66</v>
      </c>
      <c r="C279" s="92" t="str">
        <f>IF($A279="","",VLOOKUP($A279,'Annex 2 Designated EHV charges'!$D:$O,3,0))</f>
        <v>New Export 66</v>
      </c>
      <c r="D279" s="91" t="str">
        <f>IF($A279="","",VLOOKUP($A279,'Annex 2 Designated EHV charges'!$D:$O,4,0))</f>
        <v>Moreton Morrell Solar</v>
      </c>
      <c r="E279" s="93" t="str">
        <f>IFERROR(IF(VLOOKUP($A279,'Annex 2 Designated EHV charges'!$D:$P,COLUMN(E279)+5,FALSE)=0,"",VLOOKUP($A279,'Annex 2 Designated EHV charges'!$D:$P,COLUMN(E279)+5,FALSE)),"")</f>
        <v/>
      </c>
      <c r="F279" s="213">
        <f>IFERROR(IF(VLOOKUP($A279,'Annex 2 Designated EHV charges'!$D:$P,COLUMN(F279)+5,FALSE)=0,"",VLOOKUP($A279,'Annex 2 Designated EHV charges'!$D:$P,COLUMN(F279)+5,FALSE)),"")</f>
        <v>423.5</v>
      </c>
      <c r="G279" s="213">
        <f>IFERROR(IF(VLOOKUP($A279,'Annex 2 Designated EHV charges'!$D:$P,COLUMN(G279)+5,FALSE)=0,"",VLOOKUP($A279,'Annex 2 Designated EHV charges'!$D:$P,COLUMN(G279)+5,FALSE)),"")</f>
        <v>0.05</v>
      </c>
      <c r="H279" s="213">
        <f>IFERROR(IF(VLOOKUP($A279,'Annex 2 Designated EHV charges'!$D:$P,COLUMN(H279)+5,FALSE)=0,"",VLOOKUP($A279,'Annex 2 Designated EHV charges'!$D:$P,COLUMN(H279)+5,FALSE)),"")</f>
        <v>0.05</v>
      </c>
    </row>
    <row r="280" spans="1:8" x14ac:dyDescent="0.25">
      <c r="A280" s="92" t="str">
        <f t="array" ref="A280">IFERROR(INDEX('Annex 2 Designated EHV charges'!$D$11:$D$396, MATCH(0, IF(ISBLANK('Annex 2 Designated EHV charges'!$D$11:$D$396),1, COUNTIF(A$4:$A279, 'Annex 2 Designated EHV charges'!$D$11:$D$396)), 0)),"")</f>
        <v>New Export 70</v>
      </c>
      <c r="B280" s="91" t="str">
        <f>IF($A280="","",VLOOKUP($A280,'Annex 2 Designated EHV charges'!$D:$O,2,0))</f>
        <v>New Export 70</v>
      </c>
      <c r="C280" s="92" t="str">
        <f>IF($A280="","",VLOOKUP($A280,'Annex 2 Designated EHV charges'!$D:$O,3,0))</f>
        <v>New Export 70</v>
      </c>
      <c r="D280" s="91" t="str">
        <f>IF($A280="","",VLOOKUP($A280,'Annex 2 Designated EHV charges'!$D:$O,4,0))</f>
        <v>Newton Wood Farm ESS</v>
      </c>
      <c r="E280" s="93" t="str">
        <f>IFERROR(IF(VLOOKUP($A280,'Annex 2 Designated EHV charges'!$D:$P,COLUMN(E280)+5,FALSE)=0,"",VLOOKUP($A280,'Annex 2 Designated EHV charges'!$D:$P,COLUMN(E280)+5,FALSE)),"")</f>
        <v/>
      </c>
      <c r="F280" s="213">
        <f>IFERROR(IF(VLOOKUP($A280,'Annex 2 Designated EHV charges'!$D:$P,COLUMN(F280)+5,FALSE)=0,"",VLOOKUP($A280,'Annex 2 Designated EHV charges'!$D:$P,COLUMN(F280)+5,FALSE)),"")</f>
        <v>861.1</v>
      </c>
      <c r="G280" s="213">
        <f>IFERROR(IF(VLOOKUP($A280,'Annex 2 Designated EHV charges'!$D:$P,COLUMN(G280)+5,FALSE)=0,"",VLOOKUP($A280,'Annex 2 Designated EHV charges'!$D:$P,COLUMN(G280)+5,FALSE)),"")</f>
        <v>0.05</v>
      </c>
      <c r="H280" s="213">
        <f>IFERROR(IF(VLOOKUP($A280,'Annex 2 Designated EHV charges'!$D:$P,COLUMN(H280)+5,FALSE)=0,"",VLOOKUP($A280,'Annex 2 Designated EHV charges'!$D:$P,COLUMN(H280)+5,FALSE)),"")</f>
        <v>0.05</v>
      </c>
    </row>
    <row r="281" spans="1:8" x14ac:dyDescent="0.25">
      <c r="A281" s="92" t="str">
        <f t="array" ref="A281">IFERROR(INDEX('Annex 2 Designated EHV charges'!$D$11:$D$396, MATCH(0, IF(ISBLANK('Annex 2 Designated EHV charges'!$D$11:$D$396),1, COUNTIF(A$4:$A280, 'Annex 2 Designated EHV charges'!$D$11:$D$396)), 0)),"")</f>
        <v>New Export 71</v>
      </c>
      <c r="B281" s="91" t="str">
        <f>IF($A281="","",VLOOKUP($A281,'Annex 2 Designated EHV charges'!$D:$O,2,0))</f>
        <v>New Export 71</v>
      </c>
      <c r="C281" s="92" t="str">
        <f>IF($A281="","",VLOOKUP($A281,'Annex 2 Designated EHV charges'!$D:$O,3,0))</f>
        <v>New Export 71</v>
      </c>
      <c r="D281" s="91" t="str">
        <f>IF($A281="","",VLOOKUP($A281,'Annex 2 Designated EHV charges'!$D:$O,4,0))</f>
        <v>Normanton Larches Solar</v>
      </c>
      <c r="E281" s="93" t="str">
        <f>IFERROR(IF(VLOOKUP($A281,'Annex 2 Designated EHV charges'!$D:$P,COLUMN(E281)+5,FALSE)=0,"",VLOOKUP($A281,'Annex 2 Designated EHV charges'!$D:$P,COLUMN(E281)+5,FALSE)),"")</f>
        <v/>
      </c>
      <c r="F281" s="213">
        <f>IFERROR(IF(VLOOKUP($A281,'Annex 2 Designated EHV charges'!$D:$P,COLUMN(F281)+5,FALSE)=0,"",VLOOKUP($A281,'Annex 2 Designated EHV charges'!$D:$P,COLUMN(F281)+5,FALSE)),"")</f>
        <v>1209.3900000000001</v>
      </c>
      <c r="G281" s="213">
        <f>IFERROR(IF(VLOOKUP($A281,'Annex 2 Designated EHV charges'!$D:$P,COLUMN(G281)+5,FALSE)=0,"",VLOOKUP($A281,'Annex 2 Designated EHV charges'!$D:$P,COLUMN(G281)+5,FALSE)),"")</f>
        <v>0.05</v>
      </c>
      <c r="H281" s="213">
        <f>IFERROR(IF(VLOOKUP($A281,'Annex 2 Designated EHV charges'!$D:$P,COLUMN(H281)+5,FALSE)=0,"",VLOOKUP($A281,'Annex 2 Designated EHV charges'!$D:$P,COLUMN(H281)+5,FALSE)),"")</f>
        <v>0.05</v>
      </c>
    </row>
    <row r="282" spans="1:8" x14ac:dyDescent="0.25">
      <c r="A282" s="92" t="str">
        <f t="array" ref="A282">IFERROR(INDEX('Annex 2 Designated EHV charges'!$D$11:$D$396, MATCH(0, IF(ISBLANK('Annex 2 Designated EHV charges'!$D$11:$D$396),1, COUNTIF(A$4:$A281, 'Annex 2 Designated EHV charges'!$D$11:$D$396)), 0)),"")</f>
        <v>New Export 73</v>
      </c>
      <c r="B282" s="91" t="str">
        <f>IF($A282="","",VLOOKUP($A282,'Annex 2 Designated EHV charges'!$D:$O,2,0))</f>
        <v>New Export 73</v>
      </c>
      <c r="C282" s="92" t="str">
        <f>IF($A282="","",VLOOKUP($A282,'Annex 2 Designated EHV charges'!$D:$O,3,0))</f>
        <v>New Export 73</v>
      </c>
      <c r="D282" s="91" t="str">
        <f>IF($A282="","",VLOOKUP($A282,'Annex 2 Designated EHV charges'!$D:$O,4,0))</f>
        <v>Northampton Gateway PV IDNO</v>
      </c>
      <c r="E282" s="93" t="str">
        <f>IFERROR(IF(VLOOKUP($A282,'Annex 2 Designated EHV charges'!$D:$P,COLUMN(E282)+5,FALSE)=0,"",VLOOKUP($A282,'Annex 2 Designated EHV charges'!$D:$P,COLUMN(E282)+5,FALSE)),"")</f>
        <v/>
      </c>
      <c r="F282" s="213">
        <f>IFERROR(IF(VLOOKUP($A282,'Annex 2 Designated EHV charges'!$D:$P,COLUMN(F282)+5,FALSE)=0,"",VLOOKUP($A282,'Annex 2 Designated EHV charges'!$D:$P,COLUMN(F282)+5,FALSE)),"")</f>
        <v>363.58</v>
      </c>
      <c r="G282" s="213">
        <f>IFERROR(IF(VLOOKUP($A282,'Annex 2 Designated EHV charges'!$D:$P,COLUMN(G282)+5,FALSE)=0,"",VLOOKUP($A282,'Annex 2 Designated EHV charges'!$D:$P,COLUMN(G282)+5,FALSE)),"")</f>
        <v>0.05</v>
      </c>
      <c r="H282" s="213">
        <f>IFERROR(IF(VLOOKUP($A282,'Annex 2 Designated EHV charges'!$D:$P,COLUMN(H282)+5,FALSE)=0,"",VLOOKUP($A282,'Annex 2 Designated EHV charges'!$D:$P,COLUMN(H282)+5,FALSE)),"")</f>
        <v>0.05</v>
      </c>
    </row>
    <row r="283" spans="1:8" x14ac:dyDescent="0.25">
      <c r="A283" s="92" t="str">
        <f t="array" ref="A283">IFERROR(INDEX('Annex 2 Designated EHV charges'!$D$11:$D$396, MATCH(0, IF(ISBLANK('Annex 2 Designated EHV charges'!$D$11:$D$396),1, COUNTIF(A$4:$A282, 'Annex 2 Designated EHV charges'!$D$11:$D$396)), 0)),"")</f>
        <v>New Export 74</v>
      </c>
      <c r="B283" s="91" t="str">
        <f>IF($A283="","",VLOOKUP($A283,'Annex 2 Designated EHV charges'!$D:$O,2,0))</f>
        <v>New Export 74</v>
      </c>
      <c r="C283" s="92" t="str">
        <f>IF($A283="","",VLOOKUP($A283,'Annex 2 Designated EHV charges'!$D:$O,3,0))</f>
        <v>New Export 74</v>
      </c>
      <c r="D283" s="91" t="str">
        <f>IF($A283="","",VLOOKUP($A283,'Annex 2 Designated EHV charges'!$D:$O,4,0))</f>
        <v>Oakley Bushes Solar Farm 1</v>
      </c>
      <c r="E283" s="93" t="str">
        <f>IFERROR(IF(VLOOKUP($A283,'Annex 2 Designated EHV charges'!$D:$P,COLUMN(E283)+5,FALSE)=0,"",VLOOKUP($A283,'Annex 2 Designated EHV charges'!$D:$P,COLUMN(E283)+5,FALSE)),"")</f>
        <v/>
      </c>
      <c r="F283" s="213">
        <f>IFERROR(IF(VLOOKUP($A283,'Annex 2 Designated EHV charges'!$D:$P,COLUMN(F283)+5,FALSE)=0,"",VLOOKUP($A283,'Annex 2 Designated EHV charges'!$D:$P,COLUMN(F283)+5,FALSE)),"")</f>
        <v>889.02</v>
      </c>
      <c r="G283" s="213">
        <f>IFERROR(IF(VLOOKUP($A283,'Annex 2 Designated EHV charges'!$D:$P,COLUMN(G283)+5,FALSE)=0,"",VLOOKUP($A283,'Annex 2 Designated EHV charges'!$D:$P,COLUMN(G283)+5,FALSE)),"")</f>
        <v>0.05</v>
      </c>
      <c r="H283" s="213">
        <f>IFERROR(IF(VLOOKUP($A283,'Annex 2 Designated EHV charges'!$D:$P,COLUMN(H283)+5,FALSE)=0,"",VLOOKUP($A283,'Annex 2 Designated EHV charges'!$D:$P,COLUMN(H283)+5,FALSE)),"")</f>
        <v>0.05</v>
      </c>
    </row>
    <row r="284" spans="1:8" x14ac:dyDescent="0.25">
      <c r="A284" s="92" t="str">
        <f t="array" ref="A284">IFERROR(INDEX('Annex 2 Designated EHV charges'!$D$11:$D$396, MATCH(0, IF(ISBLANK('Annex 2 Designated EHV charges'!$D$11:$D$396),1, COUNTIF(A$4:$A283, 'Annex 2 Designated EHV charges'!$D$11:$D$396)), 0)),"")</f>
        <v>New Export 75</v>
      </c>
      <c r="B284" s="91" t="str">
        <f>IF($A284="","",VLOOKUP($A284,'Annex 2 Designated EHV charges'!$D:$O,2,0))</f>
        <v>New Export 75</v>
      </c>
      <c r="C284" s="92" t="str">
        <f>IF($A284="","",VLOOKUP($A284,'Annex 2 Designated EHV charges'!$D:$O,3,0))</f>
        <v>New Export 75</v>
      </c>
      <c r="D284" s="91" t="str">
        <f>IF($A284="","",VLOOKUP($A284,'Annex 2 Designated EHV charges'!$D:$O,4,0))</f>
        <v>Oakley Bushes Solar Farm 2</v>
      </c>
      <c r="E284" s="93" t="str">
        <f>IFERROR(IF(VLOOKUP($A284,'Annex 2 Designated EHV charges'!$D:$P,COLUMN(E284)+5,FALSE)=0,"",VLOOKUP($A284,'Annex 2 Designated EHV charges'!$D:$P,COLUMN(E284)+5,FALSE)),"")</f>
        <v/>
      </c>
      <c r="F284" s="213">
        <f>IFERROR(IF(VLOOKUP($A284,'Annex 2 Designated EHV charges'!$D:$P,COLUMN(F284)+5,FALSE)=0,"",VLOOKUP($A284,'Annex 2 Designated EHV charges'!$D:$P,COLUMN(F284)+5,FALSE)),"")</f>
        <v>889.02</v>
      </c>
      <c r="G284" s="213">
        <f>IFERROR(IF(VLOOKUP($A284,'Annex 2 Designated EHV charges'!$D:$P,COLUMN(G284)+5,FALSE)=0,"",VLOOKUP($A284,'Annex 2 Designated EHV charges'!$D:$P,COLUMN(G284)+5,FALSE)),"")</f>
        <v>0.05</v>
      </c>
      <c r="H284" s="213">
        <f>IFERROR(IF(VLOOKUP($A284,'Annex 2 Designated EHV charges'!$D:$P,COLUMN(H284)+5,FALSE)=0,"",VLOOKUP($A284,'Annex 2 Designated EHV charges'!$D:$P,COLUMN(H284)+5,FALSE)),"")</f>
        <v>0.05</v>
      </c>
    </row>
    <row r="285" spans="1:8" x14ac:dyDescent="0.25">
      <c r="A285" s="92" t="str">
        <f t="array" ref="A285">IFERROR(INDEX('Annex 2 Designated EHV charges'!$D$11:$D$396, MATCH(0, IF(ISBLANK('Annex 2 Designated EHV charges'!$D$11:$D$396),1, COUNTIF(A$4:$A284, 'Annex 2 Designated EHV charges'!$D$11:$D$396)), 0)),"")</f>
        <v>New Export 78</v>
      </c>
      <c r="B285" s="91" t="str">
        <f>IF($A285="","",VLOOKUP($A285,'Annex 2 Designated EHV charges'!$D:$O,2,0))</f>
        <v>New Export 78</v>
      </c>
      <c r="C285" s="92" t="str">
        <f>IF($A285="","",VLOOKUP($A285,'Annex 2 Designated EHV charges'!$D:$O,3,0))</f>
        <v>New Export 78</v>
      </c>
      <c r="D285" s="91" t="str">
        <f>IF($A285="","",VLOOKUP($A285,'Annex 2 Designated EHV charges'!$D:$O,4,0))</f>
        <v>Pistern Hills Farm</v>
      </c>
      <c r="E285" s="93">
        <f>IFERROR(IF(VLOOKUP($A285,'Annex 2 Designated EHV charges'!$D:$P,COLUMN(E285)+5,FALSE)=0,"",VLOOKUP($A285,'Annex 2 Designated EHV charges'!$D:$P,COLUMN(E285)+5,FALSE)),"")</f>
        <v>-3.5609999999999999</v>
      </c>
      <c r="F285" s="213">
        <f>IFERROR(IF(VLOOKUP($A285,'Annex 2 Designated EHV charges'!$D:$P,COLUMN(F285)+5,FALSE)=0,"",VLOOKUP($A285,'Annex 2 Designated EHV charges'!$D:$P,COLUMN(F285)+5,FALSE)),"")</f>
        <v>23818.86</v>
      </c>
      <c r="G285" s="213">
        <f>IFERROR(IF(VLOOKUP($A285,'Annex 2 Designated EHV charges'!$D:$P,COLUMN(G285)+5,FALSE)=0,"",VLOOKUP($A285,'Annex 2 Designated EHV charges'!$D:$P,COLUMN(G285)+5,FALSE)),"")</f>
        <v>0.05</v>
      </c>
      <c r="H285" s="213">
        <f>IFERROR(IF(VLOOKUP($A285,'Annex 2 Designated EHV charges'!$D:$P,COLUMN(H285)+5,FALSE)=0,"",VLOOKUP($A285,'Annex 2 Designated EHV charges'!$D:$P,COLUMN(H285)+5,FALSE)),"")</f>
        <v>0.05</v>
      </c>
    </row>
    <row r="286" spans="1:8" x14ac:dyDescent="0.25">
      <c r="A286" s="92" t="str">
        <f t="array" ref="A286">IFERROR(INDEX('Annex 2 Designated EHV charges'!$D$11:$D$396, MATCH(0, IF(ISBLANK('Annex 2 Designated EHV charges'!$D$11:$D$396),1, COUNTIF(A$4:$A285, 'Annex 2 Designated EHV charges'!$D$11:$D$396)), 0)),"")</f>
        <v>New Export 79</v>
      </c>
      <c r="B286" s="91" t="str">
        <f>IF($A286="","",VLOOKUP($A286,'Annex 2 Designated EHV charges'!$D:$O,2,0))</f>
        <v>New Export 79</v>
      </c>
      <c r="C286" s="92" t="str">
        <f>IF($A286="","",VLOOKUP($A286,'Annex 2 Designated EHV charges'!$D:$O,3,0))</f>
        <v>New Export 79</v>
      </c>
      <c r="D286" s="91" t="str">
        <f>IF($A286="","",VLOOKUP($A286,'Annex 2 Designated EHV charges'!$D:$O,4,0))</f>
        <v>Poole Farm, Barrow Road</v>
      </c>
      <c r="E286" s="93" t="str">
        <f>IFERROR(IF(VLOOKUP($A286,'Annex 2 Designated EHV charges'!$D:$P,COLUMN(E286)+5,FALSE)=0,"",VLOOKUP($A286,'Annex 2 Designated EHV charges'!$D:$P,COLUMN(E286)+5,FALSE)),"")</f>
        <v/>
      </c>
      <c r="F286" s="213">
        <f>IFERROR(IF(VLOOKUP($A286,'Annex 2 Designated EHV charges'!$D:$P,COLUMN(F286)+5,FALSE)=0,"",VLOOKUP($A286,'Annex 2 Designated EHV charges'!$D:$P,COLUMN(F286)+5,FALSE)),"")</f>
        <v>361.77</v>
      </c>
      <c r="G286" s="213">
        <f>IFERROR(IF(VLOOKUP($A286,'Annex 2 Designated EHV charges'!$D:$P,COLUMN(G286)+5,FALSE)=0,"",VLOOKUP($A286,'Annex 2 Designated EHV charges'!$D:$P,COLUMN(G286)+5,FALSE)),"")</f>
        <v>0.05</v>
      </c>
      <c r="H286" s="213">
        <f>IFERROR(IF(VLOOKUP($A286,'Annex 2 Designated EHV charges'!$D:$P,COLUMN(H286)+5,FALSE)=0,"",VLOOKUP($A286,'Annex 2 Designated EHV charges'!$D:$P,COLUMN(H286)+5,FALSE)),"")</f>
        <v>0.05</v>
      </c>
    </row>
    <row r="287" spans="1:8" x14ac:dyDescent="0.25">
      <c r="A287" s="92" t="str">
        <f t="array" ref="A287">IFERROR(INDEX('Annex 2 Designated EHV charges'!$D$11:$D$396, MATCH(0, IF(ISBLANK('Annex 2 Designated EHV charges'!$D$11:$D$396),1, COUNTIF(A$4:$A286, 'Annex 2 Designated EHV charges'!$D$11:$D$396)), 0)),"")</f>
        <v>New Export 80</v>
      </c>
      <c r="B287" s="91" t="str">
        <f>IF($A287="","",VLOOKUP($A287,'Annex 2 Designated EHV charges'!$D:$O,2,0))</f>
        <v>New Export 80</v>
      </c>
      <c r="C287" s="92" t="str">
        <f>IF($A287="","",VLOOKUP($A287,'Annex 2 Designated EHV charges'!$D:$O,3,0))</f>
        <v>New Export 80</v>
      </c>
      <c r="D287" s="91" t="str">
        <f>IF($A287="","",VLOOKUP($A287,'Annex 2 Designated EHV charges'!$D:$O,4,0))</f>
        <v>Pot Ash Farm</v>
      </c>
      <c r="E287" s="93" t="str">
        <f>IFERROR(IF(VLOOKUP($A287,'Annex 2 Designated EHV charges'!$D:$P,COLUMN(E287)+5,FALSE)=0,"",VLOOKUP($A287,'Annex 2 Designated EHV charges'!$D:$P,COLUMN(E287)+5,FALSE)),"")</f>
        <v/>
      </c>
      <c r="F287" s="213">
        <f>IFERROR(IF(VLOOKUP($A287,'Annex 2 Designated EHV charges'!$D:$P,COLUMN(F287)+5,FALSE)=0,"",VLOOKUP($A287,'Annex 2 Designated EHV charges'!$D:$P,COLUMN(F287)+5,FALSE)),"")</f>
        <v>636.27</v>
      </c>
      <c r="G287" s="213">
        <f>IFERROR(IF(VLOOKUP($A287,'Annex 2 Designated EHV charges'!$D:$P,COLUMN(G287)+5,FALSE)=0,"",VLOOKUP($A287,'Annex 2 Designated EHV charges'!$D:$P,COLUMN(G287)+5,FALSE)),"")</f>
        <v>0.05</v>
      </c>
      <c r="H287" s="213">
        <f>IFERROR(IF(VLOOKUP($A287,'Annex 2 Designated EHV charges'!$D:$P,COLUMN(H287)+5,FALSE)=0,"",VLOOKUP($A287,'Annex 2 Designated EHV charges'!$D:$P,COLUMN(H287)+5,FALSE)),"")</f>
        <v>0.05</v>
      </c>
    </row>
    <row r="288" spans="1:8" ht="25" x14ac:dyDescent="0.25">
      <c r="A288" s="92" t="str">
        <f t="array" ref="A288">IFERROR(INDEX('Annex 2 Designated EHV charges'!$D$11:$D$396, MATCH(0, IF(ISBLANK('Annex 2 Designated EHV charges'!$D$11:$D$396),1, COUNTIF(A$4:$A287, 'Annex 2 Designated EHV charges'!$D$11:$D$396)), 0)),"")</f>
        <v>New Export 81</v>
      </c>
      <c r="B288" s="91" t="str">
        <f>IF($A288="","",VLOOKUP($A288,'Annex 2 Designated EHV charges'!$D:$O,2,0))</f>
        <v>New Export 81</v>
      </c>
      <c r="C288" s="92" t="str">
        <f>IF($A288="","",VLOOKUP($A288,'Annex 2 Designated EHV charges'!$D:$O,3,0))</f>
        <v>New Export 81</v>
      </c>
      <c r="D288" s="91" t="str">
        <f>IF($A288="","",VLOOKUP($A288,'Annex 2 Designated EHV charges'!$D:$O,4,0))</f>
        <v>Potterspury Solar Farm, land north of Potterspury</v>
      </c>
      <c r="E288" s="93" t="str">
        <f>IFERROR(IF(VLOOKUP($A288,'Annex 2 Designated EHV charges'!$D:$P,COLUMN(E288)+5,FALSE)=0,"",VLOOKUP($A288,'Annex 2 Designated EHV charges'!$D:$P,COLUMN(E288)+5,FALSE)),"")</f>
        <v/>
      </c>
      <c r="F288" s="213">
        <f>IFERROR(IF(VLOOKUP($A288,'Annex 2 Designated EHV charges'!$D:$P,COLUMN(F288)+5,FALSE)=0,"",VLOOKUP($A288,'Annex 2 Designated EHV charges'!$D:$P,COLUMN(F288)+5,FALSE)),"")</f>
        <v>14115.38</v>
      </c>
      <c r="G288" s="213">
        <f>IFERROR(IF(VLOOKUP($A288,'Annex 2 Designated EHV charges'!$D:$P,COLUMN(G288)+5,FALSE)=0,"",VLOOKUP($A288,'Annex 2 Designated EHV charges'!$D:$P,COLUMN(G288)+5,FALSE)),"")</f>
        <v>0.05</v>
      </c>
      <c r="H288" s="213">
        <f>IFERROR(IF(VLOOKUP($A288,'Annex 2 Designated EHV charges'!$D:$P,COLUMN(H288)+5,FALSE)=0,"",VLOOKUP($A288,'Annex 2 Designated EHV charges'!$D:$P,COLUMN(H288)+5,FALSE)),"")</f>
        <v>0.05</v>
      </c>
    </row>
    <row r="289" spans="1:8" ht="25" x14ac:dyDescent="0.25">
      <c r="A289" s="92" t="str">
        <f t="array" ref="A289">IFERROR(INDEX('Annex 2 Designated EHV charges'!$D$11:$D$396, MATCH(0, IF(ISBLANK('Annex 2 Designated EHV charges'!$D$11:$D$396),1, COUNTIF(A$4:$A288, 'Annex 2 Designated EHV charges'!$D$11:$D$396)), 0)),"")</f>
        <v>New Export 83</v>
      </c>
      <c r="B289" s="91" t="str">
        <f>IF($A289="","",VLOOKUP($A289,'Annex 2 Designated EHV charges'!$D:$O,2,0))</f>
        <v>New Export 83</v>
      </c>
      <c r="C289" s="92" t="str">
        <f>IF($A289="","",VLOOKUP($A289,'Annex 2 Designated EHV charges'!$D:$O,3,0))</f>
        <v>New Export 83</v>
      </c>
      <c r="D289" s="91" t="str">
        <f>IF($A289="","",VLOOKUP($A289,'Annex 2 Designated EHV charges'!$D:$O,4,0))</f>
        <v>Pyghtle Farm, Wicken Park Road, Wicken, Milton Keynes</v>
      </c>
      <c r="E289" s="93" t="str">
        <f>IFERROR(IF(VLOOKUP($A289,'Annex 2 Designated EHV charges'!$D:$P,COLUMN(E289)+5,FALSE)=0,"",VLOOKUP($A289,'Annex 2 Designated EHV charges'!$D:$P,COLUMN(E289)+5,FALSE)),"")</f>
        <v/>
      </c>
      <c r="F289" s="213">
        <f>IFERROR(IF(VLOOKUP($A289,'Annex 2 Designated EHV charges'!$D:$P,COLUMN(F289)+5,FALSE)=0,"",VLOOKUP($A289,'Annex 2 Designated EHV charges'!$D:$P,COLUMN(F289)+5,FALSE)),"")</f>
        <v>2940.51</v>
      </c>
      <c r="G289" s="213">
        <f>IFERROR(IF(VLOOKUP($A289,'Annex 2 Designated EHV charges'!$D:$P,COLUMN(G289)+5,FALSE)=0,"",VLOOKUP($A289,'Annex 2 Designated EHV charges'!$D:$P,COLUMN(G289)+5,FALSE)),"")</f>
        <v>0.05</v>
      </c>
      <c r="H289" s="213">
        <f>IFERROR(IF(VLOOKUP($A289,'Annex 2 Designated EHV charges'!$D:$P,COLUMN(H289)+5,FALSE)=0,"",VLOOKUP($A289,'Annex 2 Designated EHV charges'!$D:$P,COLUMN(H289)+5,FALSE)),"")</f>
        <v>0.05</v>
      </c>
    </row>
    <row r="290" spans="1:8" x14ac:dyDescent="0.25">
      <c r="A290" s="92" t="str">
        <f t="array" ref="A290">IFERROR(INDEX('Annex 2 Designated EHV charges'!$D$11:$D$396, MATCH(0, IF(ISBLANK('Annex 2 Designated EHV charges'!$D$11:$D$396),1, COUNTIF(A$4:$A289, 'Annex 2 Designated EHV charges'!$D$11:$D$396)), 0)),"")</f>
        <v>New Export 86</v>
      </c>
      <c r="B290" s="91" t="str">
        <f>IF($A290="","",VLOOKUP($A290,'Annex 2 Designated EHV charges'!$D:$O,2,0))</f>
        <v>New Export 86</v>
      </c>
      <c r="C290" s="92" t="str">
        <f>IF($A290="","",VLOOKUP($A290,'Annex 2 Designated EHV charges'!$D:$O,3,0))</f>
        <v>New Export 86</v>
      </c>
      <c r="D290" s="91" t="str">
        <f>IF($A290="","",VLOOKUP($A290,'Annex 2 Designated EHV charges'!$D:$O,4,0))</f>
        <v>Rothersthorpe, Milton Road</v>
      </c>
      <c r="E290" s="93" t="str">
        <f>IFERROR(IF(VLOOKUP($A290,'Annex 2 Designated EHV charges'!$D:$P,COLUMN(E290)+5,FALSE)=0,"",VLOOKUP($A290,'Annex 2 Designated EHV charges'!$D:$P,COLUMN(E290)+5,FALSE)),"")</f>
        <v/>
      </c>
      <c r="F290" s="213">
        <f>IFERROR(IF(VLOOKUP($A290,'Annex 2 Designated EHV charges'!$D:$P,COLUMN(F290)+5,FALSE)=0,"",VLOOKUP($A290,'Annex 2 Designated EHV charges'!$D:$P,COLUMN(F290)+5,FALSE)),"")</f>
        <v>12137.91</v>
      </c>
      <c r="G290" s="213">
        <f>IFERROR(IF(VLOOKUP($A290,'Annex 2 Designated EHV charges'!$D:$P,COLUMN(G290)+5,FALSE)=0,"",VLOOKUP($A290,'Annex 2 Designated EHV charges'!$D:$P,COLUMN(G290)+5,FALSE)),"")</f>
        <v>0.05</v>
      </c>
      <c r="H290" s="213">
        <f>IFERROR(IF(VLOOKUP($A290,'Annex 2 Designated EHV charges'!$D:$P,COLUMN(H290)+5,FALSE)=0,"",VLOOKUP($A290,'Annex 2 Designated EHV charges'!$D:$P,COLUMN(H290)+5,FALSE)),"")</f>
        <v>0.05</v>
      </c>
    </row>
    <row r="291" spans="1:8" x14ac:dyDescent="0.25">
      <c r="A291" s="92" t="str">
        <f t="array" ref="A291">IFERROR(INDEX('Annex 2 Designated EHV charges'!$D$11:$D$396, MATCH(0, IF(ISBLANK('Annex 2 Designated EHV charges'!$D$11:$D$396),1, COUNTIF(A$4:$A290, 'Annex 2 Designated EHV charges'!$D$11:$D$396)), 0)),"")</f>
        <v>New Export 87</v>
      </c>
      <c r="B291" s="91" t="str">
        <f>IF($A291="","",VLOOKUP($A291,'Annex 2 Designated EHV charges'!$D:$O,2,0))</f>
        <v>New Export 87</v>
      </c>
      <c r="C291" s="92" t="str">
        <f>IF($A291="","",VLOOKUP($A291,'Annex 2 Designated EHV charges'!$D:$O,3,0))</f>
        <v>New Export 87</v>
      </c>
      <c r="D291" s="91" t="str">
        <f>IF($A291="","",VLOOKUP($A291,'Annex 2 Designated EHV charges'!$D:$O,4,0))</f>
        <v>Royle Farm</v>
      </c>
      <c r="E291" s="93" t="str">
        <f>IFERROR(IF(VLOOKUP($A291,'Annex 2 Designated EHV charges'!$D:$P,COLUMN(E291)+5,FALSE)=0,"",VLOOKUP($A291,'Annex 2 Designated EHV charges'!$D:$P,COLUMN(E291)+5,FALSE)),"")</f>
        <v/>
      </c>
      <c r="F291" s="213">
        <f>IFERROR(IF(VLOOKUP($A291,'Annex 2 Designated EHV charges'!$D:$P,COLUMN(F291)+5,FALSE)=0,"",VLOOKUP($A291,'Annex 2 Designated EHV charges'!$D:$P,COLUMN(F291)+5,FALSE)),"")</f>
        <v>1937.25</v>
      </c>
      <c r="G291" s="213">
        <f>IFERROR(IF(VLOOKUP($A291,'Annex 2 Designated EHV charges'!$D:$P,COLUMN(G291)+5,FALSE)=0,"",VLOOKUP($A291,'Annex 2 Designated EHV charges'!$D:$P,COLUMN(G291)+5,FALSE)),"")</f>
        <v>0.05</v>
      </c>
      <c r="H291" s="213">
        <f>IFERROR(IF(VLOOKUP($A291,'Annex 2 Designated EHV charges'!$D:$P,COLUMN(H291)+5,FALSE)=0,"",VLOOKUP($A291,'Annex 2 Designated EHV charges'!$D:$P,COLUMN(H291)+5,FALSE)),"")</f>
        <v>0.05</v>
      </c>
    </row>
    <row r="292" spans="1:8" x14ac:dyDescent="0.25">
      <c r="A292" s="92" t="str">
        <f t="array" ref="A292">IFERROR(INDEX('Annex 2 Designated EHV charges'!$D$11:$D$396, MATCH(0, IF(ISBLANK('Annex 2 Designated EHV charges'!$D$11:$D$396),1, COUNTIF(A$4:$A291, 'Annex 2 Designated EHV charges'!$D$11:$D$396)), 0)),"")</f>
        <v>New Export 88</v>
      </c>
      <c r="B292" s="91" t="str">
        <f>IF($A292="","",VLOOKUP($A292,'Annex 2 Designated EHV charges'!$D:$O,2,0))</f>
        <v>New Export 88</v>
      </c>
      <c r="C292" s="92" t="str">
        <f>IF($A292="","",VLOOKUP($A292,'Annex 2 Designated EHV charges'!$D:$O,3,0))</f>
        <v>New Export 88</v>
      </c>
      <c r="D292" s="91" t="str">
        <f>IF($A292="","",VLOOKUP($A292,'Annex 2 Designated EHV charges'!$D:$O,4,0))</f>
        <v>Sherbourne Farm Solar</v>
      </c>
      <c r="E292" s="93" t="str">
        <f>IFERROR(IF(VLOOKUP($A292,'Annex 2 Designated EHV charges'!$D:$P,COLUMN(E292)+5,FALSE)=0,"",VLOOKUP($A292,'Annex 2 Designated EHV charges'!$D:$P,COLUMN(E292)+5,FALSE)),"")</f>
        <v/>
      </c>
      <c r="F292" s="213">
        <f>IFERROR(IF(VLOOKUP($A292,'Annex 2 Designated EHV charges'!$D:$P,COLUMN(F292)+5,FALSE)=0,"",VLOOKUP($A292,'Annex 2 Designated EHV charges'!$D:$P,COLUMN(F292)+5,FALSE)),"")</f>
        <v>3680.77</v>
      </c>
      <c r="G292" s="213">
        <f>IFERROR(IF(VLOOKUP($A292,'Annex 2 Designated EHV charges'!$D:$P,COLUMN(G292)+5,FALSE)=0,"",VLOOKUP($A292,'Annex 2 Designated EHV charges'!$D:$P,COLUMN(G292)+5,FALSE)),"")</f>
        <v>0.05</v>
      </c>
      <c r="H292" s="213">
        <f>IFERROR(IF(VLOOKUP($A292,'Annex 2 Designated EHV charges'!$D:$P,COLUMN(H292)+5,FALSE)=0,"",VLOOKUP($A292,'Annex 2 Designated EHV charges'!$D:$P,COLUMN(H292)+5,FALSE)),"")</f>
        <v>0.05</v>
      </c>
    </row>
    <row r="293" spans="1:8" x14ac:dyDescent="0.25">
      <c r="A293" s="92" t="str">
        <f t="array" ref="A293">IFERROR(INDEX('Annex 2 Designated EHV charges'!$D$11:$D$396, MATCH(0, IF(ISBLANK('Annex 2 Designated EHV charges'!$D$11:$D$396),1, COUNTIF(A$4:$A292, 'Annex 2 Designated EHV charges'!$D$11:$D$396)), 0)),"")</f>
        <v>New Export 89</v>
      </c>
      <c r="B293" s="91" t="str">
        <f>IF($A293="","",VLOOKUP($A293,'Annex 2 Designated EHV charges'!$D:$O,2,0))</f>
        <v>New Export 89</v>
      </c>
      <c r="C293" s="92" t="str">
        <f>IF($A293="","",VLOOKUP($A293,'Annex 2 Designated EHV charges'!$D:$O,3,0))</f>
        <v>New Export 89</v>
      </c>
      <c r="D293" s="91" t="str">
        <f>IF($A293="","",VLOOKUP($A293,'Annex 2 Designated EHV charges'!$D:$O,4,0))</f>
        <v>Shirebrook Wind Farm</v>
      </c>
      <c r="E293" s="93" t="str">
        <f>IFERROR(IF(VLOOKUP($A293,'Annex 2 Designated EHV charges'!$D:$P,COLUMN(E293)+5,FALSE)=0,"",VLOOKUP($A293,'Annex 2 Designated EHV charges'!$D:$P,COLUMN(E293)+5,FALSE)),"")</f>
        <v/>
      </c>
      <c r="F293" s="213">
        <f>IFERROR(IF(VLOOKUP($A293,'Annex 2 Designated EHV charges'!$D:$P,COLUMN(F293)+5,FALSE)=0,"",VLOOKUP($A293,'Annex 2 Designated EHV charges'!$D:$P,COLUMN(F293)+5,FALSE)),"")</f>
        <v>172.91</v>
      </c>
      <c r="G293" s="213">
        <f>IFERROR(IF(VLOOKUP($A293,'Annex 2 Designated EHV charges'!$D:$P,COLUMN(G293)+5,FALSE)=0,"",VLOOKUP($A293,'Annex 2 Designated EHV charges'!$D:$P,COLUMN(G293)+5,FALSE)),"")</f>
        <v>0.05</v>
      </c>
      <c r="H293" s="213">
        <f>IFERROR(IF(VLOOKUP($A293,'Annex 2 Designated EHV charges'!$D:$P,COLUMN(H293)+5,FALSE)=0,"",VLOOKUP($A293,'Annex 2 Designated EHV charges'!$D:$P,COLUMN(H293)+5,FALSE)),"")</f>
        <v>0.05</v>
      </c>
    </row>
    <row r="294" spans="1:8" x14ac:dyDescent="0.25">
      <c r="A294" s="92" t="str">
        <f t="array" ref="A294">IFERROR(INDEX('Annex 2 Designated EHV charges'!$D$11:$D$396, MATCH(0, IF(ISBLANK('Annex 2 Designated EHV charges'!$D$11:$D$396),1, COUNTIF(A$4:$A293, 'Annex 2 Designated EHV charges'!$D$11:$D$396)), 0)),"")</f>
        <v>New Export 90</v>
      </c>
      <c r="B294" s="91" t="str">
        <f>IF($A294="","",VLOOKUP($A294,'Annex 2 Designated EHV charges'!$D:$O,2,0))</f>
        <v>New Export 90</v>
      </c>
      <c r="C294" s="92" t="str">
        <f>IF($A294="","",VLOOKUP($A294,'Annex 2 Designated EHV charges'!$D:$O,3,0))</f>
        <v>New Export 90</v>
      </c>
      <c r="D294" s="91" t="str">
        <f>IF($A294="","",VLOOKUP($A294,'Annex 2 Designated EHV charges'!$D:$O,4,0))</f>
        <v>Shireoaks Hall Farm PV</v>
      </c>
      <c r="E294" s="93" t="str">
        <f>IFERROR(IF(VLOOKUP($A294,'Annex 2 Designated EHV charges'!$D:$P,COLUMN(E294)+5,FALSE)=0,"",VLOOKUP($A294,'Annex 2 Designated EHV charges'!$D:$P,COLUMN(E294)+5,FALSE)),"")</f>
        <v/>
      </c>
      <c r="F294" s="213">
        <f>IFERROR(IF(VLOOKUP($A294,'Annex 2 Designated EHV charges'!$D:$P,COLUMN(F294)+5,FALSE)=0,"",VLOOKUP($A294,'Annex 2 Designated EHV charges'!$D:$P,COLUMN(F294)+5,FALSE)),"")</f>
        <v>675.36</v>
      </c>
      <c r="G294" s="213">
        <f>IFERROR(IF(VLOOKUP($A294,'Annex 2 Designated EHV charges'!$D:$P,COLUMN(G294)+5,FALSE)=0,"",VLOOKUP($A294,'Annex 2 Designated EHV charges'!$D:$P,COLUMN(G294)+5,FALSE)),"")</f>
        <v>0.05</v>
      </c>
      <c r="H294" s="213">
        <f>IFERROR(IF(VLOOKUP($A294,'Annex 2 Designated EHV charges'!$D:$P,COLUMN(H294)+5,FALSE)=0,"",VLOOKUP($A294,'Annex 2 Designated EHV charges'!$D:$P,COLUMN(H294)+5,FALSE)),"")</f>
        <v>0.05</v>
      </c>
    </row>
    <row r="295" spans="1:8" x14ac:dyDescent="0.25">
      <c r="A295" s="92" t="str">
        <f t="array" ref="A295">IFERROR(INDEX('Annex 2 Designated EHV charges'!$D$11:$D$396, MATCH(0, IF(ISBLANK('Annex 2 Designated EHV charges'!$D$11:$D$396),1, COUNTIF(A$4:$A294, 'Annex 2 Designated EHV charges'!$D$11:$D$396)), 0)),"")</f>
        <v>New Export 92</v>
      </c>
      <c r="B295" s="91" t="str">
        <f>IF($A295="","",VLOOKUP($A295,'Annex 2 Designated EHV charges'!$D:$O,2,0))</f>
        <v>New Export 92</v>
      </c>
      <c r="C295" s="92" t="str">
        <f>IF($A295="","",VLOOKUP($A295,'Annex 2 Designated EHV charges'!$D:$O,3,0))</f>
        <v>New Export 92</v>
      </c>
      <c r="D295" s="91" t="str">
        <f>IF($A295="","",VLOOKUP($A295,'Annex 2 Designated EHV charges'!$D:$O,4,0))</f>
        <v>SmartParc G99 applicatio IDNO</v>
      </c>
      <c r="E295" s="93" t="str">
        <f>IFERROR(IF(VLOOKUP($A295,'Annex 2 Designated EHV charges'!$D:$P,COLUMN(E295)+5,FALSE)=0,"",VLOOKUP($A295,'Annex 2 Designated EHV charges'!$D:$P,COLUMN(E295)+5,FALSE)),"")</f>
        <v/>
      </c>
      <c r="F295" s="213">
        <f>IFERROR(IF(VLOOKUP($A295,'Annex 2 Designated EHV charges'!$D:$P,COLUMN(F295)+5,FALSE)=0,"",VLOOKUP($A295,'Annex 2 Designated EHV charges'!$D:$P,COLUMN(F295)+5,FALSE)),"")</f>
        <v>363.58</v>
      </c>
      <c r="G295" s="213">
        <f>IFERROR(IF(VLOOKUP($A295,'Annex 2 Designated EHV charges'!$D:$P,COLUMN(G295)+5,FALSE)=0,"",VLOOKUP($A295,'Annex 2 Designated EHV charges'!$D:$P,COLUMN(G295)+5,FALSE)),"")</f>
        <v>0.05</v>
      </c>
      <c r="H295" s="213">
        <f>IFERROR(IF(VLOOKUP($A295,'Annex 2 Designated EHV charges'!$D:$P,COLUMN(H295)+5,FALSE)=0,"",VLOOKUP($A295,'Annex 2 Designated EHV charges'!$D:$P,COLUMN(H295)+5,FALSE)),"")</f>
        <v>0.05</v>
      </c>
    </row>
    <row r="296" spans="1:8" x14ac:dyDescent="0.25">
      <c r="A296" s="92" t="str">
        <f t="array" ref="A296">IFERROR(INDEX('Annex 2 Designated EHV charges'!$D$11:$D$396, MATCH(0, IF(ISBLANK('Annex 2 Designated EHV charges'!$D$11:$D$396),1, COUNTIF(A$4:$A295, 'Annex 2 Designated EHV charges'!$D$11:$D$396)), 0)),"")</f>
        <v>New Export 93</v>
      </c>
      <c r="B296" s="91" t="str">
        <f>IF($A296="","",VLOOKUP($A296,'Annex 2 Designated EHV charges'!$D:$O,2,0))</f>
        <v>New Export 93</v>
      </c>
      <c r="C296" s="92" t="str">
        <f>IF($A296="","",VLOOKUP($A296,'Annex 2 Designated EHV charges'!$D:$O,3,0))</f>
        <v>New Export 93</v>
      </c>
      <c r="D296" s="91" t="str">
        <f>IF($A296="","",VLOOKUP($A296,'Annex 2 Designated EHV charges'!$D:$O,4,0))</f>
        <v>Soars Lodge Farm</v>
      </c>
      <c r="E296" s="93" t="str">
        <f>IFERROR(IF(VLOOKUP($A296,'Annex 2 Designated EHV charges'!$D:$P,COLUMN(E296)+5,FALSE)=0,"",VLOOKUP($A296,'Annex 2 Designated EHV charges'!$D:$P,COLUMN(E296)+5,FALSE)),"")</f>
        <v/>
      </c>
      <c r="F296" s="213">
        <f>IFERROR(IF(VLOOKUP($A296,'Annex 2 Designated EHV charges'!$D:$P,COLUMN(F296)+5,FALSE)=0,"",VLOOKUP($A296,'Annex 2 Designated EHV charges'!$D:$P,COLUMN(F296)+5,FALSE)),"")</f>
        <v>880.27</v>
      </c>
      <c r="G296" s="213">
        <f>IFERROR(IF(VLOOKUP($A296,'Annex 2 Designated EHV charges'!$D:$P,COLUMN(G296)+5,FALSE)=0,"",VLOOKUP($A296,'Annex 2 Designated EHV charges'!$D:$P,COLUMN(G296)+5,FALSE)),"")</f>
        <v>0.05</v>
      </c>
      <c r="H296" s="213">
        <f>IFERROR(IF(VLOOKUP($A296,'Annex 2 Designated EHV charges'!$D:$P,COLUMN(H296)+5,FALSE)=0,"",VLOOKUP($A296,'Annex 2 Designated EHV charges'!$D:$P,COLUMN(H296)+5,FALSE)),"")</f>
        <v>0.05</v>
      </c>
    </row>
    <row r="297" spans="1:8" x14ac:dyDescent="0.25">
      <c r="A297" s="92" t="str">
        <f t="array" ref="A297">IFERROR(INDEX('Annex 2 Designated EHV charges'!$D$11:$D$396, MATCH(0, IF(ISBLANK('Annex 2 Designated EHV charges'!$D$11:$D$396),1, COUNTIF(A$4:$A296, 'Annex 2 Designated EHV charges'!$D$11:$D$396)), 0)),"")</f>
        <v>New Export 94</v>
      </c>
      <c r="B297" s="91" t="str">
        <f>IF($A297="","",VLOOKUP($A297,'Annex 2 Designated EHV charges'!$D:$O,2,0))</f>
        <v>New Export 94</v>
      </c>
      <c r="C297" s="92" t="str">
        <f>IF($A297="","",VLOOKUP($A297,'Annex 2 Designated EHV charges'!$D:$O,3,0))</f>
        <v>New Export 94</v>
      </c>
      <c r="D297" s="91" t="str">
        <f>IF($A297="","",VLOOKUP($A297,'Annex 2 Designated EHV charges'!$D:$O,4,0))</f>
        <v>Sparrow Lodge Farm, Wicken Park Road</v>
      </c>
      <c r="E297" s="93" t="str">
        <f>IFERROR(IF(VLOOKUP($A297,'Annex 2 Designated EHV charges'!$D:$P,COLUMN(E297)+5,FALSE)=0,"",VLOOKUP($A297,'Annex 2 Designated EHV charges'!$D:$P,COLUMN(E297)+5,FALSE)),"")</f>
        <v/>
      </c>
      <c r="F297" s="213">
        <f>IFERROR(IF(VLOOKUP($A297,'Annex 2 Designated EHV charges'!$D:$P,COLUMN(F297)+5,FALSE)=0,"",VLOOKUP($A297,'Annex 2 Designated EHV charges'!$D:$P,COLUMN(F297)+5,FALSE)),"")</f>
        <v>362.68</v>
      </c>
      <c r="G297" s="213">
        <f>IFERROR(IF(VLOOKUP($A297,'Annex 2 Designated EHV charges'!$D:$P,COLUMN(G297)+5,FALSE)=0,"",VLOOKUP($A297,'Annex 2 Designated EHV charges'!$D:$P,COLUMN(G297)+5,FALSE)),"")</f>
        <v>0.05</v>
      </c>
      <c r="H297" s="213">
        <f>IFERROR(IF(VLOOKUP($A297,'Annex 2 Designated EHV charges'!$D:$P,COLUMN(H297)+5,FALSE)=0,"",VLOOKUP($A297,'Annex 2 Designated EHV charges'!$D:$P,COLUMN(H297)+5,FALSE)),"")</f>
        <v>0.05</v>
      </c>
    </row>
    <row r="298" spans="1:8" x14ac:dyDescent="0.25">
      <c r="A298" s="92" t="str">
        <f t="array" ref="A298">IFERROR(INDEX('Annex 2 Designated EHV charges'!$D$11:$D$396, MATCH(0, IF(ISBLANK('Annex 2 Designated EHV charges'!$D$11:$D$396),1, COUNTIF(A$4:$A297, 'Annex 2 Designated EHV charges'!$D$11:$D$396)), 0)),"")</f>
        <v>New Export 96</v>
      </c>
      <c r="B298" s="91" t="str">
        <f>IF($A298="","",VLOOKUP($A298,'Annex 2 Designated EHV charges'!$D:$O,2,0))</f>
        <v>New Export 96</v>
      </c>
      <c r="C298" s="92" t="str">
        <f>IF($A298="","",VLOOKUP($A298,'Annex 2 Designated EHV charges'!$D:$O,3,0))</f>
        <v>New Export 96</v>
      </c>
      <c r="D298" s="91" t="str">
        <f>IF($A298="","",VLOOKUP($A298,'Annex 2 Designated EHV charges'!$D:$O,4,0))</f>
        <v>Staveley Works</v>
      </c>
      <c r="E298" s="93" t="str">
        <f>IFERROR(IF(VLOOKUP($A298,'Annex 2 Designated EHV charges'!$D:$P,COLUMN(E298)+5,FALSE)=0,"",VLOOKUP($A298,'Annex 2 Designated EHV charges'!$D:$P,COLUMN(E298)+5,FALSE)),"")</f>
        <v/>
      </c>
      <c r="F298" s="213">
        <f>IFERROR(IF(VLOOKUP($A298,'Annex 2 Designated EHV charges'!$D:$P,COLUMN(F298)+5,FALSE)=0,"",VLOOKUP($A298,'Annex 2 Designated EHV charges'!$D:$P,COLUMN(F298)+5,FALSE)),"")</f>
        <v>2049.5</v>
      </c>
      <c r="G298" s="213">
        <f>IFERROR(IF(VLOOKUP($A298,'Annex 2 Designated EHV charges'!$D:$P,COLUMN(G298)+5,FALSE)=0,"",VLOOKUP($A298,'Annex 2 Designated EHV charges'!$D:$P,COLUMN(G298)+5,FALSE)),"")</f>
        <v>0.05</v>
      </c>
      <c r="H298" s="213">
        <f>IFERROR(IF(VLOOKUP($A298,'Annex 2 Designated EHV charges'!$D:$P,COLUMN(H298)+5,FALSE)=0,"",VLOOKUP($A298,'Annex 2 Designated EHV charges'!$D:$P,COLUMN(H298)+5,FALSE)),"")</f>
        <v>0.05</v>
      </c>
    </row>
    <row r="299" spans="1:8" x14ac:dyDescent="0.25">
      <c r="A299" s="92" t="str">
        <f t="array" ref="A299">IFERROR(INDEX('Annex 2 Designated EHV charges'!$D$11:$D$396, MATCH(0, IF(ISBLANK('Annex 2 Designated EHV charges'!$D$11:$D$396),1, COUNTIF(A$4:$A298, 'Annex 2 Designated EHV charges'!$D$11:$D$396)), 0)),"")</f>
        <v>New Export 97</v>
      </c>
      <c r="B299" s="91" t="str">
        <f>IF($A299="","",VLOOKUP($A299,'Annex 2 Designated EHV charges'!$D:$O,2,0))</f>
        <v>New Export 97</v>
      </c>
      <c r="C299" s="92" t="str">
        <f>IF($A299="","",VLOOKUP($A299,'Annex 2 Designated EHV charges'!$D:$O,3,0))</f>
        <v>New Export 97</v>
      </c>
      <c r="D299" s="91" t="str">
        <f>IF($A299="","",VLOOKUP($A299,'Annex 2 Designated EHV charges'!$D:$O,4,0))</f>
        <v>Stourton Estate</v>
      </c>
      <c r="E299" s="93" t="str">
        <f>IFERROR(IF(VLOOKUP($A299,'Annex 2 Designated EHV charges'!$D:$P,COLUMN(E299)+5,FALSE)=0,"",VLOOKUP($A299,'Annex 2 Designated EHV charges'!$D:$P,COLUMN(E299)+5,FALSE)),"")</f>
        <v/>
      </c>
      <c r="F299" s="213">
        <f>IFERROR(IF(VLOOKUP($A299,'Annex 2 Designated EHV charges'!$D:$P,COLUMN(F299)+5,FALSE)=0,"",VLOOKUP($A299,'Annex 2 Designated EHV charges'!$D:$P,COLUMN(F299)+5,FALSE)),"")</f>
        <v>883.19</v>
      </c>
      <c r="G299" s="213">
        <f>IFERROR(IF(VLOOKUP($A299,'Annex 2 Designated EHV charges'!$D:$P,COLUMN(G299)+5,FALSE)=0,"",VLOOKUP($A299,'Annex 2 Designated EHV charges'!$D:$P,COLUMN(G299)+5,FALSE)),"")</f>
        <v>0.05</v>
      </c>
      <c r="H299" s="213">
        <f>IFERROR(IF(VLOOKUP($A299,'Annex 2 Designated EHV charges'!$D:$P,COLUMN(H299)+5,FALSE)=0,"",VLOOKUP($A299,'Annex 2 Designated EHV charges'!$D:$P,COLUMN(H299)+5,FALSE)),"")</f>
        <v>0.05</v>
      </c>
    </row>
    <row r="300" spans="1:8" x14ac:dyDescent="0.25">
      <c r="A300" s="92" t="str">
        <f t="array" ref="A300">IFERROR(INDEX('Annex 2 Designated EHV charges'!$D$11:$D$396, MATCH(0, IF(ISBLANK('Annex 2 Designated EHV charges'!$D$11:$D$396),1, COUNTIF(A$4:$A299, 'Annex 2 Designated EHV charges'!$D$11:$D$396)), 0)),"")</f>
        <v>New Export 98</v>
      </c>
      <c r="B300" s="91" t="str">
        <f>IF($A300="","",VLOOKUP($A300,'Annex 2 Designated EHV charges'!$D:$O,2,0))</f>
        <v>New Export 98</v>
      </c>
      <c r="C300" s="92" t="str">
        <f>IF($A300="","",VLOOKUP($A300,'Annex 2 Designated EHV charges'!$D:$O,3,0))</f>
        <v>New Export 98</v>
      </c>
      <c r="D300" s="91" t="str">
        <f>IF($A300="","",VLOOKUP($A300,'Annex 2 Designated EHV charges'!$D:$O,4,0))</f>
        <v>Stow Park Farm ESS &amp; PV</v>
      </c>
      <c r="E300" s="93" t="str">
        <f>IFERROR(IF(VLOOKUP($A300,'Annex 2 Designated EHV charges'!$D:$P,COLUMN(E300)+5,FALSE)=0,"",VLOOKUP($A300,'Annex 2 Designated EHV charges'!$D:$P,COLUMN(E300)+5,FALSE)),"")</f>
        <v/>
      </c>
      <c r="F300" s="213">
        <f>IFERROR(IF(VLOOKUP($A300,'Annex 2 Designated EHV charges'!$D:$P,COLUMN(F300)+5,FALSE)=0,"",VLOOKUP($A300,'Annex 2 Designated EHV charges'!$D:$P,COLUMN(F300)+5,FALSE)),"")</f>
        <v>4948.6499999999996</v>
      </c>
      <c r="G300" s="213">
        <f>IFERROR(IF(VLOOKUP($A300,'Annex 2 Designated EHV charges'!$D:$P,COLUMN(G300)+5,FALSE)=0,"",VLOOKUP($A300,'Annex 2 Designated EHV charges'!$D:$P,COLUMN(G300)+5,FALSE)),"")</f>
        <v>0.05</v>
      </c>
      <c r="H300" s="213">
        <f>IFERROR(IF(VLOOKUP($A300,'Annex 2 Designated EHV charges'!$D:$P,COLUMN(H300)+5,FALSE)=0,"",VLOOKUP($A300,'Annex 2 Designated EHV charges'!$D:$P,COLUMN(H300)+5,FALSE)),"")</f>
        <v>0.05</v>
      </c>
    </row>
    <row r="301" spans="1:8" x14ac:dyDescent="0.25">
      <c r="A301" s="92" t="str">
        <f t="array" ref="A301">IFERROR(INDEX('Annex 2 Designated EHV charges'!$D$11:$D$396, MATCH(0, IF(ISBLANK('Annex 2 Designated EHV charges'!$D$11:$D$396),1, COUNTIF(A$4:$A300, 'Annex 2 Designated EHV charges'!$D$11:$D$396)), 0)),"")</f>
        <v>New Export 99</v>
      </c>
      <c r="B301" s="91" t="str">
        <f>IF($A301="","",VLOOKUP($A301,'Annex 2 Designated EHV charges'!$D:$O,2,0))</f>
        <v>New Export 99</v>
      </c>
      <c r="C301" s="92" t="str">
        <f>IF($A301="","",VLOOKUP($A301,'Annex 2 Designated EHV charges'!$D:$O,3,0))</f>
        <v>New Export 99</v>
      </c>
      <c r="D301" s="91" t="str">
        <f>IF($A301="","",VLOOKUP($A301,'Annex 2 Designated EHV charges'!$D:$O,4,0))</f>
        <v>Sudbury Estate</v>
      </c>
      <c r="E301" s="93">
        <f>IFERROR(IF(VLOOKUP($A301,'Annex 2 Designated EHV charges'!$D:$P,COLUMN(E301)+5,FALSE)=0,"",VLOOKUP($A301,'Annex 2 Designated EHV charges'!$D:$P,COLUMN(E301)+5,FALSE)),"")</f>
        <v>-3.5609999999999999</v>
      </c>
      <c r="F301" s="213">
        <f>IFERROR(IF(VLOOKUP($A301,'Annex 2 Designated EHV charges'!$D:$P,COLUMN(F301)+5,FALSE)=0,"",VLOOKUP($A301,'Annex 2 Designated EHV charges'!$D:$P,COLUMN(F301)+5,FALSE)),"")</f>
        <v>448.95</v>
      </c>
      <c r="G301" s="213">
        <f>IFERROR(IF(VLOOKUP($A301,'Annex 2 Designated EHV charges'!$D:$P,COLUMN(G301)+5,FALSE)=0,"",VLOOKUP($A301,'Annex 2 Designated EHV charges'!$D:$P,COLUMN(G301)+5,FALSE)),"")</f>
        <v>0.05</v>
      </c>
      <c r="H301" s="213">
        <f>IFERROR(IF(VLOOKUP($A301,'Annex 2 Designated EHV charges'!$D:$P,COLUMN(H301)+5,FALSE)=0,"",VLOOKUP($A301,'Annex 2 Designated EHV charges'!$D:$P,COLUMN(H301)+5,FALSE)),"")</f>
        <v>0.05</v>
      </c>
    </row>
    <row r="302" spans="1:8" x14ac:dyDescent="0.25">
      <c r="A302" s="92" t="str">
        <f t="array" ref="A302">IFERROR(INDEX('Annex 2 Designated EHV charges'!$D$11:$D$396, MATCH(0, IF(ISBLANK('Annex 2 Designated EHV charges'!$D$11:$D$396),1, COUNTIF(A$4:$A301, 'Annex 2 Designated EHV charges'!$D$11:$D$396)), 0)),"")</f>
        <v>New Export 100</v>
      </c>
      <c r="B302" s="91" t="str">
        <f>IF($A302="","",VLOOKUP($A302,'Annex 2 Designated EHV charges'!$D:$O,2,0))</f>
        <v>New Export 100</v>
      </c>
      <c r="C302" s="92" t="str">
        <f>IF($A302="","",VLOOKUP($A302,'Annex 2 Designated EHV charges'!$D:$O,3,0))</f>
        <v>New Export 100</v>
      </c>
      <c r="D302" s="91" t="str">
        <f>IF($A302="","",VLOOKUP($A302,'Annex 2 Designated EHV charges'!$D:$O,4,0))</f>
        <v>Swadlingcote, Depot 3 off Cadley Hill Road</v>
      </c>
      <c r="E302" s="93">
        <f>IFERROR(IF(VLOOKUP($A302,'Annex 2 Designated EHV charges'!$D:$P,COLUMN(E302)+5,FALSE)=0,"",VLOOKUP($A302,'Annex 2 Designated EHV charges'!$D:$P,COLUMN(E302)+5,FALSE)),"")</f>
        <v>-1.7729999999999999</v>
      </c>
      <c r="F302" s="213">
        <f>IFERROR(IF(VLOOKUP($A302,'Annex 2 Designated EHV charges'!$D:$P,COLUMN(F302)+5,FALSE)=0,"",VLOOKUP($A302,'Annex 2 Designated EHV charges'!$D:$P,COLUMN(F302)+5,FALSE)),"")</f>
        <v>2293.85</v>
      </c>
      <c r="G302" s="213">
        <f>IFERROR(IF(VLOOKUP($A302,'Annex 2 Designated EHV charges'!$D:$P,COLUMN(G302)+5,FALSE)=0,"",VLOOKUP($A302,'Annex 2 Designated EHV charges'!$D:$P,COLUMN(G302)+5,FALSE)),"")</f>
        <v>0.05</v>
      </c>
      <c r="H302" s="213">
        <f>IFERROR(IF(VLOOKUP($A302,'Annex 2 Designated EHV charges'!$D:$P,COLUMN(H302)+5,FALSE)=0,"",VLOOKUP($A302,'Annex 2 Designated EHV charges'!$D:$P,COLUMN(H302)+5,FALSE)),"")</f>
        <v>0.05</v>
      </c>
    </row>
    <row r="303" spans="1:8" x14ac:dyDescent="0.25">
      <c r="A303" s="92" t="str">
        <f t="array" ref="A303">IFERROR(INDEX('Annex 2 Designated EHV charges'!$D$11:$D$396, MATCH(0, IF(ISBLANK('Annex 2 Designated EHV charges'!$D$11:$D$396),1, COUNTIF(A$4:$A302, 'Annex 2 Designated EHV charges'!$D$11:$D$396)), 0)),"")</f>
        <v>New Export 101</v>
      </c>
      <c r="B303" s="91" t="str">
        <f>IF($A303="","",VLOOKUP($A303,'Annex 2 Designated EHV charges'!$D:$O,2,0))</f>
        <v>New Export 101</v>
      </c>
      <c r="C303" s="92" t="str">
        <f>IF($A303="","",VLOOKUP($A303,'Annex 2 Designated EHV charges'!$D:$O,3,0))</f>
        <v>New Export 101</v>
      </c>
      <c r="D303" s="91" t="str">
        <f>IF($A303="","",VLOOKUP($A303,'Annex 2 Designated EHV charges'!$D:$O,4,0))</f>
        <v>Thornton Solar Farm</v>
      </c>
      <c r="E303" s="93" t="str">
        <f>IFERROR(IF(VLOOKUP($A303,'Annex 2 Designated EHV charges'!$D:$P,COLUMN(E303)+5,FALSE)=0,"",VLOOKUP($A303,'Annex 2 Designated EHV charges'!$D:$P,COLUMN(E303)+5,FALSE)),"")</f>
        <v/>
      </c>
      <c r="F303" s="213">
        <f>IFERROR(IF(VLOOKUP($A303,'Annex 2 Designated EHV charges'!$D:$P,COLUMN(F303)+5,FALSE)=0,"",VLOOKUP($A303,'Annex 2 Designated EHV charges'!$D:$P,COLUMN(F303)+5,FALSE)),"")</f>
        <v>890.77</v>
      </c>
      <c r="G303" s="213">
        <f>IFERROR(IF(VLOOKUP($A303,'Annex 2 Designated EHV charges'!$D:$P,COLUMN(G303)+5,FALSE)=0,"",VLOOKUP($A303,'Annex 2 Designated EHV charges'!$D:$P,COLUMN(G303)+5,FALSE)),"")</f>
        <v>0.05</v>
      </c>
      <c r="H303" s="213">
        <f>IFERROR(IF(VLOOKUP($A303,'Annex 2 Designated EHV charges'!$D:$P,COLUMN(H303)+5,FALSE)=0,"",VLOOKUP($A303,'Annex 2 Designated EHV charges'!$D:$P,COLUMN(H303)+5,FALSE)),"")</f>
        <v>0.05</v>
      </c>
    </row>
    <row r="304" spans="1:8" x14ac:dyDescent="0.25">
      <c r="A304" s="92" t="str">
        <f t="array" ref="A304">IFERROR(INDEX('Annex 2 Designated EHV charges'!$D$11:$D$396, MATCH(0, IF(ISBLANK('Annex 2 Designated EHV charges'!$D$11:$D$396),1, COUNTIF(A$4:$A303, 'Annex 2 Designated EHV charges'!$D$11:$D$396)), 0)),"")</f>
        <v>New Export 102</v>
      </c>
      <c r="B304" s="91" t="str">
        <f>IF($A304="","",VLOOKUP($A304,'Annex 2 Designated EHV charges'!$D:$O,2,0))</f>
        <v>New Export 102</v>
      </c>
      <c r="C304" s="92" t="str">
        <f>IF($A304="","",VLOOKUP($A304,'Annex 2 Designated EHV charges'!$D:$O,3,0))</f>
        <v>New Export 102</v>
      </c>
      <c r="D304" s="91" t="str">
        <f>IF($A304="","",VLOOKUP($A304,'Annex 2 Designated EHV charges'!$D:$O,4,0))</f>
        <v>Thorpe Constantine Solar</v>
      </c>
      <c r="E304" s="93" t="str">
        <f>IFERROR(IF(VLOOKUP($A304,'Annex 2 Designated EHV charges'!$D:$P,COLUMN(E304)+5,FALSE)=0,"",VLOOKUP($A304,'Annex 2 Designated EHV charges'!$D:$P,COLUMN(E304)+5,FALSE)),"")</f>
        <v/>
      </c>
      <c r="F304" s="213">
        <f>IFERROR(IF(VLOOKUP($A304,'Annex 2 Designated EHV charges'!$D:$P,COLUMN(F304)+5,FALSE)=0,"",VLOOKUP($A304,'Annex 2 Designated EHV charges'!$D:$P,COLUMN(F304)+5,FALSE)),"")</f>
        <v>895.22</v>
      </c>
      <c r="G304" s="213">
        <f>IFERROR(IF(VLOOKUP($A304,'Annex 2 Designated EHV charges'!$D:$P,COLUMN(G304)+5,FALSE)=0,"",VLOOKUP($A304,'Annex 2 Designated EHV charges'!$D:$P,COLUMN(G304)+5,FALSE)),"")</f>
        <v>0.05</v>
      </c>
      <c r="H304" s="213">
        <f>IFERROR(IF(VLOOKUP($A304,'Annex 2 Designated EHV charges'!$D:$P,COLUMN(H304)+5,FALSE)=0,"",VLOOKUP($A304,'Annex 2 Designated EHV charges'!$D:$P,COLUMN(H304)+5,FALSE)),"")</f>
        <v>0.05</v>
      </c>
    </row>
    <row r="305" spans="1:8" x14ac:dyDescent="0.25">
      <c r="A305" s="92" t="str">
        <f t="array" ref="A305">IFERROR(INDEX('Annex 2 Designated EHV charges'!$D$11:$D$396, MATCH(0, IF(ISBLANK('Annex 2 Designated EHV charges'!$D$11:$D$396),1, COUNTIF(A$4:$A304, 'Annex 2 Designated EHV charges'!$D$11:$D$396)), 0)),"")</f>
        <v>New Export 104</v>
      </c>
      <c r="B305" s="91" t="str">
        <f>IF($A305="","",VLOOKUP($A305,'Annex 2 Designated EHV charges'!$D:$O,2,0))</f>
        <v>New Export 104</v>
      </c>
      <c r="C305" s="92" t="str">
        <f>IF($A305="","",VLOOKUP($A305,'Annex 2 Designated EHV charges'!$D:$O,3,0))</f>
        <v>New Export 104</v>
      </c>
      <c r="D305" s="91" t="str">
        <f>IF($A305="","",VLOOKUP($A305,'Annex 2 Designated EHV charges'!$D:$O,4,0))</f>
        <v>Thurlaston Estate Solar Farm</v>
      </c>
      <c r="E305" s="93" t="str">
        <f>IFERROR(IF(VLOOKUP($A305,'Annex 2 Designated EHV charges'!$D:$P,COLUMN(E305)+5,FALSE)=0,"",VLOOKUP($A305,'Annex 2 Designated EHV charges'!$D:$P,COLUMN(E305)+5,FALSE)),"")</f>
        <v/>
      </c>
      <c r="F305" s="213">
        <f>IFERROR(IF(VLOOKUP($A305,'Annex 2 Designated EHV charges'!$D:$P,COLUMN(F305)+5,FALSE)=0,"",VLOOKUP($A305,'Annex 2 Designated EHV charges'!$D:$P,COLUMN(F305)+5,FALSE)),"")</f>
        <v>16904.59</v>
      </c>
      <c r="G305" s="213">
        <f>IFERROR(IF(VLOOKUP($A305,'Annex 2 Designated EHV charges'!$D:$P,COLUMN(G305)+5,FALSE)=0,"",VLOOKUP($A305,'Annex 2 Designated EHV charges'!$D:$P,COLUMN(G305)+5,FALSE)),"")</f>
        <v>0.05</v>
      </c>
      <c r="H305" s="213">
        <f>IFERROR(IF(VLOOKUP($A305,'Annex 2 Designated EHV charges'!$D:$P,COLUMN(H305)+5,FALSE)=0,"",VLOOKUP($A305,'Annex 2 Designated EHV charges'!$D:$P,COLUMN(H305)+5,FALSE)),"")</f>
        <v>0.05</v>
      </c>
    </row>
    <row r="306" spans="1:8" x14ac:dyDescent="0.25">
      <c r="A306" s="92" t="str">
        <f t="array" ref="A306">IFERROR(INDEX('Annex 2 Designated EHV charges'!$D$11:$D$396, MATCH(0, IF(ISBLANK('Annex 2 Designated EHV charges'!$D$11:$D$396),1, COUNTIF(A$4:$A305, 'Annex 2 Designated EHV charges'!$D$11:$D$396)), 0)),"")</f>
        <v>New Export 105</v>
      </c>
      <c r="B306" s="91" t="str">
        <f>IF($A306="","",VLOOKUP($A306,'Annex 2 Designated EHV charges'!$D:$O,2,0))</f>
        <v>New Export 105</v>
      </c>
      <c r="C306" s="92" t="str">
        <f>IF($A306="","",VLOOKUP($A306,'Annex 2 Designated EHV charges'!$D:$O,3,0))</f>
        <v>New Export 105</v>
      </c>
      <c r="D306" s="91" t="str">
        <f>IF($A306="","",VLOOKUP($A306,'Annex 2 Designated EHV charges'!$D:$O,4,0))</f>
        <v>Tolldish Hall PV</v>
      </c>
      <c r="E306" s="93" t="str">
        <f>IFERROR(IF(VLOOKUP($A306,'Annex 2 Designated EHV charges'!$D:$P,COLUMN(E306)+5,FALSE)=0,"",VLOOKUP($A306,'Annex 2 Designated EHV charges'!$D:$P,COLUMN(E306)+5,FALSE)),"")</f>
        <v/>
      </c>
      <c r="F306" s="213">
        <f>IFERROR(IF(VLOOKUP($A306,'Annex 2 Designated EHV charges'!$D:$P,COLUMN(F306)+5,FALSE)=0,"",VLOOKUP($A306,'Annex 2 Designated EHV charges'!$D:$P,COLUMN(F306)+5,FALSE)),"")</f>
        <v>2410.12</v>
      </c>
      <c r="G306" s="213">
        <f>IFERROR(IF(VLOOKUP($A306,'Annex 2 Designated EHV charges'!$D:$P,COLUMN(G306)+5,FALSE)=0,"",VLOOKUP($A306,'Annex 2 Designated EHV charges'!$D:$P,COLUMN(G306)+5,FALSE)),"")</f>
        <v>0.05</v>
      </c>
      <c r="H306" s="213">
        <f>IFERROR(IF(VLOOKUP($A306,'Annex 2 Designated EHV charges'!$D:$P,COLUMN(H306)+5,FALSE)=0,"",VLOOKUP($A306,'Annex 2 Designated EHV charges'!$D:$P,COLUMN(H306)+5,FALSE)),"")</f>
        <v>0.05</v>
      </c>
    </row>
    <row r="307" spans="1:8" x14ac:dyDescent="0.25">
      <c r="A307" s="92" t="str">
        <f t="array" ref="A307">IFERROR(INDEX('Annex 2 Designated EHV charges'!$D$11:$D$396, MATCH(0, IF(ISBLANK('Annex 2 Designated EHV charges'!$D$11:$D$396),1, COUNTIF(A$4:$A306, 'Annex 2 Designated EHV charges'!$D$11:$D$396)), 0)),"")</f>
        <v>New Export 106</v>
      </c>
      <c r="B307" s="91" t="str">
        <f>IF($A307="","",VLOOKUP($A307,'Annex 2 Designated EHV charges'!$D:$O,2,0))</f>
        <v>New Export 106</v>
      </c>
      <c r="C307" s="92" t="str">
        <f>IF($A307="","",VLOOKUP($A307,'Annex 2 Designated EHV charges'!$D:$O,3,0))</f>
        <v>New Export 106</v>
      </c>
      <c r="D307" s="91" t="str">
        <f>IF($A307="","",VLOOKUP($A307,'Annex 2 Designated EHV charges'!$D:$O,4,0))</f>
        <v>Vauls Farm PV</v>
      </c>
      <c r="E307" s="93" t="str">
        <f>IFERROR(IF(VLOOKUP($A307,'Annex 2 Designated EHV charges'!$D:$P,COLUMN(E307)+5,FALSE)=0,"",VLOOKUP($A307,'Annex 2 Designated EHV charges'!$D:$P,COLUMN(E307)+5,FALSE)),"")</f>
        <v/>
      </c>
      <c r="F307" s="213">
        <f>IFERROR(IF(VLOOKUP($A307,'Annex 2 Designated EHV charges'!$D:$P,COLUMN(F307)+5,FALSE)=0,"",VLOOKUP($A307,'Annex 2 Designated EHV charges'!$D:$P,COLUMN(F307)+5,FALSE)),"")</f>
        <v>3421.68</v>
      </c>
      <c r="G307" s="213">
        <f>IFERROR(IF(VLOOKUP($A307,'Annex 2 Designated EHV charges'!$D:$P,COLUMN(G307)+5,FALSE)=0,"",VLOOKUP($A307,'Annex 2 Designated EHV charges'!$D:$P,COLUMN(G307)+5,FALSE)),"")</f>
        <v>0.05</v>
      </c>
      <c r="H307" s="213">
        <f>IFERROR(IF(VLOOKUP($A307,'Annex 2 Designated EHV charges'!$D:$P,COLUMN(H307)+5,FALSE)=0,"",VLOOKUP($A307,'Annex 2 Designated EHV charges'!$D:$P,COLUMN(H307)+5,FALSE)),"")</f>
        <v>0.05</v>
      </c>
    </row>
    <row r="308" spans="1:8" x14ac:dyDescent="0.25">
      <c r="A308" s="92" t="str">
        <f t="array" ref="A308">IFERROR(INDEX('Annex 2 Designated EHV charges'!$D$11:$D$396, MATCH(0, IF(ISBLANK('Annex 2 Designated EHV charges'!$D$11:$D$396),1, COUNTIF(A$4:$A307, 'Annex 2 Designated EHV charges'!$D$11:$D$396)), 0)),"")</f>
        <v>New Export 107</v>
      </c>
      <c r="B308" s="91" t="str">
        <f>IF($A308="","",VLOOKUP($A308,'Annex 2 Designated EHV charges'!$D:$O,2,0))</f>
        <v>New Export 107</v>
      </c>
      <c r="C308" s="92" t="str">
        <f>IF($A308="","",VLOOKUP($A308,'Annex 2 Designated EHV charges'!$D:$O,3,0))</f>
        <v>New Export 107</v>
      </c>
      <c r="D308" s="91" t="str">
        <f>IF($A308="","",VLOOKUP($A308,'Annex 2 Designated EHV charges'!$D:$O,4,0))</f>
        <v>Vicarage Drove</v>
      </c>
      <c r="E308" s="93" t="str">
        <f>IFERROR(IF(VLOOKUP($A308,'Annex 2 Designated EHV charges'!$D:$P,COLUMN(E308)+5,FALSE)=0,"",VLOOKUP($A308,'Annex 2 Designated EHV charges'!$D:$P,COLUMN(E308)+5,FALSE)),"")</f>
        <v/>
      </c>
      <c r="F308" s="213">
        <f>IFERROR(IF(VLOOKUP($A308,'Annex 2 Designated EHV charges'!$D:$P,COLUMN(F308)+5,FALSE)=0,"",VLOOKUP($A308,'Annex 2 Designated EHV charges'!$D:$P,COLUMN(F308)+5,FALSE)),"")</f>
        <v>1593.8</v>
      </c>
      <c r="G308" s="213">
        <f>IFERROR(IF(VLOOKUP($A308,'Annex 2 Designated EHV charges'!$D:$P,COLUMN(G308)+5,FALSE)=0,"",VLOOKUP($A308,'Annex 2 Designated EHV charges'!$D:$P,COLUMN(G308)+5,FALSE)),"")</f>
        <v>0.05</v>
      </c>
      <c r="H308" s="213">
        <f>IFERROR(IF(VLOOKUP($A308,'Annex 2 Designated EHV charges'!$D:$P,COLUMN(H308)+5,FALSE)=0,"",VLOOKUP($A308,'Annex 2 Designated EHV charges'!$D:$P,COLUMN(H308)+5,FALSE)),"")</f>
        <v>0.05</v>
      </c>
    </row>
    <row r="309" spans="1:8" x14ac:dyDescent="0.25">
      <c r="A309" s="92" t="str">
        <f t="array" ref="A309">IFERROR(INDEX('Annex 2 Designated EHV charges'!$D$11:$D$396, MATCH(0, IF(ISBLANK('Annex 2 Designated EHV charges'!$D$11:$D$396),1, COUNTIF(A$4:$A308, 'Annex 2 Designated EHV charges'!$D$11:$D$396)), 0)),"")</f>
        <v>New Export 108</v>
      </c>
      <c r="B309" s="91" t="str">
        <f>IF($A309="","",VLOOKUP($A309,'Annex 2 Designated EHV charges'!$D:$O,2,0))</f>
        <v>New Export 108</v>
      </c>
      <c r="C309" s="92" t="str">
        <f>IF($A309="","",VLOOKUP($A309,'Annex 2 Designated EHV charges'!$D:$O,3,0))</f>
        <v>New Export 108</v>
      </c>
      <c r="D309" s="91" t="str">
        <f>IF($A309="","",VLOOKUP($A309,'Annex 2 Designated EHV charges'!$D:$O,4,0))</f>
        <v>Vicarage Farm</v>
      </c>
      <c r="E309" s="93">
        <f>IFERROR(IF(VLOOKUP($A309,'Annex 2 Designated EHV charges'!$D:$P,COLUMN(E309)+5,FALSE)=0,"",VLOOKUP($A309,'Annex 2 Designated EHV charges'!$D:$P,COLUMN(E309)+5,FALSE)),"")</f>
        <v>-4.5519999999999996</v>
      </c>
      <c r="F309" s="213">
        <f>IFERROR(IF(VLOOKUP($A309,'Annex 2 Designated EHV charges'!$D:$P,COLUMN(F309)+5,FALSE)=0,"",VLOOKUP($A309,'Annex 2 Designated EHV charges'!$D:$P,COLUMN(F309)+5,FALSE)),"")</f>
        <v>448.95</v>
      </c>
      <c r="G309" s="213">
        <f>IFERROR(IF(VLOOKUP($A309,'Annex 2 Designated EHV charges'!$D:$P,COLUMN(G309)+5,FALSE)=0,"",VLOOKUP($A309,'Annex 2 Designated EHV charges'!$D:$P,COLUMN(G309)+5,FALSE)),"")</f>
        <v>0.05</v>
      </c>
      <c r="H309" s="213">
        <f>IFERROR(IF(VLOOKUP($A309,'Annex 2 Designated EHV charges'!$D:$P,COLUMN(H309)+5,FALSE)=0,"",VLOOKUP($A309,'Annex 2 Designated EHV charges'!$D:$P,COLUMN(H309)+5,FALSE)),"")</f>
        <v>0.05</v>
      </c>
    </row>
    <row r="310" spans="1:8" x14ac:dyDescent="0.25">
      <c r="A310" s="92" t="str">
        <f t="array" ref="A310">IFERROR(INDEX('Annex 2 Designated EHV charges'!$D$11:$D$396, MATCH(0, IF(ISBLANK('Annex 2 Designated EHV charges'!$D$11:$D$396),1, COUNTIF(A$4:$A309, 'Annex 2 Designated EHV charges'!$D$11:$D$396)), 0)),"")</f>
        <v>New Export 109</v>
      </c>
      <c r="B310" s="91" t="str">
        <f>IF($A310="","",VLOOKUP($A310,'Annex 2 Designated EHV charges'!$D:$O,2,0))</f>
        <v>New Export 109</v>
      </c>
      <c r="C310" s="92" t="str">
        <f>IF($A310="","",VLOOKUP($A310,'Annex 2 Designated EHV charges'!$D:$O,3,0))</f>
        <v>New Export 109</v>
      </c>
      <c r="D310" s="91" t="str">
        <f>IF($A310="","",VLOOKUP($A310,'Annex 2 Designated EHV charges'!$D:$O,4,0))</f>
        <v>Washdyke Farm</v>
      </c>
      <c r="E310" s="93" t="str">
        <f>IFERROR(IF(VLOOKUP($A310,'Annex 2 Designated EHV charges'!$D:$P,COLUMN(E310)+5,FALSE)=0,"",VLOOKUP($A310,'Annex 2 Designated EHV charges'!$D:$P,COLUMN(E310)+5,FALSE)),"")</f>
        <v/>
      </c>
      <c r="F310" s="213">
        <f>IFERROR(IF(VLOOKUP($A310,'Annex 2 Designated EHV charges'!$D:$P,COLUMN(F310)+5,FALSE)=0,"",VLOOKUP($A310,'Annex 2 Designated EHV charges'!$D:$P,COLUMN(F310)+5,FALSE)),"")</f>
        <v>15058.58</v>
      </c>
      <c r="G310" s="213">
        <f>IFERROR(IF(VLOOKUP($A310,'Annex 2 Designated EHV charges'!$D:$P,COLUMN(G310)+5,FALSE)=0,"",VLOOKUP($A310,'Annex 2 Designated EHV charges'!$D:$P,COLUMN(G310)+5,FALSE)),"")</f>
        <v>0.05</v>
      </c>
      <c r="H310" s="213">
        <f>IFERROR(IF(VLOOKUP($A310,'Annex 2 Designated EHV charges'!$D:$P,COLUMN(H310)+5,FALSE)=0,"",VLOOKUP($A310,'Annex 2 Designated EHV charges'!$D:$P,COLUMN(H310)+5,FALSE)),"")</f>
        <v>0.05</v>
      </c>
    </row>
    <row r="311" spans="1:8" x14ac:dyDescent="0.25">
      <c r="A311" s="92">
        <f t="array" ref="A311">IFERROR(INDEX('Annex 2 Designated EHV charges'!$D$11:$D$396, MATCH(0, IF(ISBLANK('Annex 2 Designated EHV charges'!$D$11:$D$396),1, COUNTIF(A$4:$A310, 'Annex 2 Designated EHV charges'!$D$11:$D$396)), 0)),"")</f>
        <v>10501</v>
      </c>
      <c r="B311" s="91">
        <f>IF($A311="","",VLOOKUP($A311,'Annex 2 Designated EHV charges'!$D:$O,2,0))</f>
        <v>10501</v>
      </c>
      <c r="C311" s="92">
        <f>IF($A311="","",VLOOKUP($A311,'Annex 2 Designated EHV charges'!$D:$O,3,0))</f>
        <v>10501</v>
      </c>
      <c r="D311" s="91" t="str">
        <f>IF($A311="","",VLOOKUP($A311,'Annex 2 Designated EHV charges'!$D:$O,4,0))</f>
        <v>Watnall Brickworks IDNO</v>
      </c>
      <c r="E311" s="93" t="str">
        <f>IFERROR(IF(VLOOKUP($A311,'Annex 2 Designated EHV charges'!$D:$P,COLUMN(E311)+5,FALSE)=0,"",VLOOKUP($A311,'Annex 2 Designated EHV charges'!$D:$P,COLUMN(E311)+5,FALSE)),"")</f>
        <v/>
      </c>
      <c r="F311" s="213">
        <f>IFERROR(IF(VLOOKUP($A311,'Annex 2 Designated EHV charges'!$D:$P,COLUMN(F311)+5,FALSE)=0,"",VLOOKUP($A311,'Annex 2 Designated EHV charges'!$D:$P,COLUMN(F311)+5,FALSE)),"")</f>
        <v>362.52</v>
      </c>
      <c r="G311" s="213">
        <f>IFERROR(IF(VLOOKUP($A311,'Annex 2 Designated EHV charges'!$D:$P,COLUMN(G311)+5,FALSE)=0,"",VLOOKUP($A311,'Annex 2 Designated EHV charges'!$D:$P,COLUMN(G311)+5,FALSE)),"")</f>
        <v>0.05</v>
      </c>
      <c r="H311" s="213">
        <f>IFERROR(IF(VLOOKUP($A311,'Annex 2 Designated EHV charges'!$D:$P,COLUMN(H311)+5,FALSE)=0,"",VLOOKUP($A311,'Annex 2 Designated EHV charges'!$D:$P,COLUMN(H311)+5,FALSE)),"")</f>
        <v>0.05</v>
      </c>
    </row>
    <row r="312" spans="1:8" x14ac:dyDescent="0.25">
      <c r="A312" s="92" t="str">
        <f t="array" ref="A312">IFERROR(INDEX('Annex 2 Designated EHV charges'!$D$11:$D$396, MATCH(0, IF(ISBLANK('Annex 2 Designated EHV charges'!$D$11:$D$396),1, COUNTIF(A$4:$A311, 'Annex 2 Designated EHV charges'!$D$11:$D$396)), 0)),"")</f>
        <v>New Export 112</v>
      </c>
      <c r="B312" s="91" t="str">
        <f>IF($A312="","",VLOOKUP($A312,'Annex 2 Designated EHV charges'!$D:$O,2,0))</f>
        <v>New Export 112</v>
      </c>
      <c r="C312" s="92" t="str">
        <f>IF($A312="","",VLOOKUP($A312,'Annex 2 Designated EHV charges'!$D:$O,3,0))</f>
        <v>New Export 112</v>
      </c>
      <c r="D312" s="91" t="str">
        <f>IF($A312="","",VLOOKUP($A312,'Annex 2 Designated EHV charges'!$D:$O,4,0))</f>
        <v>Welby Road BESS</v>
      </c>
      <c r="E312" s="93">
        <f>IFERROR(IF(VLOOKUP($A312,'Annex 2 Designated EHV charges'!$D:$P,COLUMN(E312)+5,FALSE)=0,"",VLOOKUP($A312,'Annex 2 Designated EHV charges'!$D:$P,COLUMN(E312)+5,FALSE)),"")</f>
        <v>-1.6120000000000001</v>
      </c>
      <c r="F312" s="213">
        <f>IFERROR(IF(VLOOKUP($A312,'Annex 2 Designated EHV charges'!$D:$P,COLUMN(F312)+5,FALSE)=0,"",VLOOKUP($A312,'Annex 2 Designated EHV charges'!$D:$P,COLUMN(F312)+5,FALSE)),"")</f>
        <v>448.95</v>
      </c>
      <c r="G312" s="213">
        <f>IFERROR(IF(VLOOKUP($A312,'Annex 2 Designated EHV charges'!$D:$P,COLUMN(G312)+5,FALSE)=0,"",VLOOKUP($A312,'Annex 2 Designated EHV charges'!$D:$P,COLUMN(G312)+5,FALSE)),"")</f>
        <v>0.05</v>
      </c>
      <c r="H312" s="213">
        <f>IFERROR(IF(VLOOKUP($A312,'Annex 2 Designated EHV charges'!$D:$P,COLUMN(H312)+5,FALSE)=0,"",VLOOKUP($A312,'Annex 2 Designated EHV charges'!$D:$P,COLUMN(H312)+5,FALSE)),"")</f>
        <v>0.05</v>
      </c>
    </row>
    <row r="313" spans="1:8" x14ac:dyDescent="0.25">
      <c r="A313" s="92" t="str">
        <f t="array" ref="A313">IFERROR(INDEX('Annex 2 Designated EHV charges'!$D$11:$D$396, MATCH(0, IF(ISBLANK('Annex 2 Designated EHV charges'!$D$11:$D$396),1, COUNTIF(A$4:$A312, 'Annex 2 Designated EHV charges'!$D$11:$D$396)), 0)),"")</f>
        <v>New Export 113</v>
      </c>
      <c r="B313" s="91" t="str">
        <f>IF($A313="","",VLOOKUP($A313,'Annex 2 Designated EHV charges'!$D:$O,2,0))</f>
        <v>New Export 113</v>
      </c>
      <c r="C313" s="92" t="str">
        <f>IF($A313="","",VLOOKUP($A313,'Annex 2 Designated EHV charges'!$D:$O,3,0))</f>
        <v>New Export 113</v>
      </c>
      <c r="D313" s="91" t="str">
        <f>IF($A313="","",VLOOKUP($A313,'Annex 2 Designated EHV charges'!$D:$O,4,0))</f>
        <v>Wetmore Hall Farm IDNO</v>
      </c>
      <c r="E313" s="93" t="str">
        <f>IFERROR(IF(VLOOKUP($A313,'Annex 2 Designated EHV charges'!$D:$P,COLUMN(E313)+5,FALSE)=0,"",VLOOKUP($A313,'Annex 2 Designated EHV charges'!$D:$P,COLUMN(E313)+5,FALSE)),"")</f>
        <v/>
      </c>
      <c r="F313" s="213">
        <f>IFERROR(IF(VLOOKUP($A313,'Annex 2 Designated EHV charges'!$D:$P,COLUMN(F313)+5,FALSE)=0,"",VLOOKUP($A313,'Annex 2 Designated EHV charges'!$D:$P,COLUMN(F313)+5,FALSE)),"")</f>
        <v>1646.7</v>
      </c>
      <c r="G313" s="213">
        <f>IFERROR(IF(VLOOKUP($A313,'Annex 2 Designated EHV charges'!$D:$P,COLUMN(G313)+5,FALSE)=0,"",VLOOKUP($A313,'Annex 2 Designated EHV charges'!$D:$P,COLUMN(G313)+5,FALSE)),"")</f>
        <v>0.05</v>
      </c>
      <c r="H313" s="213">
        <f>IFERROR(IF(VLOOKUP($A313,'Annex 2 Designated EHV charges'!$D:$P,COLUMN(H313)+5,FALSE)=0,"",VLOOKUP($A313,'Annex 2 Designated EHV charges'!$D:$P,COLUMN(H313)+5,FALSE)),"")</f>
        <v>0.05</v>
      </c>
    </row>
    <row r="314" spans="1:8" x14ac:dyDescent="0.25">
      <c r="A314" s="92" t="str">
        <f t="array" ref="A314">IFERROR(INDEX('Annex 2 Designated EHV charges'!$D$11:$D$396, MATCH(0, IF(ISBLANK('Annex 2 Designated EHV charges'!$D$11:$D$396),1, COUNTIF(A$4:$A313, 'Annex 2 Designated EHV charges'!$D$11:$D$396)), 0)),"")</f>
        <v>New Export 114</v>
      </c>
      <c r="B314" s="91" t="str">
        <f>IF($A314="","",VLOOKUP($A314,'Annex 2 Designated EHV charges'!$D:$O,2,0))</f>
        <v>New Export 114</v>
      </c>
      <c r="C314" s="92" t="str">
        <f>IF($A314="","",VLOOKUP($A314,'Annex 2 Designated EHV charges'!$D:$O,3,0))</f>
        <v>New Export 114</v>
      </c>
      <c r="D314" s="91" t="str">
        <f>IF($A314="","",VLOOKUP($A314,'Annex 2 Designated EHV charges'!$D:$O,4,0))</f>
        <v>Whaley Solar</v>
      </c>
      <c r="E314" s="93" t="str">
        <f>IFERROR(IF(VLOOKUP($A314,'Annex 2 Designated EHV charges'!$D:$P,COLUMN(E314)+5,FALSE)=0,"",VLOOKUP($A314,'Annex 2 Designated EHV charges'!$D:$P,COLUMN(E314)+5,FALSE)),"")</f>
        <v/>
      </c>
      <c r="F314" s="213">
        <f>IFERROR(IF(VLOOKUP($A314,'Annex 2 Designated EHV charges'!$D:$P,COLUMN(F314)+5,FALSE)=0,"",VLOOKUP($A314,'Annex 2 Designated EHV charges'!$D:$P,COLUMN(F314)+5,FALSE)),"")</f>
        <v>6042.86</v>
      </c>
      <c r="G314" s="213">
        <f>IFERROR(IF(VLOOKUP($A314,'Annex 2 Designated EHV charges'!$D:$P,COLUMN(G314)+5,FALSE)=0,"",VLOOKUP($A314,'Annex 2 Designated EHV charges'!$D:$P,COLUMN(G314)+5,FALSE)),"")</f>
        <v>0.05</v>
      </c>
      <c r="H314" s="213">
        <f>IFERROR(IF(VLOOKUP($A314,'Annex 2 Designated EHV charges'!$D:$P,COLUMN(H314)+5,FALSE)=0,"",VLOOKUP($A314,'Annex 2 Designated EHV charges'!$D:$P,COLUMN(H314)+5,FALSE)),"")</f>
        <v>0.05</v>
      </c>
    </row>
    <row r="315" spans="1:8" ht="25" x14ac:dyDescent="0.25">
      <c r="A315" s="92" t="str">
        <f t="array" ref="A315">IFERROR(INDEX('Annex 2 Designated EHV charges'!$D$11:$D$396, MATCH(0, IF(ISBLANK('Annex 2 Designated EHV charges'!$D$11:$D$396),1, COUNTIF(A$4:$A314, 'Annex 2 Designated EHV charges'!$D$11:$D$396)), 0)),"")</f>
        <v>New Export 115</v>
      </c>
      <c r="B315" s="91" t="str">
        <f>IF($A315="","",VLOOKUP($A315,'Annex 2 Designated EHV charges'!$D:$O,2,0))</f>
        <v>New Export 115</v>
      </c>
      <c r="C315" s="92" t="str">
        <f>IF($A315="","",VLOOKUP($A315,'Annex 2 Designated EHV charges'!$D:$O,3,0))</f>
        <v>New Export 115</v>
      </c>
      <c r="D315" s="91" t="str">
        <f>IF($A315="","",VLOOKUP($A315,'Annex 2 Designated EHV charges'!$D:$O,4,0))</f>
        <v>Willbrook Industrial Estate Phase 2, Shelton Road, Corby</v>
      </c>
      <c r="E315" s="93">
        <f>IFERROR(IF(VLOOKUP($A315,'Annex 2 Designated EHV charges'!$D:$P,COLUMN(E315)+5,FALSE)=0,"",VLOOKUP($A315,'Annex 2 Designated EHV charges'!$D:$P,COLUMN(E315)+5,FALSE)),"")</f>
        <v>-2.0630000000000002</v>
      </c>
      <c r="F315" s="213">
        <f>IFERROR(IF(VLOOKUP($A315,'Annex 2 Designated EHV charges'!$D:$P,COLUMN(F315)+5,FALSE)=0,"",VLOOKUP($A315,'Annex 2 Designated EHV charges'!$D:$P,COLUMN(F315)+5,FALSE)),"")</f>
        <v>4352.22</v>
      </c>
      <c r="G315" s="213">
        <f>IFERROR(IF(VLOOKUP($A315,'Annex 2 Designated EHV charges'!$D:$P,COLUMN(G315)+5,FALSE)=0,"",VLOOKUP($A315,'Annex 2 Designated EHV charges'!$D:$P,COLUMN(G315)+5,FALSE)),"")</f>
        <v>0.05</v>
      </c>
      <c r="H315" s="213">
        <f>IFERROR(IF(VLOOKUP($A315,'Annex 2 Designated EHV charges'!$D:$P,COLUMN(H315)+5,FALSE)=0,"",VLOOKUP($A315,'Annex 2 Designated EHV charges'!$D:$P,COLUMN(H315)+5,FALSE)),"")</f>
        <v>0.05</v>
      </c>
    </row>
    <row r="316" spans="1:8" x14ac:dyDescent="0.25">
      <c r="A316" s="92" t="str">
        <f t="array" ref="A316">IFERROR(INDEX('Annex 2 Designated EHV charges'!$D$11:$D$396, MATCH(0, IF(ISBLANK('Annex 2 Designated EHV charges'!$D$11:$D$396),1, COUNTIF(A$4:$A315, 'Annex 2 Designated EHV charges'!$D$11:$D$396)), 0)),"")</f>
        <v>New Export 116</v>
      </c>
      <c r="B316" s="91" t="str">
        <f>IF($A316="","",VLOOKUP($A316,'Annex 2 Designated EHV charges'!$D:$O,2,0))</f>
        <v>New Export 116</v>
      </c>
      <c r="C316" s="92" t="str">
        <f>IF($A316="","",VLOOKUP($A316,'Annex 2 Designated EHV charges'!$D:$O,3,0))</f>
        <v>New Export 116</v>
      </c>
      <c r="D316" s="91" t="str">
        <f>IF($A316="","",VLOOKUP($A316,'Annex 2 Designated EHV charges'!$D:$O,4,0))</f>
        <v>Winkburn Estate BESS</v>
      </c>
      <c r="E316" s="93">
        <f>IFERROR(IF(VLOOKUP($A316,'Annex 2 Designated EHV charges'!$D:$P,COLUMN(E316)+5,FALSE)=0,"",VLOOKUP($A316,'Annex 2 Designated EHV charges'!$D:$P,COLUMN(E316)+5,FALSE)),"")</f>
        <v>-0.42699999999999999</v>
      </c>
      <c r="F316" s="213">
        <f>IFERROR(IF(VLOOKUP($A316,'Annex 2 Designated EHV charges'!$D:$P,COLUMN(F316)+5,FALSE)=0,"",VLOOKUP($A316,'Annex 2 Designated EHV charges'!$D:$P,COLUMN(F316)+5,FALSE)),"")</f>
        <v>448.95</v>
      </c>
      <c r="G316" s="213">
        <f>IFERROR(IF(VLOOKUP($A316,'Annex 2 Designated EHV charges'!$D:$P,COLUMN(G316)+5,FALSE)=0,"",VLOOKUP($A316,'Annex 2 Designated EHV charges'!$D:$P,COLUMN(G316)+5,FALSE)),"")</f>
        <v>0.05</v>
      </c>
      <c r="H316" s="213">
        <f>IFERROR(IF(VLOOKUP($A316,'Annex 2 Designated EHV charges'!$D:$P,COLUMN(H316)+5,FALSE)=0,"",VLOOKUP($A316,'Annex 2 Designated EHV charges'!$D:$P,COLUMN(H316)+5,FALSE)),"")</f>
        <v>0.05</v>
      </c>
    </row>
    <row r="317" spans="1:8" x14ac:dyDescent="0.25">
      <c r="A317" s="92" t="str">
        <f t="array" ref="A317">IFERROR(INDEX('Annex 2 Designated EHV charges'!$D$11:$D$396, MATCH(0, IF(ISBLANK('Annex 2 Designated EHV charges'!$D$11:$D$396),1, COUNTIF(A$4:$A316, 'Annex 2 Designated EHV charges'!$D$11:$D$396)), 0)),"")</f>
        <v>New Export 117</v>
      </c>
      <c r="B317" s="91" t="str">
        <f>IF($A317="","",VLOOKUP($A317,'Annex 2 Designated EHV charges'!$D:$O,2,0))</f>
        <v>New Export 117</v>
      </c>
      <c r="C317" s="92" t="str">
        <f>IF($A317="","",VLOOKUP($A317,'Annex 2 Designated EHV charges'!$D:$O,3,0))</f>
        <v>New Export 117</v>
      </c>
      <c r="D317" s="91" t="str">
        <f>IF($A317="","",VLOOKUP($A317,'Annex 2 Designated EHV charges'!$D:$O,4,0))</f>
        <v>Winster PV, Ivonbrook Farm</v>
      </c>
      <c r="E317" s="93" t="str">
        <f>IFERROR(IF(VLOOKUP($A317,'Annex 2 Designated EHV charges'!$D:$P,COLUMN(E317)+5,FALSE)=0,"",VLOOKUP($A317,'Annex 2 Designated EHV charges'!$D:$P,COLUMN(E317)+5,FALSE)),"")</f>
        <v/>
      </c>
      <c r="F317" s="213">
        <f>IFERROR(IF(VLOOKUP($A317,'Annex 2 Designated EHV charges'!$D:$P,COLUMN(F317)+5,FALSE)=0,"",VLOOKUP($A317,'Annex 2 Designated EHV charges'!$D:$P,COLUMN(F317)+5,FALSE)),"")</f>
        <v>1646.7</v>
      </c>
      <c r="G317" s="213">
        <f>IFERROR(IF(VLOOKUP($A317,'Annex 2 Designated EHV charges'!$D:$P,COLUMN(G317)+5,FALSE)=0,"",VLOOKUP($A317,'Annex 2 Designated EHV charges'!$D:$P,COLUMN(G317)+5,FALSE)),"")</f>
        <v>0.05</v>
      </c>
      <c r="H317" s="213">
        <f>IFERROR(IF(VLOOKUP($A317,'Annex 2 Designated EHV charges'!$D:$P,COLUMN(H317)+5,FALSE)=0,"",VLOOKUP($A317,'Annex 2 Designated EHV charges'!$D:$P,COLUMN(H317)+5,FALSE)),"")</f>
        <v>0.05</v>
      </c>
    </row>
    <row r="318" spans="1:8" x14ac:dyDescent="0.25">
      <c r="A318" s="92" t="str">
        <f t="array" ref="A318">IFERROR(INDEX('Annex 2 Designated EHV charges'!$D$11:$D$396, MATCH(0, IF(ISBLANK('Annex 2 Designated EHV charges'!$D$11:$D$396),1, COUNTIF(A$4:$A317, 'Annex 2 Designated EHV charges'!$D$11:$D$396)), 0)),"")</f>
        <v>New Export 118</v>
      </c>
      <c r="B318" s="91" t="str">
        <f>IF($A318="","",VLOOKUP($A318,'Annex 2 Designated EHV charges'!$D:$O,2,0))</f>
        <v>New Export 118</v>
      </c>
      <c r="C318" s="92" t="str">
        <f>IF($A318="","",VLOOKUP($A318,'Annex 2 Designated EHV charges'!$D:$O,3,0))</f>
        <v>New Export 118</v>
      </c>
      <c r="D318" s="91" t="str">
        <f>IF($A318="","",VLOOKUP($A318,'Annex 2 Designated EHV charges'!$D:$O,4,0))</f>
        <v>Wistow Lodge PV, Leicester Road</v>
      </c>
      <c r="E318" s="93" t="str">
        <f>IFERROR(IF(VLOOKUP($A318,'Annex 2 Designated EHV charges'!$D:$P,COLUMN(E318)+5,FALSE)=0,"",VLOOKUP($A318,'Annex 2 Designated EHV charges'!$D:$P,COLUMN(E318)+5,FALSE)),"")</f>
        <v/>
      </c>
      <c r="F318" s="213">
        <f>IFERROR(IF(VLOOKUP($A318,'Annex 2 Designated EHV charges'!$D:$P,COLUMN(F318)+5,FALSE)=0,"",VLOOKUP($A318,'Annex 2 Designated EHV charges'!$D:$P,COLUMN(F318)+5,FALSE)),"")</f>
        <v>21923.39</v>
      </c>
      <c r="G318" s="213">
        <f>IFERROR(IF(VLOOKUP($A318,'Annex 2 Designated EHV charges'!$D:$P,COLUMN(G318)+5,FALSE)=0,"",VLOOKUP($A318,'Annex 2 Designated EHV charges'!$D:$P,COLUMN(G318)+5,FALSE)),"")</f>
        <v>0.05</v>
      </c>
      <c r="H318" s="213">
        <f>IFERROR(IF(VLOOKUP($A318,'Annex 2 Designated EHV charges'!$D:$P,COLUMN(H318)+5,FALSE)=0,"",VLOOKUP($A318,'Annex 2 Designated EHV charges'!$D:$P,COLUMN(H318)+5,FALSE)),"")</f>
        <v>0.05</v>
      </c>
    </row>
    <row r="319" spans="1:8" x14ac:dyDescent="0.25">
      <c r="A319" s="92" t="str">
        <f t="array" ref="A319">IFERROR(INDEX('Annex 2 Designated EHV charges'!$D$11:$D$396, MATCH(0, IF(ISBLANK('Annex 2 Designated EHV charges'!$D$11:$D$396),1, COUNTIF(A$4:$A318, 'Annex 2 Designated EHV charges'!$D$11:$D$396)), 0)),"")</f>
        <v>New Export 119</v>
      </c>
      <c r="B319" s="91" t="str">
        <f>IF($A319="","",VLOOKUP($A319,'Annex 2 Designated EHV charges'!$D:$O,2,0))</f>
        <v>New Export 119</v>
      </c>
      <c r="C319" s="92" t="str">
        <f>IF($A319="","",VLOOKUP($A319,'Annex 2 Designated EHV charges'!$D:$O,3,0))</f>
        <v>New Export 119</v>
      </c>
      <c r="D319" s="91" t="str">
        <f>IF($A319="","",VLOOKUP($A319,'Annex 2 Designated EHV charges'!$D:$O,4,0))</f>
        <v>Wood Lodge Farm</v>
      </c>
      <c r="E319" s="93" t="str">
        <f>IFERROR(IF(VLOOKUP($A319,'Annex 2 Designated EHV charges'!$D:$P,COLUMN(E319)+5,FALSE)=0,"",VLOOKUP($A319,'Annex 2 Designated EHV charges'!$D:$P,COLUMN(E319)+5,FALSE)),"")</f>
        <v/>
      </c>
      <c r="F319" s="213">
        <f>IFERROR(IF(VLOOKUP($A319,'Annex 2 Designated EHV charges'!$D:$P,COLUMN(F319)+5,FALSE)=0,"",VLOOKUP($A319,'Annex 2 Designated EHV charges'!$D:$P,COLUMN(F319)+5,FALSE)),"")</f>
        <v>60492.85</v>
      </c>
      <c r="G319" s="213">
        <f>IFERROR(IF(VLOOKUP($A319,'Annex 2 Designated EHV charges'!$D:$P,COLUMN(G319)+5,FALSE)=0,"",VLOOKUP($A319,'Annex 2 Designated EHV charges'!$D:$P,COLUMN(G319)+5,FALSE)),"")</f>
        <v>0.05</v>
      </c>
      <c r="H319" s="213">
        <f>IFERROR(IF(VLOOKUP($A319,'Annex 2 Designated EHV charges'!$D:$P,COLUMN(H319)+5,FALSE)=0,"",VLOOKUP($A319,'Annex 2 Designated EHV charges'!$D:$P,COLUMN(H319)+5,FALSE)),"")</f>
        <v>0.05</v>
      </c>
    </row>
  </sheetData>
  <autoFilter ref="A4:H345" xr:uid="{00000000-0009-0000-0000-000004000000}"/>
  <mergeCells count="2">
    <mergeCell ref="A2:H2"/>
    <mergeCell ref="A1:H1"/>
  </mergeCells>
  <pageMargins left="0.39370078740157483" right="0.39370078740157483" top="0.51181102362204722" bottom="0.74803149606299213" header="0.27559055118110237" footer="0.27559055118110237"/>
  <pageSetup paperSize="9" scale="98"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3" t="s">
        <v>30</v>
      </c>
      <c r="B1" s="3"/>
      <c r="D1" s="3"/>
      <c r="E1" s="3"/>
      <c r="F1" s="3"/>
      <c r="G1" s="8"/>
      <c r="H1" s="4"/>
      <c r="I1" s="4"/>
    </row>
    <row r="2" spans="1:12" s="2" customFormat="1" ht="27" customHeight="1" x14ac:dyDescent="0.25">
      <c r="A2" s="228" t="str">
        <f>Overview!B4&amp; " - Effective from "&amp;Overview!D4&amp;" - "&amp;Overview!E4&amp;" LV and HV tariffs"</f>
        <v>National Grid Electricity Distribution (East Midlands) plc  - Effective from 1 April 2027 - Final LV and HV tariffs</v>
      </c>
      <c r="B2" s="228"/>
      <c r="C2" s="228"/>
      <c r="D2" s="228"/>
      <c r="E2" s="228"/>
      <c r="F2" s="228"/>
      <c r="G2" s="228"/>
      <c r="H2" s="228"/>
      <c r="I2" s="228"/>
      <c r="J2" s="228"/>
      <c r="K2" s="4"/>
      <c r="L2" s="4"/>
    </row>
    <row r="3" spans="1:12" s="2" customFormat="1" ht="27" customHeight="1" x14ac:dyDescent="0.25">
      <c r="A3" s="253" t="s">
        <v>207</v>
      </c>
      <c r="B3" s="253"/>
      <c r="C3" s="253"/>
      <c r="D3" s="253"/>
      <c r="E3" s="253"/>
      <c r="F3" s="253"/>
      <c r="G3" s="253"/>
      <c r="H3" s="253"/>
      <c r="I3" s="253"/>
      <c r="J3" s="253"/>
      <c r="K3" s="4"/>
      <c r="L3" s="4"/>
    </row>
    <row r="4" spans="1:12" s="2" customFormat="1" ht="71.25" customHeight="1" x14ac:dyDescent="0.25">
      <c r="A4" s="15"/>
      <c r="B4" s="28" t="s">
        <v>0</v>
      </c>
      <c r="C4" s="14" t="s">
        <v>34</v>
      </c>
      <c r="D4" s="53" t="s">
        <v>208</v>
      </c>
      <c r="E4" s="53" t="s">
        <v>210</v>
      </c>
      <c r="F4" s="53" t="s">
        <v>209</v>
      </c>
      <c r="G4" s="14" t="s">
        <v>35</v>
      </c>
      <c r="H4" s="14"/>
      <c r="I4" s="14"/>
      <c r="J4" s="14"/>
      <c r="K4" s="4"/>
      <c r="L4" s="4"/>
    </row>
    <row r="5" spans="1:12" s="2" customFormat="1" ht="32.25" customHeight="1" x14ac:dyDescent="0.25">
      <c r="A5" s="16"/>
      <c r="B5" s="27"/>
      <c r="C5" s="17"/>
      <c r="D5" s="18"/>
      <c r="E5" s="18"/>
      <c r="F5" s="18"/>
      <c r="G5" s="19"/>
      <c r="H5" s="26"/>
      <c r="I5" s="26"/>
      <c r="J5" s="26"/>
      <c r="K5" s="4"/>
      <c r="L5" s="4"/>
    </row>
    <row r="6" spans="1:12" x14ac:dyDescent="0.25">
      <c r="A6" s="254" t="s">
        <v>1</v>
      </c>
      <c r="B6" s="251" t="s">
        <v>2</v>
      </c>
      <c r="C6" s="251"/>
      <c r="D6" s="251"/>
      <c r="E6" s="251"/>
      <c r="F6" s="251"/>
      <c r="G6" s="251"/>
      <c r="H6" s="252"/>
      <c r="I6" s="252"/>
      <c r="J6" s="252"/>
    </row>
    <row r="7" spans="1:12" x14ac:dyDescent="0.25">
      <c r="A7" s="254"/>
      <c r="B7" s="251"/>
      <c r="C7" s="251"/>
      <c r="D7" s="251"/>
      <c r="E7" s="251"/>
      <c r="F7" s="251"/>
      <c r="G7" s="251"/>
      <c r="H7" s="252"/>
      <c r="I7" s="252"/>
      <c r="J7" s="252"/>
    </row>
    <row r="8" spans="1:12" x14ac:dyDescent="0.25">
      <c r="A8" s="254"/>
      <c r="B8" s="251"/>
      <c r="C8" s="251"/>
      <c r="D8" s="251"/>
      <c r="E8" s="251"/>
      <c r="F8" s="251"/>
      <c r="G8" s="251"/>
      <c r="H8" s="252"/>
      <c r="I8" s="252"/>
      <c r="J8" s="252"/>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53" t="s">
        <v>204</v>
      </c>
      <c r="B11" s="253"/>
      <c r="C11" s="253"/>
      <c r="D11" s="253"/>
      <c r="E11" s="253"/>
      <c r="F11" s="253"/>
      <c r="G11" s="253"/>
      <c r="H11" s="253"/>
      <c r="I11" s="253"/>
      <c r="J11" s="253"/>
      <c r="K11" s="4"/>
      <c r="L11" s="4"/>
    </row>
    <row r="12" spans="1:12" s="2" customFormat="1" ht="58.5" customHeight="1" x14ac:dyDescent="0.25">
      <c r="A12" s="15"/>
      <c r="B12" s="28" t="s">
        <v>0</v>
      </c>
      <c r="C12" s="14" t="s">
        <v>34</v>
      </c>
      <c r="D12" s="53" t="s">
        <v>208</v>
      </c>
      <c r="E12" s="53" t="s">
        <v>210</v>
      </c>
      <c r="F12" s="53" t="s">
        <v>209</v>
      </c>
      <c r="G12" s="14" t="s">
        <v>35</v>
      </c>
      <c r="H12" s="14" t="s">
        <v>36</v>
      </c>
      <c r="I12" s="28" t="s">
        <v>174</v>
      </c>
      <c r="J12" s="14" t="s">
        <v>63</v>
      </c>
      <c r="K12" s="4"/>
      <c r="L12" s="4"/>
    </row>
    <row r="13" spans="1:12" s="2" customFormat="1" ht="32.25" customHeight="1" x14ac:dyDescent="0.25">
      <c r="A13" s="16"/>
      <c r="B13" s="27"/>
      <c r="C13" s="17">
        <v>0</v>
      </c>
      <c r="D13" s="18"/>
      <c r="E13" s="18"/>
      <c r="F13" s="18"/>
      <c r="G13" s="19"/>
      <c r="H13" s="19"/>
      <c r="I13" s="19"/>
      <c r="J13" s="18"/>
      <c r="K13" s="4"/>
      <c r="L13" s="4"/>
    </row>
    <row r="14" spans="1:12" ht="13" x14ac:dyDescent="0.3">
      <c r="A14" s="254" t="s">
        <v>1</v>
      </c>
      <c r="B14" s="255" t="s">
        <v>19</v>
      </c>
      <c r="C14" s="255"/>
      <c r="D14" s="255"/>
      <c r="E14" s="255"/>
      <c r="F14" s="255"/>
      <c r="G14" s="255"/>
      <c r="H14" s="256"/>
      <c r="I14" s="256"/>
      <c r="J14" s="256"/>
    </row>
    <row r="15" spans="1:12" x14ac:dyDescent="0.25">
      <c r="A15" s="254"/>
      <c r="B15" s="251" t="s">
        <v>2</v>
      </c>
      <c r="C15" s="251"/>
      <c r="D15" s="251"/>
      <c r="E15" s="251"/>
      <c r="F15" s="251"/>
      <c r="G15" s="251"/>
      <c r="H15" s="252"/>
      <c r="I15" s="252"/>
      <c r="J15" s="252"/>
    </row>
    <row r="16" spans="1:12" x14ac:dyDescent="0.25">
      <c r="A16" s="254"/>
      <c r="B16" s="251" t="s">
        <v>69</v>
      </c>
      <c r="C16" s="251"/>
      <c r="D16" s="251"/>
      <c r="E16" s="251"/>
      <c r="F16" s="251"/>
      <c r="G16" s="251"/>
      <c r="H16" s="252"/>
      <c r="I16" s="252"/>
      <c r="J16" s="252"/>
    </row>
    <row r="17" spans="1:10" x14ac:dyDescent="0.25">
      <c r="A17" s="257"/>
      <c r="B17" s="251" t="s">
        <v>70</v>
      </c>
      <c r="C17" s="251"/>
      <c r="D17" s="251"/>
      <c r="E17" s="251"/>
      <c r="F17" s="251"/>
      <c r="G17" s="251"/>
      <c r="H17" s="252"/>
      <c r="I17" s="252"/>
      <c r="J17" s="252"/>
    </row>
    <row r="18" spans="1:10" x14ac:dyDescent="0.25">
      <c r="A18" s="257"/>
      <c r="B18" s="251" t="s">
        <v>71</v>
      </c>
      <c r="C18" s="251"/>
      <c r="D18" s="251"/>
      <c r="E18" s="251"/>
      <c r="F18" s="251"/>
      <c r="G18" s="251"/>
      <c r="H18" s="252"/>
      <c r="I18" s="252"/>
      <c r="J18" s="252"/>
    </row>
    <row r="19" spans="1:10" x14ac:dyDescent="0.25">
      <c r="A19" s="257"/>
      <c r="B19" s="251" t="s">
        <v>3</v>
      </c>
      <c r="C19" s="251"/>
      <c r="D19" s="251"/>
      <c r="E19" s="251"/>
      <c r="F19" s="251"/>
      <c r="G19" s="251"/>
      <c r="H19" s="252"/>
      <c r="I19" s="252"/>
      <c r="J19" s="252"/>
    </row>
    <row r="20" spans="1:10" x14ac:dyDescent="0.25">
      <c r="A20" s="257"/>
      <c r="B20" s="251"/>
      <c r="C20" s="251"/>
      <c r="D20" s="251"/>
      <c r="E20" s="251"/>
      <c r="F20" s="251"/>
      <c r="G20" s="251"/>
      <c r="H20" s="252"/>
      <c r="I20" s="252"/>
      <c r="J20" s="252"/>
    </row>
    <row r="21" spans="1:10" x14ac:dyDescent="0.25">
      <c r="A21" s="257"/>
      <c r="B21" s="251" t="s">
        <v>4</v>
      </c>
      <c r="C21" s="251"/>
      <c r="D21" s="251"/>
      <c r="E21" s="251"/>
      <c r="F21" s="251"/>
      <c r="G21" s="251"/>
      <c r="H21" s="252"/>
      <c r="I21" s="252"/>
      <c r="J21" s="25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3"/>
  <sheetViews>
    <sheetView topLeftCell="A184" zoomScaleNormal="100" zoomScaleSheetLayoutView="40" workbookViewId="0">
      <selection activeCell="D15" sqref="D15"/>
    </sheetView>
  </sheetViews>
  <sheetFormatPr defaultColWidth="9.1796875" defaultRowHeight="27.75" customHeight="1" x14ac:dyDescent="0.25"/>
  <cols>
    <col min="1" max="1" width="58" style="2" bestFit="1" customWidth="1"/>
    <col min="2" max="2" width="17.54296875" style="3" customWidth="1"/>
    <col min="3" max="4" width="17.54296875" style="2" customWidth="1"/>
    <col min="5" max="7" width="17.54296875" style="3" customWidth="1"/>
    <col min="8" max="9" width="17.54296875" style="7" customWidth="1"/>
    <col min="10" max="10" width="17.54296875" style="4" customWidth="1"/>
    <col min="11" max="11" width="15.54296875" style="4" customWidth="1"/>
    <col min="12" max="17" width="15.54296875" style="2" customWidth="1"/>
    <col min="18" max="16384" width="9.1796875" style="2"/>
  </cols>
  <sheetData>
    <row r="1" spans="1:13" ht="27.75" customHeight="1" x14ac:dyDescent="0.25">
      <c r="A1" s="13" t="s">
        <v>30</v>
      </c>
      <c r="B1" s="264" t="s">
        <v>170</v>
      </c>
      <c r="C1" s="265"/>
      <c r="D1" s="265"/>
      <c r="F1" s="266" t="s">
        <v>173</v>
      </c>
      <c r="G1" s="267"/>
      <c r="H1" s="268"/>
      <c r="I1" s="4"/>
      <c r="J1" s="2"/>
      <c r="K1" s="2"/>
    </row>
    <row r="2" spans="1:13" ht="31.5" customHeight="1" x14ac:dyDescent="0.25">
      <c r="A2" s="269" t="str">
        <f>Overview!B4&amp; " - Effective from "&amp;Overview!D4&amp;" - "&amp;Overview!E4&amp;" LDNO tariffs"</f>
        <v>National Grid Electricity Distribution (East Midlands) plc  - Effective from 1 April 2027 - Final LDNO tariffs</v>
      </c>
      <c r="B2" s="269"/>
      <c r="C2" s="269"/>
      <c r="D2" s="269"/>
      <c r="E2" s="269"/>
      <c r="F2" s="269"/>
      <c r="G2" s="269"/>
      <c r="H2" s="269"/>
      <c r="I2" s="269"/>
      <c r="J2" s="269"/>
    </row>
    <row r="3" spans="1:13" ht="8.25" customHeight="1" x14ac:dyDescent="0.25">
      <c r="A3" s="80"/>
      <c r="B3" s="80"/>
      <c r="C3" s="80"/>
      <c r="D3" s="80"/>
      <c r="E3" s="80"/>
      <c r="F3" s="80"/>
      <c r="G3" s="80"/>
      <c r="H3" s="80"/>
      <c r="I3" s="80"/>
      <c r="J3" s="80"/>
    </row>
    <row r="4" spans="1:13" ht="27" customHeight="1" x14ac:dyDescent="0.25">
      <c r="A4" s="228" t="s">
        <v>205</v>
      </c>
      <c r="B4" s="228"/>
      <c r="C4" s="228"/>
      <c r="D4" s="228"/>
      <c r="E4" s="82"/>
      <c r="F4" s="228" t="s">
        <v>206</v>
      </c>
      <c r="G4" s="228"/>
      <c r="H4" s="228"/>
      <c r="I4" s="228"/>
      <c r="J4" s="228"/>
      <c r="L4" s="4"/>
    </row>
    <row r="5" spans="1:13" ht="32.25" customHeight="1" x14ac:dyDescent="0.25">
      <c r="A5" s="70" t="s">
        <v>19</v>
      </c>
      <c r="B5" s="75" t="s">
        <v>100</v>
      </c>
      <c r="C5" s="87" t="s">
        <v>101</v>
      </c>
      <c r="D5" s="72" t="s">
        <v>102</v>
      </c>
      <c r="E5" s="78"/>
      <c r="F5" s="232"/>
      <c r="G5" s="233"/>
      <c r="H5" s="76" t="s">
        <v>106</v>
      </c>
      <c r="I5" s="77" t="s">
        <v>107</v>
      </c>
      <c r="J5" s="72" t="s">
        <v>102</v>
      </c>
      <c r="K5" s="78"/>
      <c r="L5" s="4"/>
      <c r="M5" s="4"/>
    </row>
    <row r="6" spans="1:13" ht="56.25" customHeight="1" x14ac:dyDescent="0.25">
      <c r="A6" s="73" t="s">
        <v>103</v>
      </c>
      <c r="B6" s="185" t="s">
        <v>745</v>
      </c>
      <c r="C6" s="186" t="s">
        <v>742</v>
      </c>
      <c r="D6" s="187" t="s">
        <v>743</v>
      </c>
      <c r="E6" s="78"/>
      <c r="F6" s="263" t="s">
        <v>747</v>
      </c>
      <c r="G6" s="263"/>
      <c r="H6" s="185" t="s">
        <v>745</v>
      </c>
      <c r="I6" s="185" t="s">
        <v>742</v>
      </c>
      <c r="J6" s="185" t="s">
        <v>743</v>
      </c>
      <c r="K6" s="78"/>
      <c r="L6" s="4"/>
      <c r="M6" s="4"/>
    </row>
    <row r="7" spans="1:13" ht="56.25" customHeight="1" x14ac:dyDescent="0.25">
      <c r="A7" s="73" t="s">
        <v>26</v>
      </c>
      <c r="B7" s="188" t="s">
        <v>764</v>
      </c>
      <c r="C7" s="189" t="s">
        <v>764</v>
      </c>
      <c r="D7" s="187" t="s">
        <v>744</v>
      </c>
      <c r="E7" s="78"/>
      <c r="F7" s="263" t="s">
        <v>748</v>
      </c>
      <c r="G7" s="263"/>
      <c r="H7" s="188" t="s">
        <v>764</v>
      </c>
      <c r="I7" s="185" t="s">
        <v>746</v>
      </c>
      <c r="J7" s="185" t="s">
        <v>743</v>
      </c>
      <c r="K7" s="78"/>
      <c r="L7" s="4"/>
      <c r="M7" s="4"/>
    </row>
    <row r="8" spans="1:13" ht="55.5" customHeight="1" x14ac:dyDescent="0.25">
      <c r="A8" s="74" t="s">
        <v>24</v>
      </c>
      <c r="B8" s="258" t="s">
        <v>25</v>
      </c>
      <c r="C8" s="259"/>
      <c r="D8" s="260"/>
      <c r="E8" s="78"/>
      <c r="F8" s="263" t="s">
        <v>26</v>
      </c>
      <c r="G8" s="263"/>
      <c r="H8" s="188" t="s">
        <v>764</v>
      </c>
      <c r="I8" s="188" t="s">
        <v>764</v>
      </c>
      <c r="J8" s="185" t="s">
        <v>744</v>
      </c>
      <c r="K8" s="78"/>
      <c r="L8" s="4"/>
      <c r="M8" s="4"/>
    </row>
    <row r="9" spans="1:13" s="71" customFormat="1" ht="55.5" customHeight="1" x14ac:dyDescent="0.25">
      <c r="E9" s="81"/>
      <c r="F9" s="261" t="s">
        <v>24</v>
      </c>
      <c r="G9" s="262"/>
      <c r="H9" s="258" t="s">
        <v>25</v>
      </c>
      <c r="I9" s="259"/>
      <c r="J9" s="260"/>
      <c r="K9" s="78"/>
      <c r="L9" s="48"/>
      <c r="M9" s="48"/>
    </row>
    <row r="13" spans="1:13" ht="39" x14ac:dyDescent="0.25">
      <c r="A13" s="28" t="s">
        <v>172</v>
      </c>
      <c r="B13" s="28" t="s">
        <v>515</v>
      </c>
      <c r="C13" s="14" t="s">
        <v>34</v>
      </c>
      <c r="D13" s="53" t="s">
        <v>208</v>
      </c>
      <c r="E13" s="53" t="s">
        <v>210</v>
      </c>
      <c r="F13" s="53" t="s">
        <v>209</v>
      </c>
      <c r="G13" s="14" t="s">
        <v>35</v>
      </c>
      <c r="H13" s="14" t="s">
        <v>36</v>
      </c>
      <c r="I13" s="14" t="s">
        <v>174</v>
      </c>
      <c r="J13" s="14" t="s">
        <v>63</v>
      </c>
    </row>
    <row r="14" spans="1:13" ht="27.75" customHeight="1" x14ac:dyDescent="0.25">
      <c r="A14" s="158" t="s">
        <v>658</v>
      </c>
      <c r="B14" s="27"/>
      <c r="C14" s="159" t="s">
        <v>639</v>
      </c>
      <c r="D14" s="130">
        <v>8.3919999999999995</v>
      </c>
      <c r="E14" s="131">
        <v>1.0009999999999999</v>
      </c>
      <c r="F14" s="132">
        <v>8.2000000000000003E-2</v>
      </c>
      <c r="G14" s="160">
        <v>8.08</v>
      </c>
      <c r="H14" s="195">
        <v>0</v>
      </c>
      <c r="I14" s="195">
        <v>0</v>
      </c>
      <c r="J14" s="195">
        <v>0</v>
      </c>
    </row>
    <row r="15" spans="1:13" ht="27.75" customHeight="1" x14ac:dyDescent="0.25">
      <c r="A15" s="158" t="s">
        <v>700</v>
      </c>
      <c r="B15" s="27"/>
      <c r="C15" s="159" t="s">
        <v>465</v>
      </c>
      <c r="D15" s="130">
        <v>8.3919999999999995</v>
      </c>
      <c r="E15" s="131">
        <v>1.0009999999999999</v>
      </c>
      <c r="F15" s="132">
        <v>8.2000000000000003E-2</v>
      </c>
      <c r="G15" s="195">
        <v>0</v>
      </c>
      <c r="H15" s="195">
        <v>0</v>
      </c>
      <c r="I15" s="195">
        <v>0</v>
      </c>
      <c r="J15" s="195">
        <v>0</v>
      </c>
    </row>
    <row r="16" spans="1:13" ht="27.75" customHeight="1" x14ac:dyDescent="0.25">
      <c r="A16" s="158" t="s">
        <v>659</v>
      </c>
      <c r="B16" s="27"/>
      <c r="C16" s="159" t="s">
        <v>638</v>
      </c>
      <c r="D16" s="130">
        <v>8.125</v>
      </c>
      <c r="E16" s="131">
        <v>0.96899999999999997</v>
      </c>
      <c r="F16" s="132">
        <v>0.08</v>
      </c>
      <c r="G16" s="160">
        <v>7.98</v>
      </c>
      <c r="H16" s="195">
        <v>0</v>
      </c>
      <c r="I16" s="195">
        <v>0</v>
      </c>
      <c r="J16" s="195">
        <v>0</v>
      </c>
    </row>
    <row r="17" spans="1:10" ht="27.75" customHeight="1" x14ac:dyDescent="0.25">
      <c r="A17" s="158" t="s">
        <v>660</v>
      </c>
      <c r="B17" s="27"/>
      <c r="C17" s="159" t="s">
        <v>638</v>
      </c>
      <c r="D17" s="130">
        <v>8.125</v>
      </c>
      <c r="E17" s="131">
        <v>0.96899999999999997</v>
      </c>
      <c r="F17" s="132">
        <v>0.08</v>
      </c>
      <c r="G17" s="160">
        <v>10.14</v>
      </c>
      <c r="H17" s="195">
        <v>0</v>
      </c>
      <c r="I17" s="195">
        <v>0</v>
      </c>
      <c r="J17" s="195">
        <v>0</v>
      </c>
    </row>
    <row r="18" spans="1:10" ht="27.75" customHeight="1" x14ac:dyDescent="0.25">
      <c r="A18" s="158" t="s">
        <v>661</v>
      </c>
      <c r="B18" s="27"/>
      <c r="C18" s="159" t="s">
        <v>638</v>
      </c>
      <c r="D18" s="130">
        <v>8.125</v>
      </c>
      <c r="E18" s="131">
        <v>0.96899999999999997</v>
      </c>
      <c r="F18" s="132">
        <v>0.08</v>
      </c>
      <c r="G18" s="160">
        <v>16.14</v>
      </c>
      <c r="H18" s="195">
        <v>0</v>
      </c>
      <c r="I18" s="195">
        <v>0</v>
      </c>
      <c r="J18" s="195">
        <v>0</v>
      </c>
    </row>
    <row r="19" spans="1:10" ht="27.75" customHeight="1" x14ac:dyDescent="0.25">
      <c r="A19" s="158" t="s">
        <v>662</v>
      </c>
      <c r="B19" s="27"/>
      <c r="C19" s="159" t="s">
        <v>638</v>
      </c>
      <c r="D19" s="130">
        <v>8.125</v>
      </c>
      <c r="E19" s="131">
        <v>0.96899999999999997</v>
      </c>
      <c r="F19" s="132">
        <v>0.08</v>
      </c>
      <c r="G19" s="160">
        <v>25.88</v>
      </c>
      <c r="H19" s="195">
        <v>0</v>
      </c>
      <c r="I19" s="195">
        <v>0</v>
      </c>
      <c r="J19" s="195">
        <v>0</v>
      </c>
    </row>
    <row r="20" spans="1:10" ht="27.75" customHeight="1" x14ac:dyDescent="0.25">
      <c r="A20" s="158" t="s">
        <v>663</v>
      </c>
      <c r="B20" s="27"/>
      <c r="C20" s="159" t="s">
        <v>638</v>
      </c>
      <c r="D20" s="130">
        <v>8.125</v>
      </c>
      <c r="E20" s="131">
        <v>0.96899999999999997</v>
      </c>
      <c r="F20" s="132">
        <v>0.08</v>
      </c>
      <c r="G20" s="160">
        <v>54.99</v>
      </c>
      <c r="H20" s="195">
        <v>0</v>
      </c>
      <c r="I20" s="195">
        <v>0</v>
      </c>
      <c r="J20" s="195">
        <v>0</v>
      </c>
    </row>
    <row r="21" spans="1:10" ht="27.75" customHeight="1" x14ac:dyDescent="0.25">
      <c r="A21" s="158" t="s">
        <v>469</v>
      </c>
      <c r="B21" s="27"/>
      <c r="C21" s="159" t="s">
        <v>466</v>
      </c>
      <c r="D21" s="130">
        <v>8.125</v>
      </c>
      <c r="E21" s="131">
        <v>0.96899999999999997</v>
      </c>
      <c r="F21" s="132">
        <v>0.08</v>
      </c>
      <c r="G21" s="195">
        <v>0</v>
      </c>
      <c r="H21" s="195">
        <v>0</v>
      </c>
      <c r="I21" s="195">
        <v>0</v>
      </c>
      <c r="J21" s="195">
        <v>0</v>
      </c>
    </row>
    <row r="22" spans="1:10" ht="27.75" customHeight="1" x14ac:dyDescent="0.25">
      <c r="A22" s="158" t="s">
        <v>536</v>
      </c>
      <c r="B22" s="27"/>
      <c r="C22" s="159">
        <v>0</v>
      </c>
      <c r="D22" s="130">
        <v>5.5049999999999999</v>
      </c>
      <c r="E22" s="131">
        <v>0.61499999999999999</v>
      </c>
      <c r="F22" s="132">
        <v>4.7E-2</v>
      </c>
      <c r="G22" s="160">
        <v>9.39</v>
      </c>
      <c r="H22" s="160">
        <v>5.18</v>
      </c>
      <c r="I22" s="162">
        <v>5.18</v>
      </c>
      <c r="J22" s="42">
        <v>0.16300000000000001</v>
      </c>
    </row>
    <row r="23" spans="1:10" ht="27.75" customHeight="1" x14ac:dyDescent="0.25">
      <c r="A23" s="158" t="s">
        <v>537</v>
      </c>
      <c r="B23" s="27"/>
      <c r="C23" s="159">
        <v>0</v>
      </c>
      <c r="D23" s="130">
        <v>5.5049999999999999</v>
      </c>
      <c r="E23" s="131">
        <v>0.61499999999999999</v>
      </c>
      <c r="F23" s="132">
        <v>4.7E-2</v>
      </c>
      <c r="G23" s="160">
        <v>91.88</v>
      </c>
      <c r="H23" s="160">
        <v>5.18</v>
      </c>
      <c r="I23" s="162">
        <v>5.18</v>
      </c>
      <c r="J23" s="42">
        <v>0.16300000000000001</v>
      </c>
    </row>
    <row r="24" spans="1:10" ht="27.75" customHeight="1" x14ac:dyDescent="0.25">
      <c r="A24" s="158" t="s">
        <v>538</v>
      </c>
      <c r="B24" s="27"/>
      <c r="C24" s="159">
        <v>0</v>
      </c>
      <c r="D24" s="130">
        <v>5.5049999999999999</v>
      </c>
      <c r="E24" s="131">
        <v>0.61499999999999999</v>
      </c>
      <c r="F24" s="132">
        <v>4.7E-2</v>
      </c>
      <c r="G24" s="160">
        <v>149.15</v>
      </c>
      <c r="H24" s="160">
        <v>5.18</v>
      </c>
      <c r="I24" s="162">
        <v>5.18</v>
      </c>
      <c r="J24" s="42">
        <v>0.16300000000000001</v>
      </c>
    </row>
    <row r="25" spans="1:10" ht="27.75" customHeight="1" x14ac:dyDescent="0.25">
      <c r="A25" s="158" t="s">
        <v>539</v>
      </c>
      <c r="B25" s="27"/>
      <c r="C25" s="159">
        <v>0</v>
      </c>
      <c r="D25" s="130">
        <v>5.5049999999999999</v>
      </c>
      <c r="E25" s="131">
        <v>0.61499999999999999</v>
      </c>
      <c r="F25" s="132">
        <v>4.7E-2</v>
      </c>
      <c r="G25" s="160">
        <v>234.3</v>
      </c>
      <c r="H25" s="160">
        <v>5.18</v>
      </c>
      <c r="I25" s="162">
        <v>5.18</v>
      </c>
      <c r="J25" s="42">
        <v>0.16300000000000001</v>
      </c>
    </row>
    <row r="26" spans="1:10" ht="27.75" customHeight="1" x14ac:dyDescent="0.25">
      <c r="A26" s="158" t="s">
        <v>540</v>
      </c>
      <c r="B26" s="27"/>
      <c r="C26" s="159">
        <v>0</v>
      </c>
      <c r="D26" s="130">
        <v>5.5049999999999999</v>
      </c>
      <c r="E26" s="131">
        <v>0.61499999999999999</v>
      </c>
      <c r="F26" s="132">
        <v>4.7E-2</v>
      </c>
      <c r="G26" s="160">
        <v>461.44</v>
      </c>
      <c r="H26" s="160">
        <v>5.18</v>
      </c>
      <c r="I26" s="162">
        <v>5.18</v>
      </c>
      <c r="J26" s="42">
        <v>0.16300000000000001</v>
      </c>
    </row>
    <row r="27" spans="1:10" ht="27.75" customHeight="1" x14ac:dyDescent="0.25">
      <c r="A27" s="158" t="s">
        <v>470</v>
      </c>
      <c r="B27" s="27"/>
      <c r="C27" s="163" t="s">
        <v>467</v>
      </c>
      <c r="D27" s="133">
        <v>26.076000000000001</v>
      </c>
      <c r="E27" s="134">
        <v>1.9470000000000001</v>
      </c>
      <c r="F27" s="132">
        <v>1.0900000000000001</v>
      </c>
      <c r="G27" s="195">
        <v>0</v>
      </c>
      <c r="H27" s="195">
        <v>0</v>
      </c>
      <c r="I27" s="195">
        <v>0</v>
      </c>
      <c r="J27" s="195">
        <v>0</v>
      </c>
    </row>
    <row r="28" spans="1:10" ht="27.75" customHeight="1" x14ac:dyDescent="0.25">
      <c r="A28" s="158" t="s">
        <v>471</v>
      </c>
      <c r="B28" s="27"/>
      <c r="C28" s="163">
        <v>0</v>
      </c>
      <c r="D28" s="130">
        <v>-8.0399999999999991</v>
      </c>
      <c r="E28" s="131">
        <v>-0.95899999999999996</v>
      </c>
      <c r="F28" s="132">
        <v>-7.9000000000000001E-2</v>
      </c>
      <c r="G28" s="160">
        <v>0</v>
      </c>
      <c r="H28" s="195">
        <v>0</v>
      </c>
      <c r="I28" s="195">
        <v>0</v>
      </c>
      <c r="J28" s="195">
        <v>0</v>
      </c>
    </row>
    <row r="29" spans="1:10" ht="27.75" customHeight="1" x14ac:dyDescent="0.25">
      <c r="A29" s="158" t="s">
        <v>472</v>
      </c>
      <c r="B29" s="27"/>
      <c r="C29" s="163">
        <v>0</v>
      </c>
      <c r="D29" s="130">
        <v>-8.0399999999999991</v>
      </c>
      <c r="E29" s="131">
        <v>-0.95899999999999996</v>
      </c>
      <c r="F29" s="132">
        <v>-7.9000000000000001E-2</v>
      </c>
      <c r="G29" s="160">
        <v>0</v>
      </c>
      <c r="H29" s="195">
        <v>0</v>
      </c>
      <c r="I29" s="195">
        <v>0</v>
      </c>
      <c r="J29" s="42">
        <v>0.28000000000000003</v>
      </c>
    </row>
    <row r="30" spans="1:10" ht="27.75" customHeight="1" x14ac:dyDescent="0.25">
      <c r="A30" s="161" t="s">
        <v>664</v>
      </c>
      <c r="B30" s="27"/>
      <c r="C30" s="163" t="s">
        <v>639</v>
      </c>
      <c r="D30" s="130">
        <v>6.6379999999999999</v>
      </c>
      <c r="E30" s="131">
        <v>0.79200000000000004</v>
      </c>
      <c r="F30" s="132">
        <v>6.5000000000000002E-2</v>
      </c>
      <c r="G30" s="160">
        <v>6.39</v>
      </c>
      <c r="H30" s="195">
        <v>0</v>
      </c>
      <c r="I30" s="195">
        <v>0</v>
      </c>
      <c r="J30" s="195">
        <v>0</v>
      </c>
    </row>
    <row r="31" spans="1:10" ht="27.75" customHeight="1" x14ac:dyDescent="0.25">
      <c r="A31" s="161" t="s">
        <v>541</v>
      </c>
      <c r="B31" s="27"/>
      <c r="C31" s="163" t="s">
        <v>465</v>
      </c>
      <c r="D31" s="130">
        <v>6.6379999999999999</v>
      </c>
      <c r="E31" s="131">
        <v>0.79200000000000004</v>
      </c>
      <c r="F31" s="132">
        <v>6.5000000000000002E-2</v>
      </c>
      <c r="G31" s="195">
        <v>0</v>
      </c>
      <c r="H31" s="195">
        <v>0</v>
      </c>
      <c r="I31" s="195">
        <v>0</v>
      </c>
      <c r="J31" s="195">
        <v>0</v>
      </c>
    </row>
    <row r="32" spans="1:10" ht="27.75" customHeight="1" x14ac:dyDescent="0.25">
      <c r="A32" s="161" t="s">
        <v>665</v>
      </c>
      <c r="B32" s="27"/>
      <c r="C32" s="163" t="s">
        <v>638</v>
      </c>
      <c r="D32" s="130">
        <v>6.4260000000000002</v>
      </c>
      <c r="E32" s="131">
        <v>0.76600000000000001</v>
      </c>
      <c r="F32" s="132">
        <v>6.3E-2</v>
      </c>
      <c r="G32" s="160">
        <v>6.31</v>
      </c>
      <c r="H32" s="195">
        <v>0</v>
      </c>
      <c r="I32" s="195">
        <v>0</v>
      </c>
      <c r="J32" s="195">
        <v>0</v>
      </c>
    </row>
    <row r="33" spans="1:10" ht="27.75" customHeight="1" x14ac:dyDescent="0.25">
      <c r="A33" s="161" t="s">
        <v>666</v>
      </c>
      <c r="B33" s="27"/>
      <c r="C33" s="163" t="s">
        <v>638</v>
      </c>
      <c r="D33" s="130">
        <v>6.4260000000000002</v>
      </c>
      <c r="E33" s="131">
        <v>0.76600000000000001</v>
      </c>
      <c r="F33" s="132">
        <v>6.3E-2</v>
      </c>
      <c r="G33" s="160">
        <v>8.02</v>
      </c>
      <c r="H33" s="195">
        <v>0</v>
      </c>
      <c r="I33" s="195">
        <v>0</v>
      </c>
      <c r="J33" s="195">
        <v>0</v>
      </c>
    </row>
    <row r="34" spans="1:10" ht="27.75" customHeight="1" x14ac:dyDescent="0.25">
      <c r="A34" s="161" t="s">
        <v>667</v>
      </c>
      <c r="B34" s="27"/>
      <c r="C34" s="163" t="s">
        <v>638</v>
      </c>
      <c r="D34" s="130">
        <v>6.4260000000000002</v>
      </c>
      <c r="E34" s="131">
        <v>0.76600000000000001</v>
      </c>
      <c r="F34" s="132">
        <v>6.3E-2</v>
      </c>
      <c r="G34" s="160">
        <v>12.76</v>
      </c>
      <c r="H34" s="195">
        <v>0</v>
      </c>
      <c r="I34" s="195">
        <v>0</v>
      </c>
      <c r="J34" s="195">
        <v>0</v>
      </c>
    </row>
    <row r="35" spans="1:10" ht="27.75" customHeight="1" x14ac:dyDescent="0.25">
      <c r="A35" s="161" t="s">
        <v>668</v>
      </c>
      <c r="B35" s="27"/>
      <c r="C35" s="163" t="s">
        <v>638</v>
      </c>
      <c r="D35" s="130">
        <v>6.4260000000000002</v>
      </c>
      <c r="E35" s="131">
        <v>0.76600000000000001</v>
      </c>
      <c r="F35" s="132">
        <v>6.3E-2</v>
      </c>
      <c r="G35" s="160">
        <v>20.47</v>
      </c>
      <c r="H35" s="195">
        <v>0</v>
      </c>
      <c r="I35" s="195">
        <v>0</v>
      </c>
      <c r="J35" s="195">
        <v>0</v>
      </c>
    </row>
    <row r="36" spans="1:10" ht="27.75" customHeight="1" x14ac:dyDescent="0.25">
      <c r="A36" s="161" t="s">
        <v>669</v>
      </c>
      <c r="B36" s="27"/>
      <c r="C36" s="163" t="s">
        <v>638</v>
      </c>
      <c r="D36" s="130">
        <v>6.4260000000000002</v>
      </c>
      <c r="E36" s="131">
        <v>0.76600000000000001</v>
      </c>
      <c r="F36" s="132">
        <v>6.3E-2</v>
      </c>
      <c r="G36" s="160">
        <v>43.49</v>
      </c>
      <c r="H36" s="195">
        <v>0</v>
      </c>
      <c r="I36" s="195">
        <v>0</v>
      </c>
      <c r="J36" s="195">
        <v>0</v>
      </c>
    </row>
    <row r="37" spans="1:10" ht="27.75" customHeight="1" x14ac:dyDescent="0.25">
      <c r="A37" s="161" t="s">
        <v>473</v>
      </c>
      <c r="B37" s="27"/>
      <c r="C37" s="163" t="s">
        <v>466</v>
      </c>
      <c r="D37" s="130">
        <v>6.4260000000000002</v>
      </c>
      <c r="E37" s="131">
        <v>0.76600000000000001</v>
      </c>
      <c r="F37" s="132">
        <v>6.3E-2</v>
      </c>
      <c r="G37" s="195">
        <v>0</v>
      </c>
      <c r="H37" s="195">
        <v>0</v>
      </c>
      <c r="I37" s="195">
        <v>0</v>
      </c>
      <c r="J37" s="195">
        <v>0</v>
      </c>
    </row>
    <row r="38" spans="1:10" ht="27.75" customHeight="1" x14ac:dyDescent="0.25">
      <c r="A38" s="161" t="s">
        <v>542</v>
      </c>
      <c r="B38" s="27"/>
      <c r="C38" s="163">
        <v>0</v>
      </c>
      <c r="D38" s="130">
        <v>4.3540000000000001</v>
      </c>
      <c r="E38" s="131">
        <v>0.48699999999999999</v>
      </c>
      <c r="F38" s="132">
        <v>3.7999999999999999E-2</v>
      </c>
      <c r="G38" s="160">
        <v>7.43</v>
      </c>
      <c r="H38" s="160">
        <v>4.0999999999999996</v>
      </c>
      <c r="I38" s="162">
        <v>4.0999999999999996</v>
      </c>
      <c r="J38" s="42">
        <v>0.129</v>
      </c>
    </row>
    <row r="39" spans="1:10" ht="27.75" customHeight="1" x14ac:dyDescent="0.25">
      <c r="A39" s="161" t="s">
        <v>543</v>
      </c>
      <c r="B39" s="27"/>
      <c r="C39" s="163">
        <v>0</v>
      </c>
      <c r="D39" s="130">
        <v>4.3540000000000001</v>
      </c>
      <c r="E39" s="131">
        <v>0.48699999999999999</v>
      </c>
      <c r="F39" s="132">
        <v>3.7999999999999999E-2</v>
      </c>
      <c r="G39" s="160">
        <v>72.67</v>
      </c>
      <c r="H39" s="160">
        <v>4.0999999999999996</v>
      </c>
      <c r="I39" s="162">
        <v>4.0999999999999996</v>
      </c>
      <c r="J39" s="42">
        <v>0.129</v>
      </c>
    </row>
    <row r="40" spans="1:10" ht="27.75" customHeight="1" x14ac:dyDescent="0.25">
      <c r="A40" s="161" t="s">
        <v>544</v>
      </c>
      <c r="B40" s="27"/>
      <c r="C40" s="163">
        <v>0</v>
      </c>
      <c r="D40" s="130">
        <v>4.3540000000000001</v>
      </c>
      <c r="E40" s="131">
        <v>0.48699999999999999</v>
      </c>
      <c r="F40" s="132">
        <v>3.7999999999999999E-2</v>
      </c>
      <c r="G40" s="160">
        <v>117.96</v>
      </c>
      <c r="H40" s="160">
        <v>4.0999999999999996</v>
      </c>
      <c r="I40" s="162">
        <v>4.0999999999999996</v>
      </c>
      <c r="J40" s="42">
        <v>0.129</v>
      </c>
    </row>
    <row r="41" spans="1:10" ht="27.75" customHeight="1" x14ac:dyDescent="0.25">
      <c r="A41" s="161" t="s">
        <v>545</v>
      </c>
      <c r="B41" s="27"/>
      <c r="C41" s="163">
        <v>0</v>
      </c>
      <c r="D41" s="130">
        <v>4.3540000000000001</v>
      </c>
      <c r="E41" s="131">
        <v>0.48699999999999999</v>
      </c>
      <c r="F41" s="132">
        <v>3.7999999999999999E-2</v>
      </c>
      <c r="G41" s="160">
        <v>185.31</v>
      </c>
      <c r="H41" s="160">
        <v>4.0999999999999996</v>
      </c>
      <c r="I41" s="162">
        <v>4.0999999999999996</v>
      </c>
      <c r="J41" s="42">
        <v>0.129</v>
      </c>
    </row>
    <row r="42" spans="1:10" ht="27.75" customHeight="1" x14ac:dyDescent="0.25">
      <c r="A42" s="161" t="s">
        <v>546</v>
      </c>
      <c r="B42" s="27"/>
      <c r="C42" s="163">
        <v>0</v>
      </c>
      <c r="D42" s="130">
        <v>4.3540000000000001</v>
      </c>
      <c r="E42" s="131">
        <v>0.48699999999999999</v>
      </c>
      <c r="F42" s="132">
        <v>3.7999999999999999E-2</v>
      </c>
      <c r="G42" s="160">
        <v>364.96</v>
      </c>
      <c r="H42" s="160">
        <v>4.0999999999999996</v>
      </c>
      <c r="I42" s="162">
        <v>4.0999999999999996</v>
      </c>
      <c r="J42" s="42">
        <v>0.129</v>
      </c>
    </row>
    <row r="43" spans="1:10" ht="27.75" customHeight="1" x14ac:dyDescent="0.25">
      <c r="A43" s="161" t="s">
        <v>547</v>
      </c>
      <c r="B43" s="27"/>
      <c r="C43" s="163">
        <v>0</v>
      </c>
      <c r="D43" s="130">
        <v>4.4409999999999998</v>
      </c>
      <c r="E43" s="131">
        <v>0.42199999999999999</v>
      </c>
      <c r="F43" s="132">
        <v>2.5999999999999999E-2</v>
      </c>
      <c r="G43" s="160">
        <v>8.98</v>
      </c>
      <c r="H43" s="160">
        <v>6.15</v>
      </c>
      <c r="I43" s="162">
        <v>6.15</v>
      </c>
      <c r="J43" s="42">
        <v>0.125</v>
      </c>
    </row>
    <row r="44" spans="1:10" ht="27.75" customHeight="1" x14ac:dyDescent="0.25">
      <c r="A44" s="161" t="s">
        <v>548</v>
      </c>
      <c r="B44" s="27"/>
      <c r="C44" s="163">
        <v>0</v>
      </c>
      <c r="D44" s="130">
        <v>4.4409999999999998</v>
      </c>
      <c r="E44" s="131">
        <v>0.42199999999999999</v>
      </c>
      <c r="F44" s="132">
        <v>2.5999999999999999E-2</v>
      </c>
      <c r="G44" s="160">
        <v>110.09</v>
      </c>
      <c r="H44" s="160">
        <v>6.15</v>
      </c>
      <c r="I44" s="162">
        <v>6.15</v>
      </c>
      <c r="J44" s="42">
        <v>0.125</v>
      </c>
    </row>
    <row r="45" spans="1:10" ht="27.75" customHeight="1" x14ac:dyDescent="0.25">
      <c r="A45" s="161" t="s">
        <v>549</v>
      </c>
      <c r="B45" s="27"/>
      <c r="C45" s="163">
        <v>0</v>
      </c>
      <c r="D45" s="130">
        <v>4.4409999999999998</v>
      </c>
      <c r="E45" s="131">
        <v>0.42199999999999999</v>
      </c>
      <c r="F45" s="132">
        <v>2.5999999999999999E-2</v>
      </c>
      <c r="G45" s="160">
        <v>180.28</v>
      </c>
      <c r="H45" s="160">
        <v>6.15</v>
      </c>
      <c r="I45" s="162">
        <v>6.15</v>
      </c>
      <c r="J45" s="42">
        <v>0.125</v>
      </c>
    </row>
    <row r="46" spans="1:10" ht="27.75" customHeight="1" x14ac:dyDescent="0.25">
      <c r="A46" s="161" t="s">
        <v>550</v>
      </c>
      <c r="B46" s="27"/>
      <c r="C46" s="163">
        <v>0</v>
      </c>
      <c r="D46" s="130">
        <v>4.4409999999999998</v>
      </c>
      <c r="E46" s="131">
        <v>0.42199999999999999</v>
      </c>
      <c r="F46" s="132">
        <v>2.5999999999999999E-2</v>
      </c>
      <c r="G46" s="160">
        <v>284.64</v>
      </c>
      <c r="H46" s="160">
        <v>6.15</v>
      </c>
      <c r="I46" s="162">
        <v>6.15</v>
      </c>
      <c r="J46" s="42">
        <v>0.125</v>
      </c>
    </row>
    <row r="47" spans="1:10" ht="27.75" customHeight="1" x14ac:dyDescent="0.25">
      <c r="A47" s="161" t="s">
        <v>551</v>
      </c>
      <c r="B47" s="27"/>
      <c r="C47" s="163">
        <v>0</v>
      </c>
      <c r="D47" s="130">
        <v>4.4409999999999998</v>
      </c>
      <c r="E47" s="131">
        <v>0.42199999999999999</v>
      </c>
      <c r="F47" s="132">
        <v>2.5999999999999999E-2</v>
      </c>
      <c r="G47" s="160">
        <v>563.04</v>
      </c>
      <c r="H47" s="160">
        <v>6.15</v>
      </c>
      <c r="I47" s="162">
        <v>6.15</v>
      </c>
      <c r="J47" s="42">
        <v>0.125</v>
      </c>
    </row>
    <row r="48" spans="1:10" ht="27.75" customHeight="1" x14ac:dyDescent="0.25">
      <c r="A48" s="161" t="s">
        <v>552</v>
      </c>
      <c r="B48" s="27"/>
      <c r="C48" s="163">
        <v>0</v>
      </c>
      <c r="D48" s="130">
        <v>2.8650000000000002</v>
      </c>
      <c r="E48" s="131">
        <v>0.214</v>
      </c>
      <c r="F48" s="132">
        <v>8.0000000000000002E-3</v>
      </c>
      <c r="G48" s="160">
        <v>94.32</v>
      </c>
      <c r="H48" s="160">
        <v>8.09</v>
      </c>
      <c r="I48" s="162">
        <v>8.09</v>
      </c>
      <c r="J48" s="42">
        <v>7.0999999999999994E-2</v>
      </c>
    </row>
    <row r="49" spans="1:10" ht="27.75" customHeight="1" x14ac:dyDescent="0.25">
      <c r="A49" s="161" t="s">
        <v>553</v>
      </c>
      <c r="B49" s="27"/>
      <c r="C49" s="163">
        <v>0</v>
      </c>
      <c r="D49" s="130">
        <v>2.8650000000000002</v>
      </c>
      <c r="E49" s="131">
        <v>0.214</v>
      </c>
      <c r="F49" s="132">
        <v>8.0000000000000002E-3</v>
      </c>
      <c r="G49" s="160">
        <v>873.34</v>
      </c>
      <c r="H49" s="160">
        <v>8.09</v>
      </c>
      <c r="I49" s="162">
        <v>8.09</v>
      </c>
      <c r="J49" s="42">
        <v>7.0999999999999994E-2</v>
      </c>
    </row>
    <row r="50" spans="1:10" ht="27.75" customHeight="1" x14ac:dyDescent="0.25">
      <c r="A50" s="161" t="s">
        <v>554</v>
      </c>
      <c r="B50" s="27"/>
      <c r="C50" s="163">
        <v>0</v>
      </c>
      <c r="D50" s="130">
        <v>2.8650000000000002</v>
      </c>
      <c r="E50" s="131">
        <v>0.214</v>
      </c>
      <c r="F50" s="132">
        <v>8.0000000000000002E-3</v>
      </c>
      <c r="G50" s="160">
        <v>2370.4499999999998</v>
      </c>
      <c r="H50" s="160">
        <v>8.09</v>
      </c>
      <c r="I50" s="162">
        <v>8.09</v>
      </c>
      <c r="J50" s="42">
        <v>7.0999999999999994E-2</v>
      </c>
    </row>
    <row r="51" spans="1:10" ht="27.75" customHeight="1" x14ac:dyDescent="0.25">
      <c r="A51" s="161" t="s">
        <v>555</v>
      </c>
      <c r="B51" s="27"/>
      <c r="C51" s="163">
        <v>0</v>
      </c>
      <c r="D51" s="130">
        <v>2.8650000000000002</v>
      </c>
      <c r="E51" s="131">
        <v>0.214</v>
      </c>
      <c r="F51" s="132">
        <v>8.0000000000000002E-3</v>
      </c>
      <c r="G51" s="160">
        <v>4309.7700000000004</v>
      </c>
      <c r="H51" s="160">
        <v>8.09</v>
      </c>
      <c r="I51" s="162">
        <v>8.09</v>
      </c>
      <c r="J51" s="42">
        <v>7.0999999999999994E-2</v>
      </c>
    </row>
    <row r="52" spans="1:10" ht="27.75" customHeight="1" x14ac:dyDescent="0.25">
      <c r="A52" s="161" t="s">
        <v>556</v>
      </c>
      <c r="B52" s="27"/>
      <c r="C52" s="163">
        <v>0</v>
      </c>
      <c r="D52" s="130">
        <v>2.8650000000000002</v>
      </c>
      <c r="E52" s="131">
        <v>0.214</v>
      </c>
      <c r="F52" s="132">
        <v>8.0000000000000002E-3</v>
      </c>
      <c r="G52" s="160">
        <v>10806.97</v>
      </c>
      <c r="H52" s="160">
        <v>8.09</v>
      </c>
      <c r="I52" s="162">
        <v>8.09</v>
      </c>
      <c r="J52" s="42">
        <v>7.0999999999999994E-2</v>
      </c>
    </row>
    <row r="53" spans="1:10" ht="27.75" customHeight="1" x14ac:dyDescent="0.25">
      <c r="A53" s="161" t="s">
        <v>474</v>
      </c>
      <c r="B53" s="27"/>
      <c r="C53" s="163" t="s">
        <v>467</v>
      </c>
      <c r="D53" s="133">
        <v>20.623999999999999</v>
      </c>
      <c r="E53" s="134">
        <v>1.54</v>
      </c>
      <c r="F53" s="132">
        <v>0.86199999999999999</v>
      </c>
      <c r="G53" s="195">
        <v>0</v>
      </c>
      <c r="H53" s="195">
        <v>0</v>
      </c>
      <c r="I53" s="195">
        <v>0</v>
      </c>
      <c r="J53" s="195">
        <v>0</v>
      </c>
    </row>
    <row r="54" spans="1:10" ht="27.75" customHeight="1" x14ac:dyDescent="0.25">
      <c r="A54" s="161" t="s">
        <v>475</v>
      </c>
      <c r="B54" s="27"/>
      <c r="C54" s="163">
        <v>0</v>
      </c>
      <c r="D54" s="130">
        <v>-8.0399999999999991</v>
      </c>
      <c r="E54" s="131">
        <v>-0.95899999999999996</v>
      </c>
      <c r="F54" s="132">
        <v>-7.9000000000000001E-2</v>
      </c>
      <c r="G54" s="160">
        <v>0</v>
      </c>
      <c r="H54" s="195">
        <v>0</v>
      </c>
      <c r="I54" s="195">
        <v>0</v>
      </c>
      <c r="J54" s="195">
        <v>0</v>
      </c>
    </row>
    <row r="55" spans="1:10" ht="27.75" customHeight="1" x14ac:dyDescent="0.25">
      <c r="A55" s="161" t="s">
        <v>476</v>
      </c>
      <c r="B55" s="27"/>
      <c r="C55" s="163">
        <v>0</v>
      </c>
      <c r="D55" s="130">
        <v>-6.7160000000000002</v>
      </c>
      <c r="E55" s="131">
        <v>-0.76900000000000002</v>
      </c>
      <c r="F55" s="132">
        <v>-6.0999999999999999E-2</v>
      </c>
      <c r="G55" s="160">
        <v>0</v>
      </c>
      <c r="H55" s="195">
        <v>0</v>
      </c>
      <c r="I55" s="195">
        <v>0</v>
      </c>
      <c r="J55" s="195">
        <v>0</v>
      </c>
    </row>
    <row r="56" spans="1:10" ht="27.75" customHeight="1" x14ac:dyDescent="0.25">
      <c r="A56" s="161" t="s">
        <v>477</v>
      </c>
      <c r="B56" s="27"/>
      <c r="C56" s="163">
        <v>0</v>
      </c>
      <c r="D56" s="130">
        <v>-8.0399999999999991</v>
      </c>
      <c r="E56" s="131">
        <v>-0.95899999999999996</v>
      </c>
      <c r="F56" s="132">
        <v>-7.9000000000000001E-2</v>
      </c>
      <c r="G56" s="160">
        <v>0</v>
      </c>
      <c r="H56" s="195">
        <v>0</v>
      </c>
      <c r="I56" s="195">
        <v>0</v>
      </c>
      <c r="J56" s="42">
        <v>0.28000000000000003</v>
      </c>
    </row>
    <row r="57" spans="1:10" ht="27.75" customHeight="1" x14ac:dyDescent="0.25">
      <c r="A57" s="161" t="s">
        <v>478</v>
      </c>
      <c r="B57" s="27"/>
      <c r="C57" s="163">
        <v>0</v>
      </c>
      <c r="D57" s="130">
        <v>-6.7160000000000002</v>
      </c>
      <c r="E57" s="131">
        <v>-0.76900000000000002</v>
      </c>
      <c r="F57" s="132">
        <v>-6.0999999999999999E-2</v>
      </c>
      <c r="G57" s="160">
        <v>0</v>
      </c>
      <c r="H57" s="195">
        <v>0</v>
      </c>
      <c r="I57" s="195">
        <v>0</v>
      </c>
      <c r="J57" s="42">
        <v>0.20899999999999999</v>
      </c>
    </row>
    <row r="58" spans="1:10" ht="27.75" customHeight="1" x14ac:dyDescent="0.25">
      <c r="A58" s="161" t="s">
        <v>479</v>
      </c>
      <c r="B58" s="27"/>
      <c r="C58" s="163">
        <v>0</v>
      </c>
      <c r="D58" s="130">
        <v>-4.1890000000000001</v>
      </c>
      <c r="E58" s="131">
        <v>-0.39800000000000002</v>
      </c>
      <c r="F58" s="132">
        <v>-2.5000000000000001E-2</v>
      </c>
      <c r="G58" s="160">
        <v>0</v>
      </c>
      <c r="H58" s="195">
        <v>0</v>
      </c>
      <c r="I58" s="195">
        <v>0</v>
      </c>
      <c r="J58" s="42">
        <v>0.17299999999999999</v>
      </c>
    </row>
    <row r="59" spans="1:10" ht="27.75" customHeight="1" x14ac:dyDescent="0.25">
      <c r="A59" s="158" t="s">
        <v>670</v>
      </c>
      <c r="B59" s="27"/>
      <c r="C59" s="163" t="s">
        <v>639</v>
      </c>
      <c r="D59" s="130">
        <v>5.23</v>
      </c>
      <c r="E59" s="131">
        <v>0.624</v>
      </c>
      <c r="F59" s="132">
        <v>5.0999999999999997E-2</v>
      </c>
      <c r="G59" s="160">
        <v>5.03</v>
      </c>
      <c r="H59" s="195">
        <v>0</v>
      </c>
      <c r="I59" s="195">
        <v>0</v>
      </c>
      <c r="J59" s="195">
        <v>0</v>
      </c>
    </row>
    <row r="60" spans="1:10" ht="27.75" customHeight="1" x14ac:dyDescent="0.25">
      <c r="A60" s="158" t="s">
        <v>701</v>
      </c>
      <c r="B60" s="27"/>
      <c r="C60" s="163" t="s">
        <v>465</v>
      </c>
      <c r="D60" s="130">
        <v>5.23</v>
      </c>
      <c r="E60" s="131">
        <v>0.624</v>
      </c>
      <c r="F60" s="132">
        <v>5.0999999999999997E-2</v>
      </c>
      <c r="G60" s="195">
        <v>0</v>
      </c>
      <c r="H60" s="195">
        <v>0</v>
      </c>
      <c r="I60" s="195">
        <v>0</v>
      </c>
      <c r="J60" s="195">
        <v>0</v>
      </c>
    </row>
    <row r="61" spans="1:10" ht="27.75" customHeight="1" x14ac:dyDescent="0.25">
      <c r="A61" s="158" t="s">
        <v>671</v>
      </c>
      <c r="B61" s="27"/>
      <c r="C61" s="163" t="s">
        <v>638</v>
      </c>
      <c r="D61" s="130">
        <v>5.0640000000000001</v>
      </c>
      <c r="E61" s="131">
        <v>0.60399999999999998</v>
      </c>
      <c r="F61" s="132">
        <v>0.05</v>
      </c>
      <c r="G61" s="160">
        <v>4.97</v>
      </c>
      <c r="H61" s="195">
        <v>0</v>
      </c>
      <c r="I61" s="195">
        <v>0</v>
      </c>
      <c r="J61" s="195">
        <v>0</v>
      </c>
    </row>
    <row r="62" spans="1:10" ht="27.75" customHeight="1" x14ac:dyDescent="0.25">
      <c r="A62" s="158" t="s">
        <v>672</v>
      </c>
      <c r="B62" s="27"/>
      <c r="C62" s="163" t="s">
        <v>638</v>
      </c>
      <c r="D62" s="130">
        <v>5.0640000000000001</v>
      </c>
      <c r="E62" s="131">
        <v>0.60399999999999998</v>
      </c>
      <c r="F62" s="132">
        <v>0.05</v>
      </c>
      <c r="G62" s="160">
        <v>6.32</v>
      </c>
      <c r="H62" s="195">
        <v>0</v>
      </c>
      <c r="I62" s="195">
        <v>0</v>
      </c>
      <c r="J62" s="195">
        <v>0</v>
      </c>
    </row>
    <row r="63" spans="1:10" ht="27.75" customHeight="1" x14ac:dyDescent="0.25">
      <c r="A63" s="158" t="s">
        <v>673</v>
      </c>
      <c r="B63" s="27"/>
      <c r="C63" s="163" t="s">
        <v>638</v>
      </c>
      <c r="D63" s="130">
        <v>5.0640000000000001</v>
      </c>
      <c r="E63" s="131">
        <v>0.60399999999999998</v>
      </c>
      <c r="F63" s="132">
        <v>0.05</v>
      </c>
      <c r="G63" s="160">
        <v>10.06</v>
      </c>
      <c r="H63" s="195">
        <v>0</v>
      </c>
      <c r="I63" s="195">
        <v>0</v>
      </c>
      <c r="J63" s="195">
        <v>0</v>
      </c>
    </row>
    <row r="64" spans="1:10" ht="27.75" customHeight="1" x14ac:dyDescent="0.25">
      <c r="A64" s="158" t="s">
        <v>674</v>
      </c>
      <c r="B64" s="27"/>
      <c r="C64" s="163" t="s">
        <v>638</v>
      </c>
      <c r="D64" s="130">
        <v>5.0640000000000001</v>
      </c>
      <c r="E64" s="131">
        <v>0.60399999999999998</v>
      </c>
      <c r="F64" s="132">
        <v>0.05</v>
      </c>
      <c r="G64" s="160">
        <v>16.13</v>
      </c>
      <c r="H64" s="195">
        <v>0</v>
      </c>
      <c r="I64" s="195">
        <v>0</v>
      </c>
      <c r="J64" s="195">
        <v>0</v>
      </c>
    </row>
    <row r="65" spans="1:10" ht="27.75" customHeight="1" x14ac:dyDescent="0.25">
      <c r="A65" s="158" t="s">
        <v>675</v>
      </c>
      <c r="B65" s="27"/>
      <c r="C65" s="163" t="s">
        <v>638</v>
      </c>
      <c r="D65" s="130">
        <v>5.0640000000000001</v>
      </c>
      <c r="E65" s="131">
        <v>0.60399999999999998</v>
      </c>
      <c r="F65" s="132">
        <v>0.05</v>
      </c>
      <c r="G65" s="160">
        <v>34.270000000000003</v>
      </c>
      <c r="H65" s="195">
        <v>0</v>
      </c>
      <c r="I65" s="195">
        <v>0</v>
      </c>
      <c r="J65" s="195">
        <v>0</v>
      </c>
    </row>
    <row r="66" spans="1:10" ht="27.75" customHeight="1" x14ac:dyDescent="0.25">
      <c r="A66" s="158" t="s">
        <v>480</v>
      </c>
      <c r="B66" s="27"/>
      <c r="C66" s="163" t="s">
        <v>466</v>
      </c>
      <c r="D66" s="130">
        <v>5.0640000000000001</v>
      </c>
      <c r="E66" s="131">
        <v>0.60399999999999998</v>
      </c>
      <c r="F66" s="132">
        <v>0.05</v>
      </c>
      <c r="G66" s="195">
        <v>0</v>
      </c>
      <c r="H66" s="195">
        <v>0</v>
      </c>
      <c r="I66" s="195">
        <v>0</v>
      </c>
      <c r="J66" s="195">
        <v>0</v>
      </c>
    </row>
    <row r="67" spans="1:10" ht="27.75" customHeight="1" x14ac:dyDescent="0.25">
      <c r="A67" s="158" t="s">
        <v>617</v>
      </c>
      <c r="B67" s="27"/>
      <c r="C67" s="163">
        <v>0</v>
      </c>
      <c r="D67" s="130">
        <v>3.431</v>
      </c>
      <c r="E67" s="131">
        <v>0.38400000000000001</v>
      </c>
      <c r="F67" s="132">
        <v>0.03</v>
      </c>
      <c r="G67" s="160">
        <v>5.85</v>
      </c>
      <c r="H67" s="160">
        <v>3.23</v>
      </c>
      <c r="I67" s="162">
        <v>3.23</v>
      </c>
      <c r="J67" s="42">
        <v>0.10100000000000001</v>
      </c>
    </row>
    <row r="68" spans="1:10" ht="27.75" customHeight="1" x14ac:dyDescent="0.25">
      <c r="A68" s="158" t="s">
        <v>618</v>
      </c>
      <c r="B68" s="27"/>
      <c r="C68" s="163">
        <v>0</v>
      </c>
      <c r="D68" s="130">
        <v>3.431</v>
      </c>
      <c r="E68" s="131">
        <v>0.38400000000000001</v>
      </c>
      <c r="F68" s="132">
        <v>0.03</v>
      </c>
      <c r="G68" s="160">
        <v>57.26</v>
      </c>
      <c r="H68" s="160">
        <v>3.23</v>
      </c>
      <c r="I68" s="162">
        <v>3.23</v>
      </c>
      <c r="J68" s="42">
        <v>0.10100000000000001</v>
      </c>
    </row>
    <row r="69" spans="1:10" ht="27.75" customHeight="1" x14ac:dyDescent="0.25">
      <c r="A69" s="158" t="s">
        <v>619</v>
      </c>
      <c r="B69" s="27"/>
      <c r="C69" s="163">
        <v>0</v>
      </c>
      <c r="D69" s="130">
        <v>3.431</v>
      </c>
      <c r="E69" s="131">
        <v>0.38400000000000001</v>
      </c>
      <c r="F69" s="132">
        <v>0.03</v>
      </c>
      <c r="G69" s="160">
        <v>92.96</v>
      </c>
      <c r="H69" s="160">
        <v>3.23</v>
      </c>
      <c r="I69" s="162">
        <v>3.23</v>
      </c>
      <c r="J69" s="42">
        <v>0.10100000000000001</v>
      </c>
    </row>
    <row r="70" spans="1:10" ht="27.75" customHeight="1" x14ac:dyDescent="0.25">
      <c r="A70" s="158" t="s">
        <v>620</v>
      </c>
      <c r="B70" s="27"/>
      <c r="C70" s="163">
        <v>0</v>
      </c>
      <c r="D70" s="130">
        <v>3.431</v>
      </c>
      <c r="E70" s="131">
        <v>0.38400000000000001</v>
      </c>
      <c r="F70" s="132">
        <v>0.03</v>
      </c>
      <c r="G70" s="160">
        <v>146.02000000000001</v>
      </c>
      <c r="H70" s="160">
        <v>3.23</v>
      </c>
      <c r="I70" s="162">
        <v>3.23</v>
      </c>
      <c r="J70" s="42">
        <v>0.10100000000000001</v>
      </c>
    </row>
    <row r="71" spans="1:10" ht="27.75" customHeight="1" x14ac:dyDescent="0.25">
      <c r="A71" s="158" t="s">
        <v>621</v>
      </c>
      <c r="B71" s="27"/>
      <c r="C71" s="163">
        <v>0</v>
      </c>
      <c r="D71" s="130">
        <v>3.431</v>
      </c>
      <c r="E71" s="131">
        <v>0.38400000000000001</v>
      </c>
      <c r="F71" s="132">
        <v>0.03</v>
      </c>
      <c r="G71" s="160">
        <v>287.58999999999997</v>
      </c>
      <c r="H71" s="160">
        <v>3.23</v>
      </c>
      <c r="I71" s="162">
        <v>3.23</v>
      </c>
      <c r="J71" s="42">
        <v>0.10100000000000001</v>
      </c>
    </row>
    <row r="72" spans="1:10" ht="27.75" customHeight="1" x14ac:dyDescent="0.25">
      <c r="A72" s="158" t="s">
        <v>622</v>
      </c>
      <c r="B72" s="27"/>
      <c r="C72" s="163">
        <v>0</v>
      </c>
      <c r="D72" s="130">
        <v>3.4060000000000001</v>
      </c>
      <c r="E72" s="131">
        <v>0.32400000000000001</v>
      </c>
      <c r="F72" s="132">
        <v>0.02</v>
      </c>
      <c r="G72" s="160">
        <v>6.89</v>
      </c>
      <c r="H72" s="160">
        <v>4.71</v>
      </c>
      <c r="I72" s="162">
        <v>4.71</v>
      </c>
      <c r="J72" s="42">
        <v>9.6000000000000002E-2</v>
      </c>
    </row>
    <row r="73" spans="1:10" ht="27.75" customHeight="1" x14ac:dyDescent="0.25">
      <c r="A73" s="158" t="s">
        <v>623</v>
      </c>
      <c r="B73" s="27"/>
      <c r="C73" s="163">
        <v>0</v>
      </c>
      <c r="D73" s="130">
        <v>3.4060000000000001</v>
      </c>
      <c r="E73" s="131">
        <v>0.32400000000000001</v>
      </c>
      <c r="F73" s="132">
        <v>0.02</v>
      </c>
      <c r="G73" s="160">
        <v>84.43</v>
      </c>
      <c r="H73" s="160">
        <v>4.71</v>
      </c>
      <c r="I73" s="162">
        <v>4.71</v>
      </c>
      <c r="J73" s="42">
        <v>9.6000000000000002E-2</v>
      </c>
    </row>
    <row r="74" spans="1:10" ht="27.75" customHeight="1" x14ac:dyDescent="0.25">
      <c r="A74" s="158" t="s">
        <v>624</v>
      </c>
      <c r="B74" s="27"/>
      <c r="C74" s="163">
        <v>0</v>
      </c>
      <c r="D74" s="130">
        <v>3.4060000000000001</v>
      </c>
      <c r="E74" s="131">
        <v>0.32400000000000001</v>
      </c>
      <c r="F74" s="132">
        <v>0.02</v>
      </c>
      <c r="G74" s="160">
        <v>138.26</v>
      </c>
      <c r="H74" s="160">
        <v>4.71</v>
      </c>
      <c r="I74" s="162">
        <v>4.71</v>
      </c>
      <c r="J74" s="42">
        <v>9.6000000000000002E-2</v>
      </c>
    </row>
    <row r="75" spans="1:10" ht="27.75" customHeight="1" x14ac:dyDescent="0.25">
      <c r="A75" s="158" t="s">
        <v>625</v>
      </c>
      <c r="B75" s="27"/>
      <c r="C75" s="163">
        <v>0</v>
      </c>
      <c r="D75" s="130">
        <v>3.4060000000000001</v>
      </c>
      <c r="E75" s="131">
        <v>0.32400000000000001</v>
      </c>
      <c r="F75" s="132">
        <v>0.02</v>
      </c>
      <c r="G75" s="160">
        <v>218.3</v>
      </c>
      <c r="H75" s="160">
        <v>4.71</v>
      </c>
      <c r="I75" s="162">
        <v>4.71</v>
      </c>
      <c r="J75" s="42">
        <v>9.6000000000000002E-2</v>
      </c>
    </row>
    <row r="76" spans="1:10" ht="27.75" customHeight="1" x14ac:dyDescent="0.25">
      <c r="A76" s="158" t="s">
        <v>626</v>
      </c>
      <c r="B76" s="27"/>
      <c r="C76" s="163">
        <v>0</v>
      </c>
      <c r="D76" s="130">
        <v>3.4060000000000001</v>
      </c>
      <c r="E76" s="131">
        <v>0.32400000000000001</v>
      </c>
      <c r="F76" s="132">
        <v>0.02</v>
      </c>
      <c r="G76" s="160">
        <v>431.81</v>
      </c>
      <c r="H76" s="160">
        <v>4.71</v>
      </c>
      <c r="I76" s="162">
        <v>4.71</v>
      </c>
      <c r="J76" s="42">
        <v>9.6000000000000002E-2</v>
      </c>
    </row>
    <row r="77" spans="1:10" ht="27.75" customHeight="1" x14ac:dyDescent="0.25">
      <c r="A77" s="158" t="s">
        <v>627</v>
      </c>
      <c r="B77" s="27"/>
      <c r="C77" s="163">
        <v>0</v>
      </c>
      <c r="D77" s="130">
        <v>2.1669999999999998</v>
      </c>
      <c r="E77" s="131">
        <v>0.16200000000000001</v>
      </c>
      <c r="F77" s="132">
        <v>6.0000000000000001E-3</v>
      </c>
      <c r="G77" s="160">
        <v>71.34</v>
      </c>
      <c r="H77" s="160">
        <v>6.12</v>
      </c>
      <c r="I77" s="162">
        <v>6.12</v>
      </c>
      <c r="J77" s="42">
        <v>5.3999999999999999E-2</v>
      </c>
    </row>
    <row r="78" spans="1:10" ht="27.75" customHeight="1" x14ac:dyDescent="0.25">
      <c r="A78" s="158" t="s">
        <v>628</v>
      </c>
      <c r="B78" s="27"/>
      <c r="C78" s="163">
        <v>0</v>
      </c>
      <c r="D78" s="130">
        <v>2.1669999999999998</v>
      </c>
      <c r="E78" s="131">
        <v>0.16200000000000001</v>
      </c>
      <c r="F78" s="132">
        <v>6.0000000000000001E-3</v>
      </c>
      <c r="G78" s="160">
        <v>660.56</v>
      </c>
      <c r="H78" s="160">
        <v>6.12</v>
      </c>
      <c r="I78" s="162">
        <v>6.12</v>
      </c>
      <c r="J78" s="42">
        <v>5.3999999999999999E-2</v>
      </c>
    </row>
    <row r="79" spans="1:10" ht="27.75" customHeight="1" x14ac:dyDescent="0.25">
      <c r="A79" s="158" t="s">
        <v>629</v>
      </c>
      <c r="B79" s="27"/>
      <c r="C79" s="163">
        <v>0</v>
      </c>
      <c r="D79" s="130">
        <v>2.1669999999999998</v>
      </c>
      <c r="E79" s="131">
        <v>0.16200000000000001</v>
      </c>
      <c r="F79" s="132">
        <v>6.0000000000000001E-3</v>
      </c>
      <c r="G79" s="160">
        <v>1792.92</v>
      </c>
      <c r="H79" s="160">
        <v>6.12</v>
      </c>
      <c r="I79" s="162">
        <v>6.12</v>
      </c>
      <c r="J79" s="42">
        <v>5.3999999999999999E-2</v>
      </c>
    </row>
    <row r="80" spans="1:10" ht="27.75" customHeight="1" x14ac:dyDescent="0.25">
      <c r="A80" s="158" t="s">
        <v>630</v>
      </c>
      <c r="B80" s="27"/>
      <c r="C80" s="163">
        <v>0</v>
      </c>
      <c r="D80" s="130">
        <v>2.1669999999999998</v>
      </c>
      <c r="E80" s="131">
        <v>0.16200000000000001</v>
      </c>
      <c r="F80" s="132">
        <v>6.0000000000000001E-3</v>
      </c>
      <c r="G80" s="160">
        <v>3259.75</v>
      </c>
      <c r="H80" s="160">
        <v>6.12</v>
      </c>
      <c r="I80" s="162">
        <v>6.12</v>
      </c>
      <c r="J80" s="42">
        <v>5.3999999999999999E-2</v>
      </c>
    </row>
    <row r="81" spans="1:10" ht="27.75" customHeight="1" x14ac:dyDescent="0.25">
      <c r="A81" s="158" t="s">
        <v>631</v>
      </c>
      <c r="B81" s="27"/>
      <c r="C81" s="163">
        <v>0</v>
      </c>
      <c r="D81" s="130">
        <v>2.1669999999999998</v>
      </c>
      <c r="E81" s="131">
        <v>0.16200000000000001</v>
      </c>
      <c r="F81" s="132">
        <v>6.0000000000000001E-3</v>
      </c>
      <c r="G81" s="160">
        <v>8174</v>
      </c>
      <c r="H81" s="160">
        <v>6.12</v>
      </c>
      <c r="I81" s="162">
        <v>6.12</v>
      </c>
      <c r="J81" s="42">
        <v>5.3999999999999999E-2</v>
      </c>
    </row>
    <row r="82" spans="1:10" ht="27.75" customHeight="1" x14ac:dyDescent="0.25">
      <c r="A82" s="158" t="s">
        <v>481</v>
      </c>
      <c r="B82" s="27"/>
      <c r="C82" s="163" t="s">
        <v>467</v>
      </c>
      <c r="D82" s="133">
        <v>16.251999999999999</v>
      </c>
      <c r="E82" s="134">
        <v>1.214</v>
      </c>
      <c r="F82" s="132">
        <v>0.67900000000000005</v>
      </c>
      <c r="G82" s="195">
        <v>0</v>
      </c>
      <c r="H82" s="195">
        <v>0</v>
      </c>
      <c r="I82" s="195">
        <v>0</v>
      </c>
      <c r="J82" s="195">
        <v>0</v>
      </c>
    </row>
    <row r="83" spans="1:10" ht="27.75" customHeight="1" x14ac:dyDescent="0.25">
      <c r="A83" s="158" t="s">
        <v>482</v>
      </c>
      <c r="B83" s="27"/>
      <c r="C83" s="163">
        <v>0</v>
      </c>
      <c r="D83" s="130">
        <v>-4.9720000000000004</v>
      </c>
      <c r="E83" s="131">
        <v>-0.59299999999999997</v>
      </c>
      <c r="F83" s="132">
        <v>-4.9000000000000002E-2</v>
      </c>
      <c r="G83" s="160">
        <v>0</v>
      </c>
      <c r="H83" s="195">
        <v>0</v>
      </c>
      <c r="I83" s="195">
        <v>0</v>
      </c>
      <c r="J83" s="195">
        <v>0</v>
      </c>
    </row>
    <row r="84" spans="1:10" ht="27.75" customHeight="1" x14ac:dyDescent="0.25">
      <c r="A84" s="158" t="s">
        <v>483</v>
      </c>
      <c r="B84" s="27"/>
      <c r="C84" s="163">
        <v>0</v>
      </c>
      <c r="D84" s="130">
        <v>-4.6580000000000004</v>
      </c>
      <c r="E84" s="131">
        <v>-0.53300000000000003</v>
      </c>
      <c r="F84" s="132">
        <v>-4.2000000000000003E-2</v>
      </c>
      <c r="G84" s="160">
        <v>0</v>
      </c>
      <c r="H84" s="195">
        <v>0</v>
      </c>
      <c r="I84" s="195">
        <v>0</v>
      </c>
      <c r="J84" s="195">
        <v>0</v>
      </c>
    </row>
    <row r="85" spans="1:10" ht="27.75" customHeight="1" x14ac:dyDescent="0.25">
      <c r="A85" s="158" t="s">
        <v>484</v>
      </c>
      <c r="B85" s="27"/>
      <c r="C85" s="163">
        <v>0</v>
      </c>
      <c r="D85" s="130">
        <v>-4.9720000000000004</v>
      </c>
      <c r="E85" s="131">
        <v>-0.59299999999999997</v>
      </c>
      <c r="F85" s="132">
        <v>-4.9000000000000002E-2</v>
      </c>
      <c r="G85" s="160">
        <v>0</v>
      </c>
      <c r="H85" s="195">
        <v>0</v>
      </c>
      <c r="I85" s="195">
        <v>0</v>
      </c>
      <c r="J85" s="42">
        <v>0.17299999999999999</v>
      </c>
    </row>
    <row r="86" spans="1:10" ht="27.75" customHeight="1" x14ac:dyDescent="0.25">
      <c r="A86" s="158" t="s">
        <v>485</v>
      </c>
      <c r="B86" s="27"/>
      <c r="C86" s="163">
        <v>0</v>
      </c>
      <c r="D86" s="130">
        <v>-4.6580000000000004</v>
      </c>
      <c r="E86" s="131">
        <v>-0.53300000000000003</v>
      </c>
      <c r="F86" s="132">
        <v>-4.2000000000000003E-2</v>
      </c>
      <c r="G86" s="160">
        <v>0</v>
      </c>
      <c r="H86" s="195">
        <v>0</v>
      </c>
      <c r="I86" s="195">
        <v>0</v>
      </c>
      <c r="J86" s="42">
        <v>0.14499999999999999</v>
      </c>
    </row>
    <row r="87" spans="1:10" ht="27.75" customHeight="1" x14ac:dyDescent="0.25">
      <c r="A87" s="158" t="s">
        <v>486</v>
      </c>
      <c r="B87" s="27"/>
      <c r="C87" s="163">
        <v>0</v>
      </c>
      <c r="D87" s="130">
        <v>-4.1890000000000001</v>
      </c>
      <c r="E87" s="131">
        <v>-0.39800000000000002</v>
      </c>
      <c r="F87" s="132">
        <v>-2.5000000000000001E-2</v>
      </c>
      <c r="G87" s="160">
        <v>64.37</v>
      </c>
      <c r="H87" s="195">
        <v>0</v>
      </c>
      <c r="I87" s="195">
        <v>0</v>
      </c>
      <c r="J87" s="42">
        <v>0.17299999999999999</v>
      </c>
    </row>
    <row r="88" spans="1:10" ht="27.75" customHeight="1" x14ac:dyDescent="0.25">
      <c r="A88" s="158" t="s">
        <v>676</v>
      </c>
      <c r="B88" s="27"/>
      <c r="C88" s="163" t="s">
        <v>639</v>
      </c>
      <c r="D88" s="130">
        <v>4.5439999999999996</v>
      </c>
      <c r="E88" s="131">
        <v>0.54200000000000004</v>
      </c>
      <c r="F88" s="132">
        <v>4.4999999999999998E-2</v>
      </c>
      <c r="G88" s="160">
        <v>4.37</v>
      </c>
      <c r="H88" s="195">
        <v>0</v>
      </c>
      <c r="I88" s="195">
        <v>0</v>
      </c>
      <c r="J88" s="195">
        <v>0</v>
      </c>
    </row>
    <row r="89" spans="1:10" ht="27.75" customHeight="1" x14ac:dyDescent="0.25">
      <c r="A89" s="158" t="s">
        <v>702</v>
      </c>
      <c r="B89" s="27"/>
      <c r="C89" s="163" t="s">
        <v>465</v>
      </c>
      <c r="D89" s="130">
        <v>4.5439999999999996</v>
      </c>
      <c r="E89" s="131">
        <v>0.54200000000000004</v>
      </c>
      <c r="F89" s="132">
        <v>4.4999999999999998E-2</v>
      </c>
      <c r="G89" s="195">
        <v>0</v>
      </c>
      <c r="H89" s="195">
        <v>0</v>
      </c>
      <c r="I89" s="195">
        <v>0</v>
      </c>
      <c r="J89" s="195">
        <v>0</v>
      </c>
    </row>
    <row r="90" spans="1:10" ht="27.75" customHeight="1" x14ac:dyDescent="0.25">
      <c r="A90" s="158" t="s">
        <v>677</v>
      </c>
      <c r="B90" s="27"/>
      <c r="C90" s="163" t="s">
        <v>638</v>
      </c>
      <c r="D90" s="130">
        <v>4.399</v>
      </c>
      <c r="E90" s="131">
        <v>0.52500000000000002</v>
      </c>
      <c r="F90" s="132">
        <v>4.2999999999999997E-2</v>
      </c>
      <c r="G90" s="160">
        <v>4.32</v>
      </c>
      <c r="H90" s="195">
        <v>0</v>
      </c>
      <c r="I90" s="195">
        <v>0</v>
      </c>
      <c r="J90" s="195">
        <v>0</v>
      </c>
    </row>
    <row r="91" spans="1:10" ht="27.75" customHeight="1" x14ac:dyDescent="0.25">
      <c r="A91" s="158" t="s">
        <v>678</v>
      </c>
      <c r="B91" s="27"/>
      <c r="C91" s="163" t="s">
        <v>638</v>
      </c>
      <c r="D91" s="130">
        <v>4.399</v>
      </c>
      <c r="E91" s="131">
        <v>0.52500000000000002</v>
      </c>
      <c r="F91" s="132">
        <v>4.2999999999999997E-2</v>
      </c>
      <c r="G91" s="160">
        <v>5.49</v>
      </c>
      <c r="H91" s="195">
        <v>0</v>
      </c>
      <c r="I91" s="195">
        <v>0</v>
      </c>
      <c r="J91" s="195">
        <v>0</v>
      </c>
    </row>
    <row r="92" spans="1:10" ht="27.75" customHeight="1" x14ac:dyDescent="0.25">
      <c r="A92" s="158" t="s">
        <v>679</v>
      </c>
      <c r="B92" s="27"/>
      <c r="C92" s="163" t="s">
        <v>638</v>
      </c>
      <c r="D92" s="130">
        <v>4.399</v>
      </c>
      <c r="E92" s="131">
        <v>0.52500000000000002</v>
      </c>
      <c r="F92" s="132">
        <v>4.2999999999999997E-2</v>
      </c>
      <c r="G92" s="160">
        <v>8.74</v>
      </c>
      <c r="H92" s="195">
        <v>0</v>
      </c>
      <c r="I92" s="195">
        <v>0</v>
      </c>
      <c r="J92" s="195">
        <v>0</v>
      </c>
    </row>
    <row r="93" spans="1:10" ht="27.75" customHeight="1" x14ac:dyDescent="0.25">
      <c r="A93" s="158" t="s">
        <v>680</v>
      </c>
      <c r="B93" s="27"/>
      <c r="C93" s="163" t="s">
        <v>638</v>
      </c>
      <c r="D93" s="130">
        <v>4.399</v>
      </c>
      <c r="E93" s="131">
        <v>0.52500000000000002</v>
      </c>
      <c r="F93" s="132">
        <v>4.2999999999999997E-2</v>
      </c>
      <c r="G93" s="160">
        <v>14.01</v>
      </c>
      <c r="H93" s="195">
        <v>0</v>
      </c>
      <c r="I93" s="195">
        <v>0</v>
      </c>
      <c r="J93" s="195">
        <v>0</v>
      </c>
    </row>
    <row r="94" spans="1:10" ht="27.75" customHeight="1" x14ac:dyDescent="0.25">
      <c r="A94" s="158" t="s">
        <v>681</v>
      </c>
      <c r="B94" s="27"/>
      <c r="C94" s="163" t="s">
        <v>638</v>
      </c>
      <c r="D94" s="130">
        <v>4.399</v>
      </c>
      <c r="E94" s="131">
        <v>0.52500000000000002</v>
      </c>
      <c r="F94" s="132">
        <v>4.2999999999999997E-2</v>
      </c>
      <c r="G94" s="160">
        <v>29.77</v>
      </c>
      <c r="H94" s="195">
        <v>0</v>
      </c>
      <c r="I94" s="195">
        <v>0</v>
      </c>
      <c r="J94" s="195">
        <v>0</v>
      </c>
    </row>
    <row r="95" spans="1:10" ht="27.75" customHeight="1" x14ac:dyDescent="0.25">
      <c r="A95" s="158" t="s">
        <v>487</v>
      </c>
      <c r="B95" s="27"/>
      <c r="C95" s="163" t="s">
        <v>466</v>
      </c>
      <c r="D95" s="130">
        <v>4.399</v>
      </c>
      <c r="E95" s="131">
        <v>0.52500000000000002</v>
      </c>
      <c r="F95" s="132">
        <v>4.2999999999999997E-2</v>
      </c>
      <c r="G95" s="195">
        <v>0</v>
      </c>
      <c r="H95" s="195">
        <v>0</v>
      </c>
      <c r="I95" s="195">
        <v>0</v>
      </c>
      <c r="J95" s="195">
        <v>0</v>
      </c>
    </row>
    <row r="96" spans="1:10" ht="27.75" customHeight="1" x14ac:dyDescent="0.25">
      <c r="A96" s="158" t="s">
        <v>602</v>
      </c>
      <c r="B96" s="27"/>
      <c r="C96" s="163">
        <v>0</v>
      </c>
      <c r="D96" s="130">
        <v>2.9809999999999999</v>
      </c>
      <c r="E96" s="131">
        <v>0.33300000000000002</v>
      </c>
      <c r="F96" s="132">
        <v>2.5999999999999999E-2</v>
      </c>
      <c r="G96" s="160">
        <v>5.08</v>
      </c>
      <c r="H96" s="160">
        <v>2.81</v>
      </c>
      <c r="I96" s="162">
        <v>2.81</v>
      </c>
      <c r="J96" s="42">
        <v>8.7999999999999995E-2</v>
      </c>
    </row>
    <row r="97" spans="1:10" ht="27.75" customHeight="1" x14ac:dyDescent="0.25">
      <c r="A97" s="158" t="s">
        <v>603</v>
      </c>
      <c r="B97" s="27"/>
      <c r="C97" s="163">
        <v>0</v>
      </c>
      <c r="D97" s="130">
        <v>2.9809999999999999</v>
      </c>
      <c r="E97" s="131">
        <v>0.33300000000000002</v>
      </c>
      <c r="F97" s="132">
        <v>2.5999999999999999E-2</v>
      </c>
      <c r="G97" s="160">
        <v>49.74</v>
      </c>
      <c r="H97" s="160">
        <v>2.81</v>
      </c>
      <c r="I97" s="162">
        <v>2.81</v>
      </c>
      <c r="J97" s="42">
        <v>8.7999999999999995E-2</v>
      </c>
    </row>
    <row r="98" spans="1:10" ht="27.75" customHeight="1" x14ac:dyDescent="0.25">
      <c r="A98" s="158" t="s">
        <v>604</v>
      </c>
      <c r="B98" s="27"/>
      <c r="C98" s="163">
        <v>0</v>
      </c>
      <c r="D98" s="130">
        <v>2.9809999999999999</v>
      </c>
      <c r="E98" s="131">
        <v>0.33300000000000002</v>
      </c>
      <c r="F98" s="132">
        <v>2.5999999999999999E-2</v>
      </c>
      <c r="G98" s="160">
        <v>80.75</v>
      </c>
      <c r="H98" s="160">
        <v>2.81</v>
      </c>
      <c r="I98" s="162">
        <v>2.81</v>
      </c>
      <c r="J98" s="42">
        <v>8.7999999999999995E-2</v>
      </c>
    </row>
    <row r="99" spans="1:10" ht="27.75" customHeight="1" x14ac:dyDescent="0.25">
      <c r="A99" s="158" t="s">
        <v>605</v>
      </c>
      <c r="B99" s="27"/>
      <c r="C99" s="163">
        <v>0</v>
      </c>
      <c r="D99" s="130">
        <v>2.9809999999999999</v>
      </c>
      <c r="E99" s="131">
        <v>0.33300000000000002</v>
      </c>
      <c r="F99" s="132">
        <v>2.5999999999999999E-2</v>
      </c>
      <c r="G99" s="160">
        <v>126.85</v>
      </c>
      <c r="H99" s="160">
        <v>2.81</v>
      </c>
      <c r="I99" s="162">
        <v>2.81</v>
      </c>
      <c r="J99" s="42">
        <v>8.7999999999999995E-2</v>
      </c>
    </row>
    <row r="100" spans="1:10" ht="27.75" customHeight="1" x14ac:dyDescent="0.25">
      <c r="A100" s="158" t="s">
        <v>606</v>
      </c>
      <c r="B100" s="27"/>
      <c r="C100" s="163">
        <v>0</v>
      </c>
      <c r="D100" s="130">
        <v>2.9809999999999999</v>
      </c>
      <c r="E100" s="131">
        <v>0.33300000000000002</v>
      </c>
      <c r="F100" s="132">
        <v>2.5999999999999999E-2</v>
      </c>
      <c r="G100" s="160">
        <v>249.82</v>
      </c>
      <c r="H100" s="160">
        <v>2.81</v>
      </c>
      <c r="I100" s="162">
        <v>2.81</v>
      </c>
      <c r="J100" s="42">
        <v>8.7999999999999995E-2</v>
      </c>
    </row>
    <row r="101" spans="1:10" ht="27.75" customHeight="1" x14ac:dyDescent="0.25">
      <c r="A101" s="158" t="s">
        <v>607</v>
      </c>
      <c r="B101" s="27"/>
      <c r="C101" s="163">
        <v>0</v>
      </c>
      <c r="D101" s="130">
        <v>2.9580000000000002</v>
      </c>
      <c r="E101" s="131">
        <v>0.28100000000000003</v>
      </c>
      <c r="F101" s="132">
        <v>1.7999999999999999E-2</v>
      </c>
      <c r="G101" s="160">
        <v>5.99</v>
      </c>
      <c r="H101" s="160">
        <v>4.09</v>
      </c>
      <c r="I101" s="162">
        <v>4.09</v>
      </c>
      <c r="J101" s="42">
        <v>8.4000000000000005E-2</v>
      </c>
    </row>
    <row r="102" spans="1:10" ht="27.75" customHeight="1" x14ac:dyDescent="0.25">
      <c r="A102" s="158" t="s">
        <v>608</v>
      </c>
      <c r="B102" s="27"/>
      <c r="C102" s="163">
        <v>0</v>
      </c>
      <c r="D102" s="130">
        <v>2.9580000000000002</v>
      </c>
      <c r="E102" s="131">
        <v>0.28100000000000003</v>
      </c>
      <c r="F102" s="132">
        <v>1.7999999999999999E-2</v>
      </c>
      <c r="G102" s="160">
        <v>73.34</v>
      </c>
      <c r="H102" s="160">
        <v>4.09</v>
      </c>
      <c r="I102" s="162">
        <v>4.09</v>
      </c>
      <c r="J102" s="42">
        <v>8.4000000000000005E-2</v>
      </c>
    </row>
    <row r="103" spans="1:10" ht="27.75" customHeight="1" x14ac:dyDescent="0.25">
      <c r="A103" s="158" t="s">
        <v>609</v>
      </c>
      <c r="B103" s="27"/>
      <c r="C103" s="163">
        <v>0</v>
      </c>
      <c r="D103" s="130">
        <v>2.9580000000000002</v>
      </c>
      <c r="E103" s="131">
        <v>0.28100000000000003</v>
      </c>
      <c r="F103" s="132">
        <v>1.7999999999999999E-2</v>
      </c>
      <c r="G103" s="160">
        <v>120.11</v>
      </c>
      <c r="H103" s="160">
        <v>4.09</v>
      </c>
      <c r="I103" s="162">
        <v>4.09</v>
      </c>
      <c r="J103" s="42">
        <v>8.4000000000000005E-2</v>
      </c>
    </row>
    <row r="104" spans="1:10" ht="27.75" customHeight="1" x14ac:dyDescent="0.25">
      <c r="A104" s="158" t="s">
        <v>610</v>
      </c>
      <c r="B104" s="27"/>
      <c r="C104" s="163">
        <v>0</v>
      </c>
      <c r="D104" s="130">
        <v>2.9580000000000002</v>
      </c>
      <c r="E104" s="131">
        <v>0.28100000000000003</v>
      </c>
      <c r="F104" s="132">
        <v>1.7999999999999999E-2</v>
      </c>
      <c r="G104" s="160">
        <v>189.63</v>
      </c>
      <c r="H104" s="160">
        <v>4.09</v>
      </c>
      <c r="I104" s="162">
        <v>4.09</v>
      </c>
      <c r="J104" s="42">
        <v>8.4000000000000005E-2</v>
      </c>
    </row>
    <row r="105" spans="1:10" ht="27.75" customHeight="1" x14ac:dyDescent="0.25">
      <c r="A105" s="158" t="s">
        <v>611</v>
      </c>
      <c r="B105" s="27"/>
      <c r="C105" s="163">
        <v>0</v>
      </c>
      <c r="D105" s="130">
        <v>2.9580000000000002</v>
      </c>
      <c r="E105" s="131">
        <v>0.28100000000000003</v>
      </c>
      <c r="F105" s="132">
        <v>1.7999999999999999E-2</v>
      </c>
      <c r="G105" s="160">
        <v>375.11</v>
      </c>
      <c r="H105" s="160">
        <v>4.09</v>
      </c>
      <c r="I105" s="162">
        <v>4.09</v>
      </c>
      <c r="J105" s="42">
        <v>8.4000000000000005E-2</v>
      </c>
    </row>
    <row r="106" spans="1:10" ht="27.75" customHeight="1" x14ac:dyDescent="0.25">
      <c r="A106" s="158" t="s">
        <v>612</v>
      </c>
      <c r="B106" s="27"/>
      <c r="C106" s="163">
        <v>0</v>
      </c>
      <c r="D106" s="130">
        <v>1.883</v>
      </c>
      <c r="E106" s="131">
        <v>0.14000000000000001</v>
      </c>
      <c r="F106" s="132">
        <v>5.0000000000000001E-3</v>
      </c>
      <c r="G106" s="160">
        <v>61.97</v>
      </c>
      <c r="H106" s="160">
        <v>5.32</v>
      </c>
      <c r="I106" s="162">
        <v>5.32</v>
      </c>
      <c r="J106" s="42">
        <v>4.7E-2</v>
      </c>
    </row>
    <row r="107" spans="1:10" ht="27.75" customHeight="1" x14ac:dyDescent="0.25">
      <c r="A107" s="158" t="s">
        <v>613</v>
      </c>
      <c r="B107" s="27"/>
      <c r="C107" s="163">
        <v>0</v>
      </c>
      <c r="D107" s="130">
        <v>1.883</v>
      </c>
      <c r="E107" s="131">
        <v>0.14000000000000001</v>
      </c>
      <c r="F107" s="132">
        <v>5.0000000000000001E-3</v>
      </c>
      <c r="G107" s="160">
        <v>573.82000000000005</v>
      </c>
      <c r="H107" s="160">
        <v>5.32</v>
      </c>
      <c r="I107" s="162">
        <v>5.32</v>
      </c>
      <c r="J107" s="42">
        <v>4.7E-2</v>
      </c>
    </row>
    <row r="108" spans="1:10" ht="27.75" customHeight="1" x14ac:dyDescent="0.25">
      <c r="A108" s="158" t="s">
        <v>614</v>
      </c>
      <c r="B108" s="27"/>
      <c r="C108" s="163">
        <v>0</v>
      </c>
      <c r="D108" s="130">
        <v>1.883</v>
      </c>
      <c r="E108" s="131">
        <v>0.14000000000000001</v>
      </c>
      <c r="F108" s="132">
        <v>5.0000000000000001E-3</v>
      </c>
      <c r="G108" s="160">
        <v>1557.49</v>
      </c>
      <c r="H108" s="160">
        <v>5.32</v>
      </c>
      <c r="I108" s="162">
        <v>5.32</v>
      </c>
      <c r="J108" s="42">
        <v>4.7E-2</v>
      </c>
    </row>
    <row r="109" spans="1:10" ht="27.75" customHeight="1" x14ac:dyDescent="0.25">
      <c r="A109" s="158" t="s">
        <v>615</v>
      </c>
      <c r="B109" s="27"/>
      <c r="C109" s="163">
        <v>0</v>
      </c>
      <c r="D109" s="130">
        <v>1.883</v>
      </c>
      <c r="E109" s="131">
        <v>0.14000000000000001</v>
      </c>
      <c r="F109" s="132">
        <v>5.0000000000000001E-3</v>
      </c>
      <c r="G109" s="160">
        <v>2831.7</v>
      </c>
      <c r="H109" s="160">
        <v>5.32</v>
      </c>
      <c r="I109" s="162">
        <v>5.32</v>
      </c>
      <c r="J109" s="42">
        <v>4.7E-2</v>
      </c>
    </row>
    <row r="110" spans="1:10" ht="27.75" customHeight="1" x14ac:dyDescent="0.25">
      <c r="A110" s="158" t="s">
        <v>616</v>
      </c>
      <c r="B110" s="27"/>
      <c r="C110" s="163">
        <v>0</v>
      </c>
      <c r="D110" s="130">
        <v>1.883</v>
      </c>
      <c r="E110" s="131">
        <v>0.14000000000000001</v>
      </c>
      <c r="F110" s="132">
        <v>5.0000000000000001E-3</v>
      </c>
      <c r="G110" s="160">
        <v>7100.64</v>
      </c>
      <c r="H110" s="160">
        <v>5.32</v>
      </c>
      <c r="I110" s="162">
        <v>5.32</v>
      </c>
      <c r="J110" s="42">
        <v>4.7E-2</v>
      </c>
    </row>
    <row r="111" spans="1:10" ht="27.75" customHeight="1" x14ac:dyDescent="0.25">
      <c r="A111" s="158" t="s">
        <v>488</v>
      </c>
      <c r="B111" s="27"/>
      <c r="C111" s="163" t="s">
        <v>467</v>
      </c>
      <c r="D111" s="133">
        <v>14.118</v>
      </c>
      <c r="E111" s="134">
        <v>1.054</v>
      </c>
      <c r="F111" s="132">
        <v>0.59</v>
      </c>
      <c r="G111" s="195">
        <v>0</v>
      </c>
      <c r="H111" s="195">
        <v>0</v>
      </c>
      <c r="I111" s="195">
        <v>0</v>
      </c>
      <c r="J111" s="195">
        <v>0</v>
      </c>
    </row>
    <row r="112" spans="1:10" ht="27.75" customHeight="1" x14ac:dyDescent="0.25">
      <c r="A112" s="158" t="s">
        <v>489</v>
      </c>
      <c r="B112" s="27"/>
      <c r="C112" s="163">
        <v>0</v>
      </c>
      <c r="D112" s="130">
        <v>-4.319</v>
      </c>
      <c r="E112" s="131">
        <v>-0.51500000000000001</v>
      </c>
      <c r="F112" s="132">
        <v>-4.2000000000000003E-2</v>
      </c>
      <c r="G112" s="160">
        <v>0</v>
      </c>
      <c r="H112" s="195">
        <v>0</v>
      </c>
      <c r="I112" s="195">
        <v>0</v>
      </c>
      <c r="J112" s="195">
        <v>0</v>
      </c>
    </row>
    <row r="113" spans="1:10" ht="27.75" customHeight="1" x14ac:dyDescent="0.25">
      <c r="A113" s="158" t="s">
        <v>490</v>
      </c>
      <c r="B113" s="27"/>
      <c r="C113" s="163">
        <v>0</v>
      </c>
      <c r="D113" s="130">
        <v>-4.0460000000000003</v>
      </c>
      <c r="E113" s="131">
        <v>-0.46300000000000002</v>
      </c>
      <c r="F113" s="132">
        <v>-3.6999999999999998E-2</v>
      </c>
      <c r="G113" s="160">
        <v>0</v>
      </c>
      <c r="H113" s="195">
        <v>0</v>
      </c>
      <c r="I113" s="195">
        <v>0</v>
      </c>
      <c r="J113" s="195">
        <v>0</v>
      </c>
    </row>
    <row r="114" spans="1:10" ht="27.75" customHeight="1" x14ac:dyDescent="0.25">
      <c r="A114" s="158" t="s">
        <v>491</v>
      </c>
      <c r="B114" s="27"/>
      <c r="C114" s="163">
        <v>0</v>
      </c>
      <c r="D114" s="130">
        <v>-4.319</v>
      </c>
      <c r="E114" s="131">
        <v>-0.51500000000000001</v>
      </c>
      <c r="F114" s="132">
        <v>-4.2000000000000003E-2</v>
      </c>
      <c r="G114" s="160">
        <v>0</v>
      </c>
      <c r="H114" s="195">
        <v>0</v>
      </c>
      <c r="I114" s="195">
        <v>0</v>
      </c>
      <c r="J114" s="42">
        <v>0.151</v>
      </c>
    </row>
    <row r="115" spans="1:10" ht="27.75" customHeight="1" x14ac:dyDescent="0.25">
      <c r="A115" s="158" t="s">
        <v>492</v>
      </c>
      <c r="B115" s="27"/>
      <c r="C115" s="163">
        <v>0</v>
      </c>
      <c r="D115" s="130">
        <v>-4.0460000000000003</v>
      </c>
      <c r="E115" s="131">
        <v>-0.46300000000000002</v>
      </c>
      <c r="F115" s="132">
        <v>-3.6999999999999998E-2</v>
      </c>
      <c r="G115" s="160">
        <v>0</v>
      </c>
      <c r="H115" s="195">
        <v>0</v>
      </c>
      <c r="I115" s="195">
        <v>0</v>
      </c>
      <c r="J115" s="42">
        <v>0.126</v>
      </c>
    </row>
    <row r="116" spans="1:10" ht="27.75" customHeight="1" x14ac:dyDescent="0.25">
      <c r="A116" s="158" t="s">
        <v>493</v>
      </c>
      <c r="B116" s="27"/>
      <c r="C116" s="163">
        <v>0</v>
      </c>
      <c r="D116" s="130">
        <v>-3.6389999999999998</v>
      </c>
      <c r="E116" s="131">
        <v>-0.34599999999999997</v>
      </c>
      <c r="F116" s="132">
        <v>-2.1999999999999999E-2</v>
      </c>
      <c r="G116" s="160">
        <v>55.92</v>
      </c>
      <c r="H116" s="195">
        <v>0</v>
      </c>
      <c r="I116" s="195">
        <v>0</v>
      </c>
      <c r="J116" s="42">
        <v>0.15</v>
      </c>
    </row>
    <row r="117" spans="1:10" ht="27.75" customHeight="1" x14ac:dyDescent="0.25">
      <c r="A117" s="158" t="s">
        <v>682</v>
      </c>
      <c r="B117" s="27"/>
      <c r="C117" s="163" t="s">
        <v>639</v>
      </c>
      <c r="D117" s="130">
        <v>4.2450000000000001</v>
      </c>
      <c r="E117" s="131">
        <v>0.50600000000000001</v>
      </c>
      <c r="F117" s="132">
        <v>4.2000000000000003E-2</v>
      </c>
      <c r="G117" s="160">
        <v>4.09</v>
      </c>
      <c r="H117" s="195">
        <v>0</v>
      </c>
      <c r="I117" s="195">
        <v>0</v>
      </c>
      <c r="J117" s="195">
        <v>0</v>
      </c>
    </row>
    <row r="118" spans="1:10" ht="27.75" customHeight="1" x14ac:dyDescent="0.25">
      <c r="A118" s="158" t="s">
        <v>703</v>
      </c>
      <c r="B118" s="27"/>
      <c r="C118" s="163" t="s">
        <v>465</v>
      </c>
      <c r="D118" s="130">
        <v>4.2450000000000001</v>
      </c>
      <c r="E118" s="131">
        <v>0.50600000000000001</v>
      </c>
      <c r="F118" s="132">
        <v>4.2000000000000003E-2</v>
      </c>
      <c r="G118" s="195">
        <v>0</v>
      </c>
      <c r="H118" s="195">
        <v>0</v>
      </c>
      <c r="I118" s="195">
        <v>0</v>
      </c>
      <c r="J118" s="195">
        <v>0</v>
      </c>
    </row>
    <row r="119" spans="1:10" ht="27.75" customHeight="1" x14ac:dyDescent="0.25">
      <c r="A119" s="158" t="s">
        <v>683</v>
      </c>
      <c r="B119" s="27"/>
      <c r="C119" s="163" t="s">
        <v>638</v>
      </c>
      <c r="D119" s="130">
        <v>4.1100000000000003</v>
      </c>
      <c r="E119" s="131">
        <v>0.49</v>
      </c>
      <c r="F119" s="132">
        <v>0.04</v>
      </c>
      <c r="G119" s="160">
        <v>4.04</v>
      </c>
      <c r="H119" s="195">
        <v>0</v>
      </c>
      <c r="I119" s="195">
        <v>0</v>
      </c>
      <c r="J119" s="195">
        <v>0</v>
      </c>
    </row>
    <row r="120" spans="1:10" ht="27.75" customHeight="1" x14ac:dyDescent="0.25">
      <c r="A120" s="158" t="s">
        <v>684</v>
      </c>
      <c r="B120" s="27"/>
      <c r="C120" s="163" t="s">
        <v>638</v>
      </c>
      <c r="D120" s="130">
        <v>4.1100000000000003</v>
      </c>
      <c r="E120" s="131">
        <v>0.49</v>
      </c>
      <c r="F120" s="132">
        <v>0.04</v>
      </c>
      <c r="G120" s="160">
        <v>5.13</v>
      </c>
      <c r="H120" s="195">
        <v>0</v>
      </c>
      <c r="I120" s="195">
        <v>0</v>
      </c>
      <c r="J120" s="195">
        <v>0</v>
      </c>
    </row>
    <row r="121" spans="1:10" ht="27.75" customHeight="1" x14ac:dyDescent="0.25">
      <c r="A121" s="158" t="s">
        <v>685</v>
      </c>
      <c r="B121" s="27"/>
      <c r="C121" s="163" t="s">
        <v>638</v>
      </c>
      <c r="D121" s="130">
        <v>4.1100000000000003</v>
      </c>
      <c r="E121" s="131">
        <v>0.49</v>
      </c>
      <c r="F121" s="132">
        <v>0.04</v>
      </c>
      <c r="G121" s="160">
        <v>8.16</v>
      </c>
      <c r="H121" s="195">
        <v>0</v>
      </c>
      <c r="I121" s="195">
        <v>0</v>
      </c>
      <c r="J121" s="195">
        <v>0</v>
      </c>
    </row>
    <row r="122" spans="1:10" ht="27.75" customHeight="1" x14ac:dyDescent="0.25">
      <c r="A122" s="158" t="s">
        <v>686</v>
      </c>
      <c r="B122" s="27"/>
      <c r="C122" s="163" t="s">
        <v>638</v>
      </c>
      <c r="D122" s="130">
        <v>4.1100000000000003</v>
      </c>
      <c r="E122" s="131">
        <v>0.49</v>
      </c>
      <c r="F122" s="132">
        <v>0.04</v>
      </c>
      <c r="G122" s="160">
        <v>13.09</v>
      </c>
      <c r="H122" s="195">
        <v>0</v>
      </c>
      <c r="I122" s="195">
        <v>0</v>
      </c>
      <c r="J122" s="195">
        <v>0</v>
      </c>
    </row>
    <row r="123" spans="1:10" ht="27.75" customHeight="1" x14ac:dyDescent="0.25">
      <c r="A123" s="158" t="s">
        <v>687</v>
      </c>
      <c r="B123" s="27"/>
      <c r="C123" s="163" t="s">
        <v>638</v>
      </c>
      <c r="D123" s="130">
        <v>4.1100000000000003</v>
      </c>
      <c r="E123" s="131">
        <v>0.49</v>
      </c>
      <c r="F123" s="132">
        <v>0.04</v>
      </c>
      <c r="G123" s="160">
        <v>27.82</v>
      </c>
      <c r="H123" s="195">
        <v>0</v>
      </c>
      <c r="I123" s="195">
        <v>0</v>
      </c>
      <c r="J123" s="195">
        <v>0</v>
      </c>
    </row>
    <row r="124" spans="1:10" ht="27.75" customHeight="1" x14ac:dyDescent="0.25">
      <c r="A124" s="158" t="s">
        <v>494</v>
      </c>
      <c r="B124" s="27"/>
      <c r="C124" s="163" t="s">
        <v>466</v>
      </c>
      <c r="D124" s="130">
        <v>4.1100000000000003</v>
      </c>
      <c r="E124" s="131">
        <v>0.49</v>
      </c>
      <c r="F124" s="132">
        <v>0.04</v>
      </c>
      <c r="G124" s="195">
        <v>0</v>
      </c>
      <c r="H124" s="195">
        <v>0</v>
      </c>
      <c r="I124" s="195">
        <v>0</v>
      </c>
      <c r="J124" s="195">
        <v>0</v>
      </c>
    </row>
    <row r="125" spans="1:10" ht="27.75" customHeight="1" x14ac:dyDescent="0.25">
      <c r="A125" s="158" t="s">
        <v>587</v>
      </c>
      <c r="B125" s="27"/>
      <c r="C125" s="163">
        <v>0</v>
      </c>
      <c r="D125" s="130">
        <v>2.7850000000000001</v>
      </c>
      <c r="E125" s="131">
        <v>0.311</v>
      </c>
      <c r="F125" s="132">
        <v>2.4E-2</v>
      </c>
      <c r="G125" s="160">
        <v>4.75</v>
      </c>
      <c r="H125" s="160">
        <v>2.62</v>
      </c>
      <c r="I125" s="162">
        <v>2.62</v>
      </c>
      <c r="J125" s="42">
        <v>8.2000000000000003E-2</v>
      </c>
    </row>
    <row r="126" spans="1:10" ht="27.75" customHeight="1" x14ac:dyDescent="0.25">
      <c r="A126" s="158" t="s">
        <v>588</v>
      </c>
      <c r="B126" s="27"/>
      <c r="C126" s="163">
        <v>0</v>
      </c>
      <c r="D126" s="130">
        <v>2.7850000000000001</v>
      </c>
      <c r="E126" s="131">
        <v>0.311</v>
      </c>
      <c r="F126" s="132">
        <v>2.4E-2</v>
      </c>
      <c r="G126" s="160">
        <v>46.48</v>
      </c>
      <c r="H126" s="160">
        <v>2.62</v>
      </c>
      <c r="I126" s="162">
        <v>2.62</v>
      </c>
      <c r="J126" s="42">
        <v>8.2000000000000003E-2</v>
      </c>
    </row>
    <row r="127" spans="1:10" ht="27.75" customHeight="1" x14ac:dyDescent="0.25">
      <c r="A127" s="158" t="s">
        <v>589</v>
      </c>
      <c r="B127" s="27"/>
      <c r="C127" s="163">
        <v>0</v>
      </c>
      <c r="D127" s="130">
        <v>2.7850000000000001</v>
      </c>
      <c r="E127" s="131">
        <v>0.311</v>
      </c>
      <c r="F127" s="132">
        <v>2.4E-2</v>
      </c>
      <c r="G127" s="160">
        <v>75.45</v>
      </c>
      <c r="H127" s="160">
        <v>2.62</v>
      </c>
      <c r="I127" s="162">
        <v>2.62</v>
      </c>
      <c r="J127" s="42">
        <v>8.2000000000000003E-2</v>
      </c>
    </row>
    <row r="128" spans="1:10" ht="27.75" customHeight="1" x14ac:dyDescent="0.25">
      <c r="A128" s="158" t="s">
        <v>590</v>
      </c>
      <c r="B128" s="27"/>
      <c r="C128" s="163">
        <v>0</v>
      </c>
      <c r="D128" s="130">
        <v>2.7850000000000001</v>
      </c>
      <c r="E128" s="131">
        <v>0.311</v>
      </c>
      <c r="F128" s="132">
        <v>2.4E-2</v>
      </c>
      <c r="G128" s="160">
        <v>118.52</v>
      </c>
      <c r="H128" s="160">
        <v>2.62</v>
      </c>
      <c r="I128" s="162">
        <v>2.62</v>
      </c>
      <c r="J128" s="42">
        <v>8.2000000000000003E-2</v>
      </c>
    </row>
    <row r="129" spans="1:10" ht="27.75" customHeight="1" x14ac:dyDescent="0.25">
      <c r="A129" s="158" t="s">
        <v>591</v>
      </c>
      <c r="B129" s="27"/>
      <c r="C129" s="163">
        <v>0</v>
      </c>
      <c r="D129" s="130">
        <v>2.7850000000000001</v>
      </c>
      <c r="E129" s="131">
        <v>0.311</v>
      </c>
      <c r="F129" s="132">
        <v>2.4E-2</v>
      </c>
      <c r="G129" s="160">
        <v>233.43</v>
      </c>
      <c r="H129" s="160">
        <v>2.62</v>
      </c>
      <c r="I129" s="162">
        <v>2.62</v>
      </c>
      <c r="J129" s="42">
        <v>8.2000000000000003E-2</v>
      </c>
    </row>
    <row r="130" spans="1:10" ht="27.75" customHeight="1" x14ac:dyDescent="0.25">
      <c r="A130" s="158" t="s">
        <v>592</v>
      </c>
      <c r="B130" s="27"/>
      <c r="C130" s="163">
        <v>0</v>
      </c>
      <c r="D130" s="130">
        <v>2.7639999999999998</v>
      </c>
      <c r="E130" s="131">
        <v>0.26300000000000001</v>
      </c>
      <c r="F130" s="132">
        <v>1.6E-2</v>
      </c>
      <c r="G130" s="160">
        <v>5.59</v>
      </c>
      <c r="H130" s="160">
        <v>3.83</v>
      </c>
      <c r="I130" s="162">
        <v>3.83</v>
      </c>
      <c r="J130" s="42">
        <v>7.8E-2</v>
      </c>
    </row>
    <row r="131" spans="1:10" ht="27.75" customHeight="1" x14ac:dyDescent="0.25">
      <c r="A131" s="158" t="s">
        <v>593</v>
      </c>
      <c r="B131" s="27"/>
      <c r="C131" s="163">
        <v>0</v>
      </c>
      <c r="D131" s="130">
        <v>2.7639999999999998</v>
      </c>
      <c r="E131" s="131">
        <v>0.26300000000000001</v>
      </c>
      <c r="F131" s="132">
        <v>1.6E-2</v>
      </c>
      <c r="G131" s="160">
        <v>68.53</v>
      </c>
      <c r="H131" s="160">
        <v>3.83</v>
      </c>
      <c r="I131" s="162">
        <v>3.83</v>
      </c>
      <c r="J131" s="42">
        <v>7.8E-2</v>
      </c>
    </row>
    <row r="132" spans="1:10" ht="27.75" customHeight="1" x14ac:dyDescent="0.25">
      <c r="A132" s="158" t="s">
        <v>594</v>
      </c>
      <c r="B132" s="27"/>
      <c r="C132" s="163">
        <v>0</v>
      </c>
      <c r="D132" s="130">
        <v>2.7639999999999998</v>
      </c>
      <c r="E132" s="131">
        <v>0.26300000000000001</v>
      </c>
      <c r="F132" s="132">
        <v>1.6E-2</v>
      </c>
      <c r="G132" s="160">
        <v>112.22</v>
      </c>
      <c r="H132" s="160">
        <v>3.83</v>
      </c>
      <c r="I132" s="162">
        <v>3.83</v>
      </c>
      <c r="J132" s="42">
        <v>7.8E-2</v>
      </c>
    </row>
    <row r="133" spans="1:10" ht="27.75" customHeight="1" x14ac:dyDescent="0.25">
      <c r="A133" s="158" t="s">
        <v>595</v>
      </c>
      <c r="B133" s="27"/>
      <c r="C133" s="163">
        <v>0</v>
      </c>
      <c r="D133" s="130">
        <v>2.7639999999999998</v>
      </c>
      <c r="E133" s="131">
        <v>0.26300000000000001</v>
      </c>
      <c r="F133" s="132">
        <v>1.6E-2</v>
      </c>
      <c r="G133" s="160">
        <v>177.18</v>
      </c>
      <c r="H133" s="160">
        <v>3.83</v>
      </c>
      <c r="I133" s="162">
        <v>3.83</v>
      </c>
      <c r="J133" s="42">
        <v>7.8E-2</v>
      </c>
    </row>
    <row r="134" spans="1:10" ht="27.75" customHeight="1" x14ac:dyDescent="0.25">
      <c r="A134" s="158" t="s">
        <v>596</v>
      </c>
      <c r="B134" s="27"/>
      <c r="C134" s="163">
        <v>0</v>
      </c>
      <c r="D134" s="130">
        <v>2.7639999999999998</v>
      </c>
      <c r="E134" s="131">
        <v>0.26300000000000001</v>
      </c>
      <c r="F134" s="132">
        <v>1.6E-2</v>
      </c>
      <c r="G134" s="160">
        <v>350.49</v>
      </c>
      <c r="H134" s="160">
        <v>3.83</v>
      </c>
      <c r="I134" s="162">
        <v>3.83</v>
      </c>
      <c r="J134" s="42">
        <v>7.8E-2</v>
      </c>
    </row>
    <row r="135" spans="1:10" ht="27.75" customHeight="1" x14ac:dyDescent="0.25">
      <c r="A135" s="158" t="s">
        <v>597</v>
      </c>
      <c r="B135" s="27"/>
      <c r="C135" s="163">
        <v>0</v>
      </c>
      <c r="D135" s="130">
        <v>1.7589999999999999</v>
      </c>
      <c r="E135" s="131">
        <v>0.13100000000000001</v>
      </c>
      <c r="F135" s="132">
        <v>5.0000000000000001E-3</v>
      </c>
      <c r="G135" s="160">
        <v>57.9</v>
      </c>
      <c r="H135" s="160">
        <v>4.97</v>
      </c>
      <c r="I135" s="162">
        <v>4.97</v>
      </c>
      <c r="J135" s="42">
        <v>4.3999999999999997E-2</v>
      </c>
    </row>
    <row r="136" spans="1:10" ht="27.75" customHeight="1" x14ac:dyDescent="0.25">
      <c r="A136" s="158" t="s">
        <v>598</v>
      </c>
      <c r="B136" s="27"/>
      <c r="C136" s="163">
        <v>0</v>
      </c>
      <c r="D136" s="130">
        <v>1.7589999999999999</v>
      </c>
      <c r="E136" s="131">
        <v>0.13100000000000001</v>
      </c>
      <c r="F136" s="132">
        <v>5.0000000000000001E-3</v>
      </c>
      <c r="G136" s="160">
        <v>536.15</v>
      </c>
      <c r="H136" s="160">
        <v>4.97</v>
      </c>
      <c r="I136" s="162">
        <v>4.97</v>
      </c>
      <c r="J136" s="42">
        <v>4.3999999999999997E-2</v>
      </c>
    </row>
    <row r="137" spans="1:10" ht="27.75" customHeight="1" x14ac:dyDescent="0.25">
      <c r="A137" s="158" t="s">
        <v>599</v>
      </c>
      <c r="B137" s="27"/>
      <c r="C137" s="163">
        <v>0</v>
      </c>
      <c r="D137" s="130">
        <v>1.7589999999999999</v>
      </c>
      <c r="E137" s="131">
        <v>0.13100000000000001</v>
      </c>
      <c r="F137" s="132">
        <v>5.0000000000000001E-3</v>
      </c>
      <c r="G137" s="160">
        <v>1455.25</v>
      </c>
      <c r="H137" s="160">
        <v>4.97</v>
      </c>
      <c r="I137" s="162">
        <v>4.97</v>
      </c>
      <c r="J137" s="42">
        <v>4.3999999999999997E-2</v>
      </c>
    </row>
    <row r="138" spans="1:10" ht="27.75" customHeight="1" x14ac:dyDescent="0.25">
      <c r="A138" s="158" t="s">
        <v>600</v>
      </c>
      <c r="B138" s="27"/>
      <c r="C138" s="163">
        <v>0</v>
      </c>
      <c r="D138" s="130">
        <v>1.7589999999999999</v>
      </c>
      <c r="E138" s="131">
        <v>0.13100000000000001</v>
      </c>
      <c r="F138" s="132">
        <v>5.0000000000000001E-3</v>
      </c>
      <c r="G138" s="160">
        <v>2645.82</v>
      </c>
      <c r="H138" s="160">
        <v>4.97</v>
      </c>
      <c r="I138" s="162">
        <v>4.97</v>
      </c>
      <c r="J138" s="42">
        <v>4.3999999999999997E-2</v>
      </c>
    </row>
    <row r="139" spans="1:10" ht="27.75" customHeight="1" x14ac:dyDescent="0.25">
      <c r="A139" s="158" t="s">
        <v>601</v>
      </c>
      <c r="B139" s="27"/>
      <c r="C139" s="163">
        <v>0</v>
      </c>
      <c r="D139" s="130">
        <v>1.7589999999999999</v>
      </c>
      <c r="E139" s="131">
        <v>0.13100000000000001</v>
      </c>
      <c r="F139" s="132">
        <v>5.0000000000000001E-3</v>
      </c>
      <c r="G139" s="160">
        <v>6634.53</v>
      </c>
      <c r="H139" s="160">
        <v>4.97</v>
      </c>
      <c r="I139" s="162">
        <v>4.97</v>
      </c>
      <c r="J139" s="42">
        <v>4.3999999999999997E-2</v>
      </c>
    </row>
    <row r="140" spans="1:10" ht="27.75" customHeight="1" x14ac:dyDescent="0.25">
      <c r="A140" s="158" t="s">
        <v>495</v>
      </c>
      <c r="B140" s="27"/>
      <c r="C140" s="163" t="s">
        <v>467</v>
      </c>
      <c r="D140" s="133">
        <v>13.191000000000001</v>
      </c>
      <c r="E140" s="134">
        <v>0.98499999999999999</v>
      </c>
      <c r="F140" s="132">
        <v>0.55100000000000005</v>
      </c>
      <c r="G140" s="195">
        <v>0</v>
      </c>
      <c r="H140" s="195">
        <v>0</v>
      </c>
      <c r="I140" s="195">
        <v>0</v>
      </c>
      <c r="J140" s="195">
        <v>0</v>
      </c>
    </row>
    <row r="141" spans="1:10" ht="27.75" customHeight="1" x14ac:dyDescent="0.25">
      <c r="A141" s="158" t="s">
        <v>496</v>
      </c>
      <c r="B141" s="27"/>
      <c r="C141" s="163">
        <v>0</v>
      </c>
      <c r="D141" s="130">
        <v>-4.0359999999999996</v>
      </c>
      <c r="E141" s="131">
        <v>-0.48099999999999998</v>
      </c>
      <c r="F141" s="132">
        <v>-0.04</v>
      </c>
      <c r="G141" s="160">
        <v>0</v>
      </c>
      <c r="H141" s="195">
        <v>0</v>
      </c>
      <c r="I141" s="195">
        <v>0</v>
      </c>
      <c r="J141" s="195">
        <v>0</v>
      </c>
    </row>
    <row r="142" spans="1:10" ht="27.75" customHeight="1" x14ac:dyDescent="0.25">
      <c r="A142" s="158" t="s">
        <v>497</v>
      </c>
      <c r="B142" s="27"/>
      <c r="C142" s="163">
        <v>0</v>
      </c>
      <c r="D142" s="130">
        <v>-3.78</v>
      </c>
      <c r="E142" s="131">
        <v>-0.433</v>
      </c>
      <c r="F142" s="132">
        <v>-3.4000000000000002E-2</v>
      </c>
      <c r="G142" s="160">
        <v>0</v>
      </c>
      <c r="H142" s="195">
        <v>0</v>
      </c>
      <c r="I142" s="195">
        <v>0</v>
      </c>
      <c r="J142" s="195">
        <v>0</v>
      </c>
    </row>
    <row r="143" spans="1:10" ht="27.75" customHeight="1" x14ac:dyDescent="0.25">
      <c r="A143" s="158" t="s">
        <v>498</v>
      </c>
      <c r="B143" s="27"/>
      <c r="C143" s="163">
        <v>0</v>
      </c>
      <c r="D143" s="130">
        <v>-4.0359999999999996</v>
      </c>
      <c r="E143" s="131">
        <v>-0.48099999999999998</v>
      </c>
      <c r="F143" s="132">
        <v>-0.04</v>
      </c>
      <c r="G143" s="160">
        <v>0</v>
      </c>
      <c r="H143" s="195">
        <v>0</v>
      </c>
      <c r="I143" s="195">
        <v>0</v>
      </c>
      <c r="J143" s="42">
        <v>0.14099999999999999</v>
      </c>
    </row>
    <row r="144" spans="1:10" ht="27.75" customHeight="1" x14ac:dyDescent="0.25">
      <c r="A144" s="158" t="s">
        <v>499</v>
      </c>
      <c r="B144" s="27"/>
      <c r="C144" s="163">
        <v>0</v>
      </c>
      <c r="D144" s="130">
        <v>-3.78</v>
      </c>
      <c r="E144" s="131">
        <v>-0.433</v>
      </c>
      <c r="F144" s="132">
        <v>-3.4000000000000002E-2</v>
      </c>
      <c r="G144" s="160">
        <v>0</v>
      </c>
      <c r="H144" s="195">
        <v>0</v>
      </c>
      <c r="I144" s="195">
        <v>0</v>
      </c>
      <c r="J144" s="42">
        <v>0.11700000000000001</v>
      </c>
    </row>
    <row r="145" spans="1:10" ht="27.75" customHeight="1" x14ac:dyDescent="0.25">
      <c r="A145" s="158" t="s">
        <v>500</v>
      </c>
      <c r="B145" s="27"/>
      <c r="C145" s="163">
        <v>0</v>
      </c>
      <c r="D145" s="130">
        <v>-3.4</v>
      </c>
      <c r="E145" s="131">
        <v>-0.32300000000000001</v>
      </c>
      <c r="F145" s="132">
        <v>-0.02</v>
      </c>
      <c r="G145" s="160">
        <v>52.25</v>
      </c>
      <c r="H145" s="195">
        <v>0</v>
      </c>
      <c r="I145" s="195">
        <v>0</v>
      </c>
      <c r="J145" s="42">
        <v>0.14099999999999999</v>
      </c>
    </row>
    <row r="146" spans="1:10" ht="27.75" customHeight="1" x14ac:dyDescent="0.25">
      <c r="A146" s="158" t="s">
        <v>688</v>
      </c>
      <c r="B146" s="27"/>
      <c r="C146" s="163" t="s">
        <v>639</v>
      </c>
      <c r="D146" s="130">
        <v>3.1669999999999998</v>
      </c>
      <c r="E146" s="131">
        <v>0.378</v>
      </c>
      <c r="F146" s="132">
        <v>3.1E-2</v>
      </c>
      <c r="G146" s="160">
        <v>3.05</v>
      </c>
      <c r="H146" s="195">
        <v>0</v>
      </c>
      <c r="I146" s="195">
        <v>0</v>
      </c>
      <c r="J146" s="195">
        <v>0</v>
      </c>
    </row>
    <row r="147" spans="1:10" ht="27.75" customHeight="1" x14ac:dyDescent="0.25">
      <c r="A147" s="158" t="s">
        <v>704</v>
      </c>
      <c r="B147" s="27"/>
      <c r="C147" s="163" t="s">
        <v>465</v>
      </c>
      <c r="D147" s="130">
        <v>3.1669999999999998</v>
      </c>
      <c r="E147" s="131">
        <v>0.378</v>
      </c>
      <c r="F147" s="132">
        <v>3.1E-2</v>
      </c>
      <c r="G147" s="195">
        <v>0</v>
      </c>
      <c r="H147" s="195">
        <v>0</v>
      </c>
      <c r="I147" s="195">
        <v>0</v>
      </c>
      <c r="J147" s="195">
        <v>0</v>
      </c>
    </row>
    <row r="148" spans="1:10" ht="27.75" customHeight="1" x14ac:dyDescent="0.25">
      <c r="A148" s="158" t="s">
        <v>689</v>
      </c>
      <c r="B148" s="27"/>
      <c r="C148" s="163" t="s">
        <v>638</v>
      </c>
      <c r="D148" s="130">
        <v>3.0659999999999998</v>
      </c>
      <c r="E148" s="131">
        <v>0.36599999999999999</v>
      </c>
      <c r="F148" s="132">
        <v>0.03</v>
      </c>
      <c r="G148" s="160">
        <v>3.01</v>
      </c>
      <c r="H148" s="195">
        <v>0</v>
      </c>
      <c r="I148" s="195">
        <v>0</v>
      </c>
      <c r="J148" s="195">
        <v>0</v>
      </c>
    </row>
    <row r="149" spans="1:10" ht="27.75" customHeight="1" x14ac:dyDescent="0.25">
      <c r="A149" s="158" t="s">
        <v>690</v>
      </c>
      <c r="B149" s="27"/>
      <c r="C149" s="163" t="s">
        <v>638</v>
      </c>
      <c r="D149" s="130">
        <v>3.0659999999999998</v>
      </c>
      <c r="E149" s="131">
        <v>0.36599999999999999</v>
      </c>
      <c r="F149" s="132">
        <v>0.03</v>
      </c>
      <c r="G149" s="160">
        <v>3.83</v>
      </c>
      <c r="H149" s="195">
        <v>0</v>
      </c>
      <c r="I149" s="195">
        <v>0</v>
      </c>
      <c r="J149" s="195">
        <v>0</v>
      </c>
    </row>
    <row r="150" spans="1:10" ht="27.75" customHeight="1" x14ac:dyDescent="0.25">
      <c r="A150" s="158" t="s">
        <v>691</v>
      </c>
      <c r="B150" s="27"/>
      <c r="C150" s="163" t="s">
        <v>638</v>
      </c>
      <c r="D150" s="130">
        <v>3.0659999999999998</v>
      </c>
      <c r="E150" s="131">
        <v>0.36599999999999999</v>
      </c>
      <c r="F150" s="132">
        <v>0.03</v>
      </c>
      <c r="G150" s="160">
        <v>6.09</v>
      </c>
      <c r="H150" s="195">
        <v>0</v>
      </c>
      <c r="I150" s="195">
        <v>0</v>
      </c>
      <c r="J150" s="195">
        <v>0</v>
      </c>
    </row>
    <row r="151" spans="1:10" ht="27.75" customHeight="1" x14ac:dyDescent="0.25">
      <c r="A151" s="158" t="s">
        <v>692</v>
      </c>
      <c r="B151" s="27"/>
      <c r="C151" s="163" t="s">
        <v>638</v>
      </c>
      <c r="D151" s="130">
        <v>3.0659999999999998</v>
      </c>
      <c r="E151" s="131">
        <v>0.36599999999999999</v>
      </c>
      <c r="F151" s="132">
        <v>0.03</v>
      </c>
      <c r="G151" s="160">
        <v>9.77</v>
      </c>
      <c r="H151" s="195">
        <v>0</v>
      </c>
      <c r="I151" s="195">
        <v>0</v>
      </c>
      <c r="J151" s="195">
        <v>0</v>
      </c>
    </row>
    <row r="152" spans="1:10" ht="27.75" customHeight="1" x14ac:dyDescent="0.25">
      <c r="A152" s="158" t="s">
        <v>693</v>
      </c>
      <c r="B152" s="27"/>
      <c r="C152" s="163" t="s">
        <v>638</v>
      </c>
      <c r="D152" s="130">
        <v>3.0659999999999998</v>
      </c>
      <c r="E152" s="131">
        <v>0.36599999999999999</v>
      </c>
      <c r="F152" s="132">
        <v>0.03</v>
      </c>
      <c r="G152" s="160">
        <v>20.75</v>
      </c>
      <c r="H152" s="195">
        <v>0</v>
      </c>
      <c r="I152" s="195">
        <v>0</v>
      </c>
      <c r="J152" s="195">
        <v>0</v>
      </c>
    </row>
    <row r="153" spans="1:10" ht="27.75" customHeight="1" x14ac:dyDescent="0.25">
      <c r="A153" s="158" t="s">
        <v>501</v>
      </c>
      <c r="B153" s="27"/>
      <c r="C153" s="163" t="s">
        <v>466</v>
      </c>
      <c r="D153" s="130">
        <v>3.0659999999999998</v>
      </c>
      <c r="E153" s="131">
        <v>0.36599999999999999</v>
      </c>
      <c r="F153" s="132">
        <v>0.03</v>
      </c>
      <c r="G153" s="195">
        <v>0</v>
      </c>
      <c r="H153" s="195">
        <v>0</v>
      </c>
      <c r="I153" s="195">
        <v>0</v>
      </c>
      <c r="J153" s="195">
        <v>0</v>
      </c>
    </row>
    <row r="154" spans="1:10" ht="27.75" customHeight="1" x14ac:dyDescent="0.25">
      <c r="A154" s="158" t="s">
        <v>572</v>
      </c>
      <c r="B154" s="27"/>
      <c r="C154" s="163">
        <v>0</v>
      </c>
      <c r="D154" s="130">
        <v>2.077</v>
      </c>
      <c r="E154" s="131">
        <v>0.23200000000000001</v>
      </c>
      <c r="F154" s="132">
        <v>1.7999999999999999E-2</v>
      </c>
      <c r="G154" s="160">
        <v>3.54</v>
      </c>
      <c r="H154" s="160">
        <v>1.96</v>
      </c>
      <c r="I154" s="162">
        <v>1.96</v>
      </c>
      <c r="J154" s="42">
        <v>6.0999999999999999E-2</v>
      </c>
    </row>
    <row r="155" spans="1:10" ht="27.75" customHeight="1" x14ac:dyDescent="0.25">
      <c r="A155" s="158" t="s">
        <v>573</v>
      </c>
      <c r="B155" s="27"/>
      <c r="C155" s="163">
        <v>0</v>
      </c>
      <c r="D155" s="130">
        <v>2.077</v>
      </c>
      <c r="E155" s="131">
        <v>0.23200000000000001</v>
      </c>
      <c r="F155" s="132">
        <v>1.7999999999999999E-2</v>
      </c>
      <c r="G155" s="160">
        <v>34.67</v>
      </c>
      <c r="H155" s="160">
        <v>1.96</v>
      </c>
      <c r="I155" s="162">
        <v>1.96</v>
      </c>
      <c r="J155" s="42">
        <v>6.0999999999999999E-2</v>
      </c>
    </row>
    <row r="156" spans="1:10" ht="27.75" customHeight="1" x14ac:dyDescent="0.25">
      <c r="A156" s="158" t="s">
        <v>574</v>
      </c>
      <c r="B156" s="27"/>
      <c r="C156" s="163">
        <v>0</v>
      </c>
      <c r="D156" s="130">
        <v>2.077</v>
      </c>
      <c r="E156" s="131">
        <v>0.23200000000000001</v>
      </c>
      <c r="F156" s="132">
        <v>1.7999999999999999E-2</v>
      </c>
      <c r="G156" s="160">
        <v>56.28</v>
      </c>
      <c r="H156" s="160">
        <v>1.96</v>
      </c>
      <c r="I156" s="162">
        <v>1.96</v>
      </c>
      <c r="J156" s="42">
        <v>6.0999999999999999E-2</v>
      </c>
    </row>
    <row r="157" spans="1:10" ht="27.75" customHeight="1" x14ac:dyDescent="0.25">
      <c r="A157" s="158" t="s">
        <v>575</v>
      </c>
      <c r="B157" s="27"/>
      <c r="C157" s="163">
        <v>0</v>
      </c>
      <c r="D157" s="130">
        <v>2.077</v>
      </c>
      <c r="E157" s="131">
        <v>0.23200000000000001</v>
      </c>
      <c r="F157" s="132">
        <v>1.7999999999999999E-2</v>
      </c>
      <c r="G157" s="160">
        <v>88.41</v>
      </c>
      <c r="H157" s="160">
        <v>1.96</v>
      </c>
      <c r="I157" s="162">
        <v>1.96</v>
      </c>
      <c r="J157" s="42">
        <v>6.0999999999999999E-2</v>
      </c>
    </row>
    <row r="158" spans="1:10" ht="27.75" customHeight="1" x14ac:dyDescent="0.25">
      <c r="A158" s="158" t="s">
        <v>576</v>
      </c>
      <c r="B158" s="27"/>
      <c r="C158" s="163">
        <v>0</v>
      </c>
      <c r="D158" s="130">
        <v>2.077</v>
      </c>
      <c r="E158" s="131">
        <v>0.23200000000000001</v>
      </c>
      <c r="F158" s="132">
        <v>1.7999999999999999E-2</v>
      </c>
      <c r="G158" s="160">
        <v>174.12</v>
      </c>
      <c r="H158" s="160">
        <v>1.96</v>
      </c>
      <c r="I158" s="162">
        <v>1.96</v>
      </c>
      <c r="J158" s="42">
        <v>6.0999999999999999E-2</v>
      </c>
    </row>
    <row r="159" spans="1:10" ht="27.75" customHeight="1" x14ac:dyDescent="0.25">
      <c r="A159" s="158" t="s">
        <v>577</v>
      </c>
      <c r="B159" s="27"/>
      <c r="C159" s="163">
        <v>0</v>
      </c>
      <c r="D159" s="130">
        <v>2.0619999999999998</v>
      </c>
      <c r="E159" s="131">
        <v>0.19600000000000001</v>
      </c>
      <c r="F159" s="132">
        <v>1.2E-2</v>
      </c>
      <c r="G159" s="160">
        <v>4.17</v>
      </c>
      <c r="H159" s="160">
        <v>2.85</v>
      </c>
      <c r="I159" s="162">
        <v>2.85</v>
      </c>
      <c r="J159" s="42">
        <v>5.8000000000000003E-2</v>
      </c>
    </row>
    <row r="160" spans="1:10" ht="27.75" customHeight="1" x14ac:dyDescent="0.25">
      <c r="A160" s="158" t="s">
        <v>578</v>
      </c>
      <c r="B160" s="27"/>
      <c r="C160" s="163">
        <v>0</v>
      </c>
      <c r="D160" s="130">
        <v>2.0619999999999998</v>
      </c>
      <c r="E160" s="131">
        <v>0.19600000000000001</v>
      </c>
      <c r="F160" s="132">
        <v>1.2E-2</v>
      </c>
      <c r="G160" s="160">
        <v>51.12</v>
      </c>
      <c r="H160" s="160">
        <v>2.85</v>
      </c>
      <c r="I160" s="162">
        <v>2.85</v>
      </c>
      <c r="J160" s="42">
        <v>5.8000000000000003E-2</v>
      </c>
    </row>
    <row r="161" spans="1:10" ht="27.75" customHeight="1" x14ac:dyDescent="0.25">
      <c r="A161" s="158" t="s">
        <v>579</v>
      </c>
      <c r="B161" s="27"/>
      <c r="C161" s="163">
        <v>0</v>
      </c>
      <c r="D161" s="130">
        <v>2.0619999999999998</v>
      </c>
      <c r="E161" s="131">
        <v>0.19600000000000001</v>
      </c>
      <c r="F161" s="132">
        <v>1.2E-2</v>
      </c>
      <c r="G161" s="160">
        <v>83.71</v>
      </c>
      <c r="H161" s="160">
        <v>2.85</v>
      </c>
      <c r="I161" s="162">
        <v>2.85</v>
      </c>
      <c r="J161" s="42">
        <v>5.8000000000000003E-2</v>
      </c>
    </row>
    <row r="162" spans="1:10" ht="27.75" customHeight="1" x14ac:dyDescent="0.25">
      <c r="A162" s="158" t="s">
        <v>580</v>
      </c>
      <c r="B162" s="27"/>
      <c r="C162" s="163">
        <v>0</v>
      </c>
      <c r="D162" s="130">
        <v>2.0619999999999998</v>
      </c>
      <c r="E162" s="131">
        <v>0.19600000000000001</v>
      </c>
      <c r="F162" s="132">
        <v>1.2E-2</v>
      </c>
      <c r="G162" s="160">
        <v>132.16999999999999</v>
      </c>
      <c r="H162" s="160">
        <v>2.85</v>
      </c>
      <c r="I162" s="162">
        <v>2.85</v>
      </c>
      <c r="J162" s="42">
        <v>5.8000000000000003E-2</v>
      </c>
    </row>
    <row r="163" spans="1:10" ht="27.75" customHeight="1" x14ac:dyDescent="0.25">
      <c r="A163" s="158" t="s">
        <v>581</v>
      </c>
      <c r="B163" s="27"/>
      <c r="C163" s="163">
        <v>0</v>
      </c>
      <c r="D163" s="130">
        <v>2.0619999999999998</v>
      </c>
      <c r="E163" s="131">
        <v>0.19600000000000001</v>
      </c>
      <c r="F163" s="132">
        <v>1.2E-2</v>
      </c>
      <c r="G163" s="160">
        <v>261.44</v>
      </c>
      <c r="H163" s="160">
        <v>2.85</v>
      </c>
      <c r="I163" s="162">
        <v>2.85</v>
      </c>
      <c r="J163" s="42">
        <v>5.8000000000000003E-2</v>
      </c>
    </row>
    <row r="164" spans="1:10" ht="27.75" customHeight="1" x14ac:dyDescent="0.25">
      <c r="A164" s="158" t="s">
        <v>582</v>
      </c>
      <c r="B164" s="27"/>
      <c r="C164" s="163">
        <v>0</v>
      </c>
      <c r="D164" s="130">
        <v>1.3120000000000001</v>
      </c>
      <c r="E164" s="131">
        <v>9.8000000000000004E-2</v>
      </c>
      <c r="F164" s="132">
        <v>4.0000000000000001E-3</v>
      </c>
      <c r="G164" s="160">
        <v>43.19</v>
      </c>
      <c r="H164" s="160">
        <v>3.71</v>
      </c>
      <c r="I164" s="162">
        <v>3.71</v>
      </c>
      <c r="J164" s="42">
        <v>3.3000000000000002E-2</v>
      </c>
    </row>
    <row r="165" spans="1:10" ht="27.75" customHeight="1" x14ac:dyDescent="0.25">
      <c r="A165" s="158" t="s">
        <v>583</v>
      </c>
      <c r="B165" s="27"/>
      <c r="C165" s="163">
        <v>0</v>
      </c>
      <c r="D165" s="130">
        <v>1.3120000000000001</v>
      </c>
      <c r="E165" s="131">
        <v>9.8000000000000004E-2</v>
      </c>
      <c r="F165" s="132">
        <v>4.0000000000000001E-3</v>
      </c>
      <c r="G165" s="160">
        <v>399.94</v>
      </c>
      <c r="H165" s="160">
        <v>3.71</v>
      </c>
      <c r="I165" s="162">
        <v>3.71</v>
      </c>
      <c r="J165" s="42">
        <v>3.3000000000000002E-2</v>
      </c>
    </row>
    <row r="166" spans="1:10" ht="27.75" customHeight="1" x14ac:dyDescent="0.25">
      <c r="A166" s="158" t="s">
        <v>584</v>
      </c>
      <c r="B166" s="27"/>
      <c r="C166" s="163">
        <v>0</v>
      </c>
      <c r="D166" s="130">
        <v>1.3120000000000001</v>
      </c>
      <c r="E166" s="131">
        <v>9.8000000000000004E-2</v>
      </c>
      <c r="F166" s="132">
        <v>4.0000000000000001E-3</v>
      </c>
      <c r="G166" s="160">
        <v>1085.52</v>
      </c>
      <c r="H166" s="160">
        <v>3.71</v>
      </c>
      <c r="I166" s="162">
        <v>3.71</v>
      </c>
      <c r="J166" s="42">
        <v>3.3000000000000002E-2</v>
      </c>
    </row>
    <row r="167" spans="1:10" ht="27.75" customHeight="1" x14ac:dyDescent="0.25">
      <c r="A167" s="158" t="s">
        <v>585</v>
      </c>
      <c r="B167" s="27"/>
      <c r="C167" s="163">
        <v>0</v>
      </c>
      <c r="D167" s="130">
        <v>1.3120000000000001</v>
      </c>
      <c r="E167" s="131">
        <v>9.8000000000000004E-2</v>
      </c>
      <c r="F167" s="132">
        <v>4.0000000000000001E-3</v>
      </c>
      <c r="G167" s="160">
        <v>1973.61</v>
      </c>
      <c r="H167" s="160">
        <v>3.71</v>
      </c>
      <c r="I167" s="162">
        <v>3.71</v>
      </c>
      <c r="J167" s="42">
        <v>3.3000000000000002E-2</v>
      </c>
    </row>
    <row r="168" spans="1:10" ht="27.75" customHeight="1" x14ac:dyDescent="0.25">
      <c r="A168" s="158" t="s">
        <v>586</v>
      </c>
      <c r="B168" s="27"/>
      <c r="C168" s="163">
        <v>0</v>
      </c>
      <c r="D168" s="130">
        <v>1.3120000000000001</v>
      </c>
      <c r="E168" s="131">
        <v>9.8000000000000004E-2</v>
      </c>
      <c r="F168" s="132">
        <v>4.0000000000000001E-3</v>
      </c>
      <c r="G168" s="160">
        <v>4948.92</v>
      </c>
      <c r="H168" s="160">
        <v>3.71</v>
      </c>
      <c r="I168" s="162">
        <v>3.71</v>
      </c>
      <c r="J168" s="42">
        <v>3.3000000000000002E-2</v>
      </c>
    </row>
    <row r="169" spans="1:10" ht="27.75" customHeight="1" x14ac:dyDescent="0.25">
      <c r="A169" s="158" t="s">
        <v>502</v>
      </c>
      <c r="B169" s="27"/>
      <c r="C169" s="163" t="s">
        <v>467</v>
      </c>
      <c r="D169" s="133">
        <v>9.84</v>
      </c>
      <c r="E169" s="134">
        <v>0.73499999999999999</v>
      </c>
      <c r="F169" s="132">
        <v>0.41099999999999998</v>
      </c>
      <c r="G169" s="195">
        <v>0</v>
      </c>
      <c r="H169" s="195">
        <v>0</v>
      </c>
      <c r="I169" s="195">
        <v>0</v>
      </c>
      <c r="J169" s="195">
        <v>0</v>
      </c>
    </row>
    <row r="170" spans="1:10" ht="27.75" customHeight="1" x14ac:dyDescent="0.25">
      <c r="A170" s="158" t="s">
        <v>503</v>
      </c>
      <c r="B170" s="27"/>
      <c r="C170" s="163">
        <v>0</v>
      </c>
      <c r="D170" s="130">
        <v>-3.01</v>
      </c>
      <c r="E170" s="131">
        <v>-0.35899999999999999</v>
      </c>
      <c r="F170" s="132">
        <v>-0.03</v>
      </c>
      <c r="G170" s="160">
        <v>0</v>
      </c>
      <c r="H170" s="195">
        <v>0</v>
      </c>
      <c r="I170" s="195">
        <v>0</v>
      </c>
      <c r="J170" s="195">
        <v>0</v>
      </c>
    </row>
    <row r="171" spans="1:10" ht="27.75" customHeight="1" x14ac:dyDescent="0.25">
      <c r="A171" s="158" t="s">
        <v>504</v>
      </c>
      <c r="B171" s="27"/>
      <c r="C171" s="163">
        <v>0</v>
      </c>
      <c r="D171" s="130">
        <v>-2.82</v>
      </c>
      <c r="E171" s="131">
        <v>-0.32300000000000001</v>
      </c>
      <c r="F171" s="132">
        <v>-2.5999999999999999E-2</v>
      </c>
      <c r="G171" s="160">
        <v>0</v>
      </c>
      <c r="H171" s="195">
        <v>0</v>
      </c>
      <c r="I171" s="195">
        <v>0</v>
      </c>
      <c r="J171" s="195">
        <v>0</v>
      </c>
    </row>
    <row r="172" spans="1:10" ht="27.75" customHeight="1" x14ac:dyDescent="0.25">
      <c r="A172" s="158" t="s">
        <v>505</v>
      </c>
      <c r="B172" s="27"/>
      <c r="C172" s="163">
        <v>0</v>
      </c>
      <c r="D172" s="130">
        <v>-3.01</v>
      </c>
      <c r="E172" s="131">
        <v>-0.35899999999999999</v>
      </c>
      <c r="F172" s="132">
        <v>-0.03</v>
      </c>
      <c r="G172" s="160">
        <v>0</v>
      </c>
      <c r="H172" s="195">
        <v>0</v>
      </c>
      <c r="I172" s="195">
        <v>0</v>
      </c>
      <c r="J172" s="42">
        <v>0.105</v>
      </c>
    </row>
    <row r="173" spans="1:10" ht="27.75" customHeight="1" x14ac:dyDescent="0.25">
      <c r="A173" s="158" t="s">
        <v>506</v>
      </c>
      <c r="B173" s="27"/>
      <c r="C173" s="163">
        <v>0</v>
      </c>
      <c r="D173" s="130">
        <v>-2.82</v>
      </c>
      <c r="E173" s="131">
        <v>-0.32300000000000001</v>
      </c>
      <c r="F173" s="132">
        <v>-2.5999999999999999E-2</v>
      </c>
      <c r="G173" s="160">
        <v>0</v>
      </c>
      <c r="H173" s="195">
        <v>0</v>
      </c>
      <c r="I173" s="195">
        <v>0</v>
      </c>
      <c r="J173" s="42">
        <v>8.7999999999999995E-2</v>
      </c>
    </row>
    <row r="174" spans="1:10" ht="27.75" customHeight="1" x14ac:dyDescent="0.25">
      <c r="A174" s="158" t="s">
        <v>507</v>
      </c>
      <c r="B174" s="27"/>
      <c r="C174" s="163">
        <v>0</v>
      </c>
      <c r="D174" s="130">
        <v>-2.536</v>
      </c>
      <c r="E174" s="131">
        <v>-0.24099999999999999</v>
      </c>
      <c r="F174" s="132">
        <v>-1.4999999999999999E-2</v>
      </c>
      <c r="G174" s="160">
        <v>38.97</v>
      </c>
      <c r="H174" s="195">
        <v>0</v>
      </c>
      <c r="I174" s="195">
        <v>0</v>
      </c>
      <c r="J174" s="42">
        <v>0.105</v>
      </c>
    </row>
    <row r="175" spans="1:10" ht="27.75" customHeight="1" x14ac:dyDescent="0.25">
      <c r="A175" s="158" t="s">
        <v>694</v>
      </c>
      <c r="B175" s="27"/>
      <c r="C175" s="163" t="s">
        <v>639</v>
      </c>
      <c r="D175" s="130">
        <v>1.119</v>
      </c>
      <c r="E175" s="131">
        <v>0.13300000000000001</v>
      </c>
      <c r="F175" s="132">
        <v>1.0999999999999999E-2</v>
      </c>
      <c r="G175" s="160">
        <v>1.08</v>
      </c>
      <c r="H175" s="195">
        <v>0</v>
      </c>
      <c r="I175" s="195">
        <v>0</v>
      </c>
      <c r="J175" s="195">
        <v>0</v>
      </c>
    </row>
    <row r="176" spans="1:10" ht="27.75" customHeight="1" x14ac:dyDescent="0.25">
      <c r="A176" s="158" t="s">
        <v>705</v>
      </c>
      <c r="B176" s="27"/>
      <c r="C176" s="163" t="s">
        <v>465</v>
      </c>
      <c r="D176" s="130">
        <v>1.119</v>
      </c>
      <c r="E176" s="131">
        <v>0.13300000000000001</v>
      </c>
      <c r="F176" s="132">
        <v>1.0999999999999999E-2</v>
      </c>
      <c r="G176" s="195">
        <v>0</v>
      </c>
      <c r="H176" s="195">
        <v>0</v>
      </c>
      <c r="I176" s="195">
        <v>0</v>
      </c>
      <c r="J176" s="195">
        <v>0</v>
      </c>
    </row>
    <row r="177" spans="1:10" ht="27.75" customHeight="1" x14ac:dyDescent="0.25">
      <c r="A177" s="158" t="s">
        <v>695</v>
      </c>
      <c r="B177" s="27"/>
      <c r="C177" s="163" t="s">
        <v>638</v>
      </c>
      <c r="D177" s="130">
        <v>1.083</v>
      </c>
      <c r="E177" s="131">
        <v>0.129</v>
      </c>
      <c r="F177" s="132">
        <v>1.0999999999999999E-2</v>
      </c>
      <c r="G177" s="160">
        <v>1.06</v>
      </c>
      <c r="H177" s="195">
        <v>0</v>
      </c>
      <c r="I177" s="195">
        <v>0</v>
      </c>
      <c r="J177" s="195">
        <v>0</v>
      </c>
    </row>
    <row r="178" spans="1:10" ht="27.75" customHeight="1" x14ac:dyDescent="0.25">
      <c r="A178" s="158" t="s">
        <v>696</v>
      </c>
      <c r="B178" s="27"/>
      <c r="C178" s="163" t="s">
        <v>638</v>
      </c>
      <c r="D178" s="130">
        <v>1.083</v>
      </c>
      <c r="E178" s="131">
        <v>0.129</v>
      </c>
      <c r="F178" s="132">
        <v>1.0999999999999999E-2</v>
      </c>
      <c r="G178" s="160">
        <v>1.35</v>
      </c>
      <c r="H178" s="195">
        <v>0</v>
      </c>
      <c r="I178" s="195">
        <v>0</v>
      </c>
      <c r="J178" s="195">
        <v>0</v>
      </c>
    </row>
    <row r="179" spans="1:10" ht="27.75" customHeight="1" x14ac:dyDescent="0.25">
      <c r="A179" s="158" t="s">
        <v>697</v>
      </c>
      <c r="B179" s="27"/>
      <c r="C179" s="163" t="s">
        <v>638</v>
      </c>
      <c r="D179" s="130">
        <v>1.083</v>
      </c>
      <c r="E179" s="131">
        <v>0.129</v>
      </c>
      <c r="F179" s="132">
        <v>1.0999999999999999E-2</v>
      </c>
      <c r="G179" s="160">
        <v>2.15</v>
      </c>
      <c r="H179" s="195">
        <v>0</v>
      </c>
      <c r="I179" s="195">
        <v>0</v>
      </c>
      <c r="J179" s="195">
        <v>0</v>
      </c>
    </row>
    <row r="180" spans="1:10" ht="27.75" customHeight="1" x14ac:dyDescent="0.25">
      <c r="A180" s="158" t="s">
        <v>698</v>
      </c>
      <c r="B180" s="27"/>
      <c r="C180" s="163" t="s">
        <v>638</v>
      </c>
      <c r="D180" s="130">
        <v>1.083</v>
      </c>
      <c r="E180" s="131">
        <v>0.129</v>
      </c>
      <c r="F180" s="132">
        <v>1.0999999999999999E-2</v>
      </c>
      <c r="G180" s="160">
        <v>3.45</v>
      </c>
      <c r="H180" s="195">
        <v>0</v>
      </c>
      <c r="I180" s="195">
        <v>0</v>
      </c>
      <c r="J180" s="195">
        <v>0</v>
      </c>
    </row>
    <row r="181" spans="1:10" ht="27.75" customHeight="1" x14ac:dyDescent="0.25">
      <c r="A181" s="158" t="s">
        <v>699</v>
      </c>
      <c r="B181" s="27"/>
      <c r="C181" s="163" t="s">
        <v>638</v>
      </c>
      <c r="D181" s="130">
        <v>1.083</v>
      </c>
      <c r="E181" s="131">
        <v>0.129</v>
      </c>
      <c r="F181" s="132">
        <v>1.0999999999999999E-2</v>
      </c>
      <c r="G181" s="160">
        <v>7.33</v>
      </c>
      <c r="H181" s="195">
        <v>0</v>
      </c>
      <c r="I181" s="195">
        <v>0</v>
      </c>
      <c r="J181" s="195">
        <v>0</v>
      </c>
    </row>
    <row r="182" spans="1:10" ht="27.75" customHeight="1" x14ac:dyDescent="0.25">
      <c r="A182" s="158" t="s">
        <v>508</v>
      </c>
      <c r="B182" s="27"/>
      <c r="C182" s="163" t="s">
        <v>466</v>
      </c>
      <c r="D182" s="130">
        <v>1.083</v>
      </c>
      <c r="E182" s="131">
        <v>0.129</v>
      </c>
      <c r="F182" s="132">
        <v>1.0999999999999999E-2</v>
      </c>
      <c r="G182" s="195">
        <v>0</v>
      </c>
      <c r="H182" s="195">
        <v>0</v>
      </c>
      <c r="I182" s="195">
        <v>0</v>
      </c>
      <c r="J182" s="195">
        <v>0</v>
      </c>
    </row>
    <row r="183" spans="1:10" ht="27.75" customHeight="1" x14ac:dyDescent="0.25">
      <c r="A183" s="158" t="s">
        <v>557</v>
      </c>
      <c r="B183" s="27"/>
      <c r="C183" s="163">
        <v>0</v>
      </c>
      <c r="D183" s="130">
        <v>0.73399999999999999</v>
      </c>
      <c r="E183" s="131">
        <v>8.2000000000000003E-2</v>
      </c>
      <c r="F183" s="132">
        <v>6.0000000000000001E-3</v>
      </c>
      <c r="G183" s="160">
        <v>1.25</v>
      </c>
      <c r="H183" s="160">
        <v>0.69</v>
      </c>
      <c r="I183" s="162">
        <v>0.69</v>
      </c>
      <c r="J183" s="42">
        <v>2.1999999999999999E-2</v>
      </c>
    </row>
    <row r="184" spans="1:10" ht="27.75" customHeight="1" x14ac:dyDescent="0.25">
      <c r="A184" s="158" t="s">
        <v>558</v>
      </c>
      <c r="B184" s="27"/>
      <c r="C184" s="163">
        <v>0</v>
      </c>
      <c r="D184" s="130">
        <v>0.73399999999999999</v>
      </c>
      <c r="E184" s="131">
        <v>8.2000000000000003E-2</v>
      </c>
      <c r="F184" s="132">
        <v>6.0000000000000001E-3</v>
      </c>
      <c r="G184" s="160">
        <v>12.25</v>
      </c>
      <c r="H184" s="160">
        <v>0.69</v>
      </c>
      <c r="I184" s="162">
        <v>0.69</v>
      </c>
      <c r="J184" s="42">
        <v>2.1999999999999999E-2</v>
      </c>
    </row>
    <row r="185" spans="1:10" ht="27.75" customHeight="1" x14ac:dyDescent="0.25">
      <c r="A185" s="158" t="s">
        <v>559</v>
      </c>
      <c r="B185" s="27"/>
      <c r="C185" s="163">
        <v>0</v>
      </c>
      <c r="D185" s="130">
        <v>0.73399999999999999</v>
      </c>
      <c r="E185" s="131">
        <v>8.2000000000000003E-2</v>
      </c>
      <c r="F185" s="132">
        <v>6.0000000000000001E-3</v>
      </c>
      <c r="G185" s="160">
        <v>19.88</v>
      </c>
      <c r="H185" s="160">
        <v>0.69</v>
      </c>
      <c r="I185" s="162">
        <v>0.69</v>
      </c>
      <c r="J185" s="42">
        <v>2.1999999999999999E-2</v>
      </c>
    </row>
    <row r="186" spans="1:10" ht="27.75" customHeight="1" x14ac:dyDescent="0.25">
      <c r="A186" s="158" t="s">
        <v>560</v>
      </c>
      <c r="B186" s="27"/>
      <c r="C186" s="163">
        <v>0</v>
      </c>
      <c r="D186" s="130">
        <v>0.73399999999999999</v>
      </c>
      <c r="E186" s="131">
        <v>8.2000000000000003E-2</v>
      </c>
      <c r="F186" s="132">
        <v>6.0000000000000001E-3</v>
      </c>
      <c r="G186" s="160">
        <v>31.23</v>
      </c>
      <c r="H186" s="160">
        <v>0.69</v>
      </c>
      <c r="I186" s="162">
        <v>0.69</v>
      </c>
      <c r="J186" s="42">
        <v>2.1999999999999999E-2</v>
      </c>
    </row>
    <row r="187" spans="1:10" ht="27.75" customHeight="1" x14ac:dyDescent="0.25">
      <c r="A187" s="158" t="s">
        <v>561</v>
      </c>
      <c r="B187" s="27"/>
      <c r="C187" s="163">
        <v>0</v>
      </c>
      <c r="D187" s="130">
        <v>0.73399999999999999</v>
      </c>
      <c r="E187" s="131">
        <v>8.2000000000000003E-2</v>
      </c>
      <c r="F187" s="132">
        <v>6.0000000000000001E-3</v>
      </c>
      <c r="G187" s="160">
        <v>61.5</v>
      </c>
      <c r="H187" s="160">
        <v>0.69</v>
      </c>
      <c r="I187" s="162">
        <v>0.69</v>
      </c>
      <c r="J187" s="42">
        <v>2.1999999999999999E-2</v>
      </c>
    </row>
    <row r="188" spans="1:10" ht="27.75" customHeight="1" x14ac:dyDescent="0.25">
      <c r="A188" s="158" t="s">
        <v>562</v>
      </c>
      <c r="B188" s="27"/>
      <c r="C188" s="163">
        <v>0</v>
      </c>
      <c r="D188" s="130">
        <v>0.72799999999999998</v>
      </c>
      <c r="E188" s="131">
        <v>6.9000000000000006E-2</v>
      </c>
      <c r="F188" s="132">
        <v>4.0000000000000001E-3</v>
      </c>
      <c r="G188" s="160">
        <v>1.47</v>
      </c>
      <c r="H188" s="160">
        <v>1.01</v>
      </c>
      <c r="I188" s="162">
        <v>1.01</v>
      </c>
      <c r="J188" s="42">
        <v>2.1000000000000001E-2</v>
      </c>
    </row>
    <row r="189" spans="1:10" ht="27.75" customHeight="1" x14ac:dyDescent="0.25">
      <c r="A189" s="158" t="s">
        <v>563</v>
      </c>
      <c r="B189" s="27"/>
      <c r="C189" s="163">
        <v>0</v>
      </c>
      <c r="D189" s="130">
        <v>0.72799999999999998</v>
      </c>
      <c r="E189" s="131">
        <v>6.9000000000000006E-2</v>
      </c>
      <c r="F189" s="132">
        <v>4.0000000000000001E-3</v>
      </c>
      <c r="G189" s="160">
        <v>18.059999999999999</v>
      </c>
      <c r="H189" s="160">
        <v>1.01</v>
      </c>
      <c r="I189" s="162">
        <v>1.01</v>
      </c>
      <c r="J189" s="42">
        <v>2.1000000000000001E-2</v>
      </c>
    </row>
    <row r="190" spans="1:10" ht="27.75" customHeight="1" x14ac:dyDescent="0.25">
      <c r="A190" s="158" t="s">
        <v>564</v>
      </c>
      <c r="B190" s="27"/>
      <c r="C190" s="163">
        <v>0</v>
      </c>
      <c r="D190" s="130">
        <v>0.72799999999999998</v>
      </c>
      <c r="E190" s="131">
        <v>6.9000000000000006E-2</v>
      </c>
      <c r="F190" s="132">
        <v>4.0000000000000001E-3</v>
      </c>
      <c r="G190" s="160">
        <v>29.57</v>
      </c>
      <c r="H190" s="160">
        <v>1.01</v>
      </c>
      <c r="I190" s="162">
        <v>1.01</v>
      </c>
      <c r="J190" s="42">
        <v>2.1000000000000001E-2</v>
      </c>
    </row>
    <row r="191" spans="1:10" ht="27.75" customHeight="1" x14ac:dyDescent="0.25">
      <c r="A191" s="158" t="s">
        <v>565</v>
      </c>
      <c r="B191" s="27"/>
      <c r="C191" s="163">
        <v>0</v>
      </c>
      <c r="D191" s="130">
        <v>0.72799999999999998</v>
      </c>
      <c r="E191" s="131">
        <v>6.9000000000000006E-2</v>
      </c>
      <c r="F191" s="132">
        <v>4.0000000000000001E-3</v>
      </c>
      <c r="G191" s="160">
        <v>46.68</v>
      </c>
      <c r="H191" s="160">
        <v>1.01</v>
      </c>
      <c r="I191" s="162">
        <v>1.01</v>
      </c>
      <c r="J191" s="42">
        <v>2.1000000000000001E-2</v>
      </c>
    </row>
    <row r="192" spans="1:10" ht="27.75" customHeight="1" x14ac:dyDescent="0.25">
      <c r="A192" s="158" t="s">
        <v>566</v>
      </c>
      <c r="B192" s="27"/>
      <c r="C192" s="163">
        <v>0</v>
      </c>
      <c r="D192" s="130">
        <v>0.72799999999999998</v>
      </c>
      <c r="E192" s="131">
        <v>6.9000000000000006E-2</v>
      </c>
      <c r="F192" s="132">
        <v>4.0000000000000001E-3</v>
      </c>
      <c r="G192" s="160">
        <v>92.34</v>
      </c>
      <c r="H192" s="160">
        <v>1.01</v>
      </c>
      <c r="I192" s="162">
        <v>1.01</v>
      </c>
      <c r="J192" s="42">
        <v>2.1000000000000001E-2</v>
      </c>
    </row>
    <row r="193" spans="1:10" ht="27.75" customHeight="1" x14ac:dyDescent="0.25">
      <c r="A193" s="158" t="s">
        <v>567</v>
      </c>
      <c r="B193" s="27"/>
      <c r="C193" s="163">
        <v>0</v>
      </c>
      <c r="D193" s="130">
        <v>0.46300000000000002</v>
      </c>
      <c r="E193" s="131">
        <v>3.5000000000000003E-2</v>
      </c>
      <c r="F193" s="132">
        <v>1E-3</v>
      </c>
      <c r="G193" s="160">
        <v>15.26</v>
      </c>
      <c r="H193" s="160">
        <v>1.31</v>
      </c>
      <c r="I193" s="162">
        <v>1.31</v>
      </c>
      <c r="J193" s="42">
        <v>1.0999999999999999E-2</v>
      </c>
    </row>
    <row r="194" spans="1:10" ht="27.75" customHeight="1" x14ac:dyDescent="0.25">
      <c r="A194" s="158" t="s">
        <v>568</v>
      </c>
      <c r="B194" s="27"/>
      <c r="C194" s="163">
        <v>0</v>
      </c>
      <c r="D194" s="130">
        <v>0.46300000000000002</v>
      </c>
      <c r="E194" s="131">
        <v>3.5000000000000003E-2</v>
      </c>
      <c r="F194" s="132">
        <v>1E-3</v>
      </c>
      <c r="G194" s="160">
        <v>141.26</v>
      </c>
      <c r="H194" s="160">
        <v>1.31</v>
      </c>
      <c r="I194" s="162">
        <v>1.31</v>
      </c>
      <c r="J194" s="42">
        <v>1.0999999999999999E-2</v>
      </c>
    </row>
    <row r="195" spans="1:10" ht="27.75" customHeight="1" x14ac:dyDescent="0.25">
      <c r="A195" s="158" t="s">
        <v>569</v>
      </c>
      <c r="B195" s="27"/>
      <c r="C195" s="163">
        <v>0</v>
      </c>
      <c r="D195" s="130">
        <v>0.46300000000000002</v>
      </c>
      <c r="E195" s="131">
        <v>3.5000000000000003E-2</v>
      </c>
      <c r="F195" s="132">
        <v>1E-3</v>
      </c>
      <c r="G195" s="160">
        <v>383.42</v>
      </c>
      <c r="H195" s="160">
        <v>1.31</v>
      </c>
      <c r="I195" s="162">
        <v>1.31</v>
      </c>
      <c r="J195" s="42">
        <v>1.0999999999999999E-2</v>
      </c>
    </row>
    <row r="196" spans="1:10" ht="27.75" customHeight="1" x14ac:dyDescent="0.25">
      <c r="A196" s="158" t="s">
        <v>570</v>
      </c>
      <c r="B196" s="27"/>
      <c r="C196" s="163">
        <v>0</v>
      </c>
      <c r="D196" s="130">
        <v>0.46300000000000002</v>
      </c>
      <c r="E196" s="131">
        <v>3.5000000000000003E-2</v>
      </c>
      <c r="F196" s="132">
        <v>1E-3</v>
      </c>
      <c r="G196" s="160">
        <v>697.1</v>
      </c>
      <c r="H196" s="160">
        <v>1.31</v>
      </c>
      <c r="I196" s="162">
        <v>1.31</v>
      </c>
      <c r="J196" s="42">
        <v>1.0999999999999999E-2</v>
      </c>
    </row>
    <row r="197" spans="1:10" ht="27.75" customHeight="1" x14ac:dyDescent="0.25">
      <c r="A197" s="158" t="s">
        <v>571</v>
      </c>
      <c r="B197" s="27"/>
      <c r="C197" s="163">
        <v>0</v>
      </c>
      <c r="D197" s="130">
        <v>0.46300000000000002</v>
      </c>
      <c r="E197" s="131">
        <v>3.5000000000000003E-2</v>
      </c>
      <c r="F197" s="132">
        <v>1E-3</v>
      </c>
      <c r="G197" s="160">
        <v>1748.01</v>
      </c>
      <c r="H197" s="160">
        <v>1.31</v>
      </c>
      <c r="I197" s="162">
        <v>1.31</v>
      </c>
      <c r="J197" s="42">
        <v>1.0999999999999999E-2</v>
      </c>
    </row>
    <row r="198" spans="1:10" ht="27.75" customHeight="1" x14ac:dyDescent="0.25">
      <c r="A198" s="158" t="s">
        <v>509</v>
      </c>
      <c r="B198" s="27"/>
      <c r="C198" s="163" t="s">
        <v>467</v>
      </c>
      <c r="D198" s="133">
        <v>3.4750000000000001</v>
      </c>
      <c r="E198" s="134">
        <v>0.26</v>
      </c>
      <c r="F198" s="132">
        <v>0.14499999999999999</v>
      </c>
      <c r="G198" s="195">
        <v>0</v>
      </c>
      <c r="H198" s="195">
        <v>0</v>
      </c>
      <c r="I198" s="195">
        <v>0</v>
      </c>
      <c r="J198" s="195">
        <v>0</v>
      </c>
    </row>
    <row r="199" spans="1:10" ht="27.75" customHeight="1" x14ac:dyDescent="0.25">
      <c r="A199" s="158" t="s">
        <v>510</v>
      </c>
      <c r="B199" s="27"/>
      <c r="C199" s="163">
        <v>0</v>
      </c>
      <c r="D199" s="130">
        <v>-1.0629999999999999</v>
      </c>
      <c r="E199" s="131">
        <v>-0.127</v>
      </c>
      <c r="F199" s="132">
        <v>-0.01</v>
      </c>
      <c r="G199" s="160">
        <v>0</v>
      </c>
      <c r="H199" s="195">
        <v>0</v>
      </c>
      <c r="I199" s="195">
        <v>0</v>
      </c>
      <c r="J199" s="195">
        <v>0</v>
      </c>
    </row>
    <row r="200" spans="1:10" ht="27.75" customHeight="1" x14ac:dyDescent="0.25">
      <c r="A200" s="158" t="s">
        <v>511</v>
      </c>
      <c r="B200" s="27"/>
      <c r="C200" s="163">
        <v>0</v>
      </c>
      <c r="D200" s="130">
        <v>-0.996</v>
      </c>
      <c r="E200" s="131">
        <v>-0.114</v>
      </c>
      <c r="F200" s="132">
        <v>-8.9999999999999993E-3</v>
      </c>
      <c r="G200" s="160">
        <v>0</v>
      </c>
      <c r="H200" s="195">
        <v>0</v>
      </c>
      <c r="I200" s="195">
        <v>0</v>
      </c>
      <c r="J200" s="195">
        <v>0</v>
      </c>
    </row>
    <row r="201" spans="1:10" ht="27.75" customHeight="1" x14ac:dyDescent="0.25">
      <c r="A201" s="158" t="s">
        <v>512</v>
      </c>
      <c r="B201" s="27"/>
      <c r="C201" s="163">
        <v>0</v>
      </c>
      <c r="D201" s="130">
        <v>-1.0629999999999999</v>
      </c>
      <c r="E201" s="131">
        <v>-0.127</v>
      </c>
      <c r="F201" s="132">
        <v>-0.01</v>
      </c>
      <c r="G201" s="160">
        <v>0</v>
      </c>
      <c r="H201" s="195">
        <v>0</v>
      </c>
      <c r="I201" s="195">
        <v>0</v>
      </c>
      <c r="J201" s="42">
        <v>3.6999999999999998E-2</v>
      </c>
    </row>
    <row r="202" spans="1:10" ht="27.75" customHeight="1" x14ac:dyDescent="0.25">
      <c r="A202" s="158" t="s">
        <v>513</v>
      </c>
      <c r="B202" s="27"/>
      <c r="C202" s="163">
        <v>0</v>
      </c>
      <c r="D202" s="130">
        <v>-0.996</v>
      </c>
      <c r="E202" s="131">
        <v>-0.114</v>
      </c>
      <c r="F202" s="132">
        <v>-8.9999999999999993E-3</v>
      </c>
      <c r="G202" s="160">
        <v>0</v>
      </c>
      <c r="H202" s="195">
        <v>0</v>
      </c>
      <c r="I202" s="195">
        <v>0</v>
      </c>
      <c r="J202" s="42">
        <v>3.1E-2</v>
      </c>
    </row>
    <row r="203" spans="1:10" ht="27.75" customHeight="1" x14ac:dyDescent="0.25">
      <c r="A203" s="158" t="s">
        <v>514</v>
      </c>
      <c r="B203" s="27"/>
      <c r="C203" s="163">
        <v>0</v>
      </c>
      <c r="D203" s="130">
        <v>-0.89600000000000002</v>
      </c>
      <c r="E203" s="131">
        <v>-8.5000000000000006E-2</v>
      </c>
      <c r="F203" s="132">
        <v>-5.0000000000000001E-3</v>
      </c>
      <c r="G203" s="160">
        <v>13.77</v>
      </c>
      <c r="H203" s="195">
        <v>0</v>
      </c>
      <c r="I203" s="195">
        <v>0</v>
      </c>
      <c r="J203" s="42">
        <v>3.6999999999999998E-2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1:D1"/>
    <mergeCell ref="F1:H1"/>
    <mergeCell ref="A2:J2"/>
    <mergeCell ref="F4:J4"/>
    <mergeCell ref="F5:G5"/>
    <mergeCell ref="H9:J9"/>
    <mergeCell ref="F9:G9"/>
    <mergeCell ref="B8:D8"/>
    <mergeCell ref="A4:D4"/>
    <mergeCell ref="F6:G6"/>
    <mergeCell ref="F7:G7"/>
    <mergeCell ref="F8:G8"/>
  </mergeCells>
  <phoneticPr fontId="5"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9" scale="45"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0"/>
  <sheetViews>
    <sheetView zoomScale="80" zoomScaleNormal="80" zoomScaleSheetLayoutView="100" workbookViewId="0">
      <selection activeCell="D17" sqref="D17"/>
    </sheetView>
  </sheetViews>
  <sheetFormatPr defaultRowHeight="12.5" x14ac:dyDescent="0.25"/>
  <cols>
    <col min="1" max="6" width="24" customWidth="1"/>
  </cols>
  <sheetData>
    <row r="1" spans="1:6" ht="27.75" customHeight="1" x14ac:dyDescent="0.25">
      <c r="A1" s="128" t="s">
        <v>30</v>
      </c>
    </row>
    <row r="2" spans="1:6" ht="44.25" customHeight="1" x14ac:dyDescent="0.25">
      <c r="A2" s="270" t="s">
        <v>182</v>
      </c>
      <c r="B2" s="271"/>
      <c r="C2" s="271"/>
      <c r="D2" s="271"/>
      <c r="E2" s="271"/>
    </row>
    <row r="3" spans="1:6" ht="47.25" customHeight="1" x14ac:dyDescent="0.25">
      <c r="A3" s="228" t="str">
        <f>Overview!B4&amp; " - Illustrative LLFs for year beginning "&amp;Overview!D4</f>
        <v>National Grid Electricity Distribution (East Midlands) plc  - Illustrative LLFs for year beginning 1 April 2027</v>
      </c>
      <c r="B3" s="228"/>
      <c r="C3" s="228"/>
      <c r="D3" s="228"/>
      <c r="E3" s="228"/>
    </row>
    <row r="4" spans="1:6" ht="19.5" customHeight="1" x14ac:dyDescent="0.25">
      <c r="A4" s="272" t="s">
        <v>19</v>
      </c>
      <c r="B4" s="20" t="s">
        <v>6</v>
      </c>
      <c r="C4" s="20" t="s">
        <v>7</v>
      </c>
      <c r="D4" s="20" t="s">
        <v>8</v>
      </c>
      <c r="E4" s="20" t="s">
        <v>9</v>
      </c>
    </row>
    <row r="5" spans="1:6" ht="19.5" customHeight="1" x14ac:dyDescent="0.25">
      <c r="A5" s="273"/>
      <c r="B5" s="20" t="s">
        <v>20</v>
      </c>
      <c r="C5" s="20" t="s">
        <v>21</v>
      </c>
      <c r="D5" s="20" t="s">
        <v>22</v>
      </c>
      <c r="E5" s="20" t="s">
        <v>23</v>
      </c>
    </row>
    <row r="6" spans="1:6" ht="45" customHeight="1" x14ac:dyDescent="0.25">
      <c r="A6" s="190" t="s">
        <v>749</v>
      </c>
      <c r="B6" s="183"/>
      <c r="C6" s="183"/>
      <c r="D6" s="23" t="s">
        <v>750</v>
      </c>
      <c r="E6" s="23" t="s">
        <v>751</v>
      </c>
    </row>
    <row r="7" spans="1:6" ht="45" customHeight="1" x14ac:dyDescent="0.25">
      <c r="A7" s="190" t="s">
        <v>752</v>
      </c>
      <c r="B7" s="23" t="s">
        <v>753</v>
      </c>
      <c r="C7" s="22" t="s">
        <v>754</v>
      </c>
      <c r="D7" s="23" t="s">
        <v>750</v>
      </c>
      <c r="E7" s="23" t="s">
        <v>755</v>
      </c>
    </row>
    <row r="8" spans="1:6" ht="45" customHeight="1" x14ac:dyDescent="0.25">
      <c r="A8" s="190" t="s">
        <v>26</v>
      </c>
      <c r="B8" s="183"/>
      <c r="C8" s="183"/>
      <c r="D8" s="23" t="s">
        <v>750</v>
      </c>
      <c r="E8" s="23" t="s">
        <v>751</v>
      </c>
    </row>
    <row r="9" spans="1:6" ht="25.5" customHeight="1" x14ac:dyDescent="0.25">
      <c r="A9" s="124" t="s">
        <v>24</v>
      </c>
      <c r="B9" s="236" t="s">
        <v>25</v>
      </c>
      <c r="C9" s="237"/>
      <c r="D9" s="237"/>
      <c r="E9" s="238"/>
    </row>
    <row r="10" spans="1:6" ht="13" x14ac:dyDescent="0.25">
      <c r="A10" s="12"/>
      <c r="B10" s="11"/>
      <c r="C10" s="11"/>
      <c r="D10" s="11"/>
      <c r="E10" s="11"/>
    </row>
    <row r="11" spans="1:6" x14ac:dyDescent="0.25">
      <c r="B11" s="11"/>
      <c r="C11" s="11"/>
      <c r="D11" s="11"/>
      <c r="E11" s="11"/>
    </row>
    <row r="12" spans="1:6" ht="22.5" customHeight="1" x14ac:dyDescent="0.25">
      <c r="A12" s="232" t="s">
        <v>72</v>
      </c>
      <c r="B12" s="274"/>
      <c r="C12" s="274"/>
      <c r="D12" s="274"/>
      <c r="E12" s="274"/>
      <c r="F12" s="233"/>
    </row>
    <row r="13" spans="1:6" ht="22.5" customHeight="1" x14ac:dyDescent="0.25">
      <c r="A13" s="232" t="s">
        <v>5</v>
      </c>
      <c r="B13" s="274"/>
      <c r="C13" s="274"/>
      <c r="D13" s="274"/>
      <c r="E13" s="274"/>
      <c r="F13" s="233"/>
    </row>
    <row r="14" spans="1:6" ht="33" customHeight="1" x14ac:dyDescent="0.25">
      <c r="A14" s="20" t="s">
        <v>73</v>
      </c>
      <c r="B14" s="20" t="s">
        <v>6</v>
      </c>
      <c r="C14" s="20" t="s">
        <v>7</v>
      </c>
      <c r="D14" s="20" t="s">
        <v>8</v>
      </c>
      <c r="E14" s="20" t="s">
        <v>9</v>
      </c>
      <c r="F14" s="20" t="s">
        <v>10</v>
      </c>
    </row>
    <row r="15" spans="1:6" ht="22.5" customHeight="1" x14ac:dyDescent="0.25">
      <c r="A15" s="1" t="s">
        <v>756</v>
      </c>
      <c r="B15" s="10"/>
      <c r="C15" s="10"/>
      <c r="D15" s="10"/>
      <c r="E15" s="10"/>
      <c r="F15" s="10"/>
    </row>
    <row r="16" spans="1:6" ht="22.5" customHeight="1" x14ac:dyDescent="0.25">
      <c r="A16" s="1" t="s">
        <v>757</v>
      </c>
      <c r="B16" s="10"/>
      <c r="C16" s="10"/>
      <c r="D16" s="10"/>
      <c r="E16" s="10"/>
      <c r="F16" s="10"/>
    </row>
    <row r="17" spans="1:6" ht="22.5" customHeight="1" x14ac:dyDescent="0.25">
      <c r="A17" s="1" t="s">
        <v>758</v>
      </c>
      <c r="B17" s="10"/>
      <c r="C17" s="10"/>
      <c r="D17" s="10"/>
      <c r="E17" s="10"/>
      <c r="F17" s="10"/>
    </row>
    <row r="18" spans="1:6" ht="22.5" customHeight="1" x14ac:dyDescent="0.25">
      <c r="A18" s="1" t="s">
        <v>759</v>
      </c>
      <c r="B18" s="10"/>
      <c r="C18" s="10"/>
      <c r="D18" s="10"/>
      <c r="E18" s="10"/>
      <c r="F18" s="10"/>
    </row>
    <row r="19" spans="1:6" ht="22.5" customHeight="1" x14ac:dyDescent="0.25">
      <c r="A19" s="1" t="s">
        <v>760</v>
      </c>
      <c r="B19" s="10"/>
      <c r="C19" s="10"/>
      <c r="D19" s="10"/>
      <c r="E19" s="10"/>
      <c r="F19" s="10"/>
    </row>
    <row r="20" spans="1:6" ht="22.5" customHeight="1" x14ac:dyDescent="0.25">
      <c r="A20" s="1" t="s">
        <v>761</v>
      </c>
      <c r="B20" s="10"/>
      <c r="C20" s="10"/>
      <c r="D20" s="10"/>
      <c r="E20" s="10"/>
      <c r="F20" s="10"/>
    </row>
    <row r="21" spans="1:6" ht="22.5" customHeight="1" x14ac:dyDescent="0.25">
      <c r="A21" s="1" t="s">
        <v>762</v>
      </c>
      <c r="B21" s="10"/>
      <c r="C21" s="10"/>
      <c r="D21" s="10"/>
      <c r="E21" s="10"/>
      <c r="F21" s="10"/>
    </row>
    <row r="22" spans="1:6" ht="22.5" customHeight="1" x14ac:dyDescent="0.25">
      <c r="A22" s="1" t="s">
        <v>763</v>
      </c>
      <c r="B22" s="10"/>
      <c r="C22" s="10"/>
      <c r="D22" s="10"/>
      <c r="E22" s="10"/>
      <c r="F22" s="10"/>
    </row>
    <row r="24" spans="1:6" ht="22.5" customHeight="1" x14ac:dyDescent="0.25">
      <c r="A24" s="232" t="s">
        <v>74</v>
      </c>
      <c r="B24" s="274"/>
      <c r="C24" s="274"/>
      <c r="D24" s="274"/>
      <c r="E24" s="274"/>
      <c r="F24" s="233"/>
    </row>
    <row r="25" spans="1:6" ht="22.5" customHeight="1" x14ac:dyDescent="0.25">
      <c r="A25" s="232" t="s">
        <v>17</v>
      </c>
      <c r="B25" s="274"/>
      <c r="C25" s="274"/>
      <c r="D25" s="274"/>
      <c r="E25" s="274"/>
      <c r="F25" s="233"/>
    </row>
    <row r="26" spans="1:6" ht="33" customHeight="1" x14ac:dyDescent="0.25">
      <c r="A26" s="20" t="s">
        <v>11</v>
      </c>
      <c r="B26" s="20" t="s">
        <v>6</v>
      </c>
      <c r="C26" s="20" t="s">
        <v>7</v>
      </c>
      <c r="D26" s="20" t="s">
        <v>8</v>
      </c>
      <c r="E26" s="20" t="s">
        <v>9</v>
      </c>
      <c r="F26" s="20" t="s">
        <v>10</v>
      </c>
    </row>
    <row r="27" spans="1:6" ht="22.5" customHeight="1" x14ac:dyDescent="0.25">
      <c r="A27" s="1" t="s">
        <v>12</v>
      </c>
      <c r="B27" s="10"/>
      <c r="C27" s="10"/>
      <c r="D27" s="10"/>
      <c r="E27" s="10"/>
      <c r="F27" s="10"/>
    </row>
    <row r="28" spans="1:6" ht="22.5" customHeight="1" x14ac:dyDescent="0.25">
      <c r="A28" s="1" t="s">
        <v>13</v>
      </c>
      <c r="B28" s="10"/>
      <c r="C28" s="10"/>
      <c r="D28" s="10"/>
      <c r="E28" s="10"/>
      <c r="F28" s="10"/>
    </row>
    <row r="29" spans="1:6" ht="22.5" customHeight="1" x14ac:dyDescent="0.25">
      <c r="A29" s="1" t="s">
        <v>14</v>
      </c>
      <c r="B29" s="10"/>
      <c r="C29" s="10"/>
      <c r="D29" s="10"/>
      <c r="E29" s="10"/>
      <c r="F29" s="10"/>
    </row>
    <row r="30" spans="1:6" ht="22.5" customHeight="1" x14ac:dyDescent="0.25">
      <c r="A30" s="1" t="s">
        <v>15</v>
      </c>
      <c r="B30" s="10"/>
      <c r="C30" s="10"/>
      <c r="D30" s="10"/>
      <c r="E30" s="10"/>
      <c r="F30" s="10"/>
    </row>
    <row r="31" spans="1:6" ht="22.5" customHeight="1" x14ac:dyDescent="0.25">
      <c r="A31" s="1" t="s">
        <v>16</v>
      </c>
      <c r="B31" s="10"/>
      <c r="C31" s="10"/>
      <c r="D31" s="10"/>
      <c r="E31" s="10"/>
      <c r="F31" s="10"/>
    </row>
    <row r="33" spans="1:6" ht="22.5" customHeight="1" x14ac:dyDescent="0.25">
      <c r="A33" s="232" t="s">
        <v>74</v>
      </c>
      <c r="B33" s="274"/>
      <c r="C33" s="274"/>
      <c r="D33" s="274"/>
      <c r="E33" s="274"/>
      <c r="F33" s="233"/>
    </row>
    <row r="34" spans="1:6" ht="22.5" customHeight="1" x14ac:dyDescent="0.25">
      <c r="A34" s="232" t="s">
        <v>18</v>
      </c>
      <c r="B34" s="274"/>
      <c r="C34" s="274"/>
      <c r="D34" s="274"/>
      <c r="E34" s="274"/>
      <c r="F34" s="233"/>
    </row>
    <row r="35" spans="1:6" ht="33" customHeight="1" x14ac:dyDescent="0.25">
      <c r="A35" s="20" t="s">
        <v>11</v>
      </c>
      <c r="B35" s="20" t="s">
        <v>6</v>
      </c>
      <c r="C35" s="20" t="s">
        <v>7</v>
      </c>
      <c r="D35" s="20" t="s">
        <v>8</v>
      </c>
      <c r="E35" s="20" t="s">
        <v>9</v>
      </c>
      <c r="F35" s="20" t="s">
        <v>10</v>
      </c>
    </row>
    <row r="36" spans="1:6" ht="22.5" customHeight="1" x14ac:dyDescent="0.25">
      <c r="A36" s="1" t="s">
        <v>12</v>
      </c>
      <c r="B36" s="10"/>
      <c r="C36" s="10"/>
      <c r="D36" s="10"/>
      <c r="E36" s="10"/>
      <c r="F36" s="10"/>
    </row>
    <row r="37" spans="1:6" ht="22.5" customHeight="1" x14ac:dyDescent="0.25">
      <c r="A37" s="1" t="s">
        <v>13</v>
      </c>
      <c r="B37" s="10"/>
      <c r="C37" s="10"/>
      <c r="D37" s="10"/>
      <c r="E37" s="10"/>
      <c r="F37" s="10"/>
    </row>
    <row r="38" spans="1:6" ht="22.5" customHeight="1" x14ac:dyDescent="0.25">
      <c r="A38" s="1" t="s">
        <v>14</v>
      </c>
      <c r="B38" s="10"/>
      <c r="C38" s="10"/>
      <c r="D38" s="10"/>
      <c r="E38" s="10"/>
      <c r="F38" s="10"/>
    </row>
    <row r="39" spans="1:6" ht="22.5" customHeight="1" x14ac:dyDescent="0.25">
      <c r="A39" s="1" t="s">
        <v>15</v>
      </c>
      <c r="B39" s="10"/>
      <c r="C39" s="10"/>
      <c r="D39" s="10"/>
      <c r="E39" s="10"/>
      <c r="F39" s="10"/>
    </row>
    <row r="40" spans="1:6" ht="22.5" customHeight="1" x14ac:dyDescent="0.25">
      <c r="A40" s="1" t="s">
        <v>16</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9" scale="61" fitToHeight="0" orientation="portrait" r:id="rId2"/>
  <headerFooter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28"/>
  <sheetViews>
    <sheetView topLeftCell="A4" zoomScale="80" zoomScaleNormal="80" zoomScaleSheetLayoutView="100" workbookViewId="0">
      <selection activeCell="H28" sqref="H28"/>
    </sheetView>
  </sheetViews>
  <sheetFormatPr defaultColWidth="9.1796875" defaultRowHeight="27.75" customHeight="1" x14ac:dyDescent="0.25"/>
  <cols>
    <col min="1" max="2" width="16" style="2" customWidth="1"/>
    <col min="3" max="3" width="6.453125" style="2" bestFit="1" customWidth="1"/>
    <col min="4" max="4" width="20.54296875" style="2" customWidth="1"/>
    <col min="5" max="5" width="16.453125" style="3" customWidth="1"/>
    <col min="6" max="6" width="6.453125" style="3" bestFit="1" customWidth="1"/>
    <col min="7" max="7" width="20.54296875" style="2" customWidth="1"/>
    <col min="8" max="8" width="50.54296875" style="3" customWidth="1"/>
    <col min="9" max="10" width="15.54296875" style="3" customWidth="1"/>
    <col min="11" max="11" width="15.54296875" style="8" customWidth="1"/>
    <col min="12" max="13" width="15.54296875" style="4" customWidth="1"/>
    <col min="14" max="17" width="15.54296875" style="2" customWidth="1"/>
    <col min="18" max="16384" width="9.1796875" style="2"/>
  </cols>
  <sheetData>
    <row r="1" spans="1:17" ht="100.5" customHeight="1" x14ac:dyDescent="0.25">
      <c r="A1" s="13" t="s">
        <v>30</v>
      </c>
      <c r="B1" s="13"/>
      <c r="C1" s="13"/>
      <c r="D1" s="13"/>
      <c r="G1" s="24"/>
      <c r="H1" s="275" t="s">
        <v>184</v>
      </c>
      <c r="I1" s="276"/>
    </row>
    <row r="2" spans="1:17" ht="27.75" customHeight="1" x14ac:dyDescent="0.25">
      <c r="A2" s="244" t="s">
        <v>183</v>
      </c>
      <c r="B2" s="245"/>
      <c r="C2" s="245"/>
      <c r="D2" s="245"/>
      <c r="E2" s="245"/>
      <c r="F2" s="245"/>
      <c r="G2" s="245"/>
      <c r="H2" s="245"/>
      <c r="I2" s="245"/>
      <c r="J2" s="245"/>
      <c r="K2" s="245"/>
      <c r="L2" s="245"/>
      <c r="M2" s="245"/>
      <c r="N2" s="245"/>
      <c r="O2" s="245"/>
      <c r="P2" s="245"/>
      <c r="Q2" s="245"/>
    </row>
    <row r="3" spans="1:17" ht="17.25" customHeight="1" x14ac:dyDescent="0.25">
      <c r="A3" s="13"/>
      <c r="B3" s="13"/>
      <c r="C3" s="13"/>
      <c r="D3" s="13"/>
      <c r="G3" s="24"/>
    </row>
    <row r="4" spans="1:17" s="9" customFormat="1" ht="25.5" customHeight="1" x14ac:dyDescent="0.25">
      <c r="A4" s="277" t="str">
        <f>Overview!B4&amp; " - Effective from "&amp;Overview!D4&amp;" - "&amp;Overview!E4&amp;" new designated EHV charges"</f>
        <v>National Grid Electricity Distribution (East Midlands) plc  - Effective from 1 April 2027 - Final new designated EHV charges</v>
      </c>
      <c r="B4" s="278"/>
      <c r="C4" s="278"/>
      <c r="D4" s="278"/>
      <c r="E4" s="278"/>
      <c r="F4" s="278"/>
      <c r="G4" s="278"/>
      <c r="H4" s="278"/>
      <c r="I4" s="278"/>
      <c r="J4" s="278"/>
      <c r="K4" s="278"/>
      <c r="L4" s="278"/>
      <c r="M4" s="278"/>
      <c r="N4" s="278"/>
      <c r="O4" s="278"/>
      <c r="P4" s="278"/>
      <c r="Q4" s="278"/>
    </row>
    <row r="5" spans="1:17" ht="69.75" customHeight="1" x14ac:dyDescent="0.25">
      <c r="A5" s="28" t="s">
        <v>187</v>
      </c>
      <c r="B5" s="28" t="s">
        <v>95</v>
      </c>
      <c r="C5" s="28" t="s">
        <v>798</v>
      </c>
      <c r="D5" s="28" t="s">
        <v>64</v>
      </c>
      <c r="E5" s="28" t="s">
        <v>96</v>
      </c>
      <c r="F5" s="28" t="s">
        <v>798</v>
      </c>
      <c r="G5" s="28" t="s">
        <v>65</v>
      </c>
      <c r="H5" s="68" t="s">
        <v>60</v>
      </c>
      <c r="I5" s="55" t="s">
        <v>652</v>
      </c>
      <c r="J5" s="68" t="str">
        <f>'Annex 2 Designated EHV charges'!I10</f>
        <v>Import
Super Red
unit charge
(p/kWh)</v>
      </c>
      <c r="K5" s="68" t="str">
        <f>'Annex 2 Designated EHV charges'!J10</f>
        <v>Import
fixed charge
(p/day)</v>
      </c>
      <c r="L5" s="68" t="str">
        <f>'Annex 2 Designated EHV charges'!K10</f>
        <v>Import
capacity charge
(p/kVA/day)</v>
      </c>
      <c r="M5" s="68" t="str">
        <f>'Annex 2 Designated EHV charges'!L10</f>
        <v>Import
exceeded capacity charge
(p/kVA/day)</v>
      </c>
      <c r="N5" s="68" t="str">
        <f>'Annex 2 Designated EHV charges'!M10</f>
        <v>Export
Super Red
unit charge
(p/kWh)</v>
      </c>
      <c r="O5" s="68" t="str">
        <f>'Annex 2 Designated EHV charges'!N10</f>
        <v>Export
fixed charge
(p/day)</v>
      </c>
      <c r="P5" s="68" t="str">
        <f>'Annex 2 Designated EHV charges'!O10</f>
        <v>Export
capacity charge
(p/kVA/day)</v>
      </c>
      <c r="Q5" s="68" t="str">
        <f>'Annex 2 Designated EHV charges'!P10</f>
        <v>Export
exceeded capacity charge
(p/kVA/day)</v>
      </c>
    </row>
    <row r="6" spans="1:17" ht="22.5" customHeight="1" x14ac:dyDescent="0.25">
      <c r="A6" s="45"/>
      <c r="B6" s="45" t="s">
        <v>75</v>
      </c>
      <c r="C6" s="45"/>
      <c r="D6" s="45"/>
      <c r="E6" s="46" t="s">
        <v>76</v>
      </c>
      <c r="F6" s="46"/>
      <c r="G6" s="46"/>
      <c r="H6" s="47"/>
      <c r="I6" s="47"/>
      <c r="J6" s="30"/>
      <c r="K6" s="31"/>
      <c r="L6" s="31"/>
      <c r="M6" s="31"/>
      <c r="N6" s="39"/>
      <c r="O6" s="40"/>
      <c r="P6" s="40"/>
      <c r="Q6" s="40"/>
    </row>
    <row r="7" spans="1:17" ht="22.5" customHeight="1" x14ac:dyDescent="0.25">
      <c r="A7" s="45"/>
      <c r="B7" s="45" t="s">
        <v>77</v>
      </c>
      <c r="C7" s="45"/>
      <c r="D7" s="45"/>
      <c r="E7" s="46" t="s">
        <v>86</v>
      </c>
      <c r="F7" s="46"/>
      <c r="G7" s="46"/>
      <c r="H7" s="47"/>
      <c r="I7" s="47"/>
      <c r="J7" s="30"/>
      <c r="K7" s="31"/>
      <c r="L7" s="31"/>
      <c r="M7" s="31"/>
      <c r="N7" s="39"/>
      <c r="O7" s="40"/>
      <c r="P7" s="40"/>
      <c r="Q7" s="40"/>
    </row>
    <row r="8" spans="1:17" ht="22.5" customHeight="1" x14ac:dyDescent="0.25">
      <c r="A8" s="45"/>
      <c r="B8" s="45" t="s">
        <v>78</v>
      </c>
      <c r="C8" s="45"/>
      <c r="D8" s="45"/>
      <c r="E8" s="46" t="s">
        <v>87</v>
      </c>
      <c r="F8" s="46"/>
      <c r="G8" s="46"/>
      <c r="H8" s="47"/>
      <c r="I8" s="47"/>
      <c r="J8" s="30"/>
      <c r="K8" s="31"/>
      <c r="L8" s="31"/>
      <c r="M8" s="31"/>
      <c r="N8" s="39"/>
      <c r="O8" s="40"/>
      <c r="P8" s="40"/>
      <c r="Q8" s="40"/>
    </row>
    <row r="9" spans="1:17" ht="22.5" customHeight="1" x14ac:dyDescent="0.25">
      <c r="A9" s="45"/>
      <c r="B9" s="45" t="s">
        <v>79</v>
      </c>
      <c r="C9" s="45"/>
      <c r="D9" s="45"/>
      <c r="E9" s="46" t="s">
        <v>88</v>
      </c>
      <c r="F9" s="46"/>
      <c r="G9" s="46"/>
      <c r="H9" s="47"/>
      <c r="I9" s="47"/>
      <c r="J9" s="30"/>
      <c r="K9" s="31"/>
      <c r="L9" s="31"/>
      <c r="M9" s="31"/>
      <c r="N9" s="39"/>
      <c r="O9" s="40"/>
      <c r="P9" s="40"/>
      <c r="Q9" s="40"/>
    </row>
    <row r="10" spans="1:17" ht="22.5" customHeight="1" x14ac:dyDescent="0.25">
      <c r="A10" s="45"/>
      <c r="B10" s="45" t="s">
        <v>80</v>
      </c>
      <c r="C10" s="45"/>
      <c r="D10" s="45"/>
      <c r="E10" s="46" t="s">
        <v>89</v>
      </c>
      <c r="F10" s="46"/>
      <c r="G10" s="46"/>
      <c r="H10" s="47"/>
      <c r="I10" s="47"/>
      <c r="J10" s="30"/>
      <c r="K10" s="31"/>
      <c r="L10" s="31"/>
      <c r="M10" s="31"/>
      <c r="N10" s="39"/>
      <c r="O10" s="40"/>
      <c r="P10" s="40"/>
      <c r="Q10" s="40"/>
    </row>
    <row r="11" spans="1:17" ht="22.5" customHeight="1" x14ac:dyDescent="0.25">
      <c r="A11" s="45"/>
      <c r="B11" s="45" t="s">
        <v>81</v>
      </c>
      <c r="C11" s="45"/>
      <c r="D11" s="45"/>
      <c r="E11" s="46" t="s">
        <v>90</v>
      </c>
      <c r="F11" s="46"/>
      <c r="G11" s="46"/>
      <c r="H11" s="47"/>
      <c r="I11" s="47"/>
      <c r="J11" s="30"/>
      <c r="K11" s="31"/>
      <c r="L11" s="31"/>
      <c r="M11" s="31"/>
      <c r="N11" s="39"/>
      <c r="O11" s="40"/>
      <c r="P11" s="40"/>
      <c r="Q11" s="40"/>
    </row>
    <row r="12" spans="1:17" ht="22.5" customHeight="1" x14ac:dyDescent="0.25">
      <c r="A12" s="45"/>
      <c r="B12" s="45" t="s">
        <v>82</v>
      </c>
      <c r="C12" s="45"/>
      <c r="D12" s="45"/>
      <c r="E12" s="46" t="s">
        <v>91</v>
      </c>
      <c r="F12" s="46"/>
      <c r="G12" s="46"/>
      <c r="H12" s="47"/>
      <c r="I12" s="47"/>
      <c r="J12" s="30"/>
      <c r="K12" s="31"/>
      <c r="L12" s="31"/>
      <c r="M12" s="31"/>
      <c r="N12" s="39"/>
      <c r="O12" s="40"/>
      <c r="P12" s="40"/>
      <c r="Q12" s="40"/>
    </row>
    <row r="13" spans="1:17" ht="22.5" customHeight="1" x14ac:dyDescent="0.25">
      <c r="A13" s="45"/>
      <c r="B13" s="45" t="s">
        <v>83</v>
      </c>
      <c r="C13" s="45"/>
      <c r="D13" s="45"/>
      <c r="E13" s="46" t="s">
        <v>92</v>
      </c>
      <c r="F13" s="46"/>
      <c r="G13" s="46"/>
      <c r="H13" s="47"/>
      <c r="I13" s="47"/>
      <c r="J13" s="30"/>
      <c r="K13" s="31"/>
      <c r="L13" s="31"/>
      <c r="M13" s="31"/>
      <c r="N13" s="39"/>
      <c r="O13" s="40"/>
      <c r="P13" s="40"/>
      <c r="Q13" s="40"/>
    </row>
    <row r="14" spans="1:17" ht="22.5" customHeight="1" x14ac:dyDescent="0.25">
      <c r="A14" s="45"/>
      <c r="B14" s="45" t="s">
        <v>84</v>
      </c>
      <c r="C14" s="45"/>
      <c r="D14" s="45"/>
      <c r="E14" s="46" t="s">
        <v>93</v>
      </c>
      <c r="F14" s="46"/>
      <c r="G14" s="46"/>
      <c r="H14" s="47"/>
      <c r="I14" s="47"/>
      <c r="J14" s="30"/>
      <c r="K14" s="31"/>
      <c r="L14" s="31"/>
      <c r="M14" s="31"/>
      <c r="N14" s="39"/>
      <c r="O14" s="40"/>
      <c r="P14" s="40"/>
      <c r="Q14" s="40"/>
    </row>
    <row r="15" spans="1:17" ht="22.5" customHeight="1" x14ac:dyDescent="0.25">
      <c r="A15" s="45"/>
      <c r="B15" s="45" t="s">
        <v>85</v>
      </c>
      <c r="C15" s="45"/>
      <c r="D15" s="45"/>
      <c r="E15" s="46" t="s">
        <v>94</v>
      </c>
      <c r="F15" s="46"/>
      <c r="G15" s="46"/>
      <c r="H15" s="47"/>
      <c r="I15" s="47"/>
      <c r="J15" s="30"/>
      <c r="K15" s="31"/>
      <c r="L15" s="31"/>
      <c r="M15" s="31"/>
      <c r="N15" s="39"/>
      <c r="O15" s="40"/>
      <c r="P15" s="40"/>
      <c r="Q15" s="40"/>
    </row>
    <row r="17" spans="1:17" ht="27.75" customHeight="1" x14ac:dyDescent="0.25">
      <c r="A17" s="277" t="str">
        <f>Overview!B4&amp; " - Effective from "&amp;Overview!D4&amp;" - "&amp;Overview!E4&amp;" new designated EHV line loss factors"</f>
        <v>National Grid Electricity Distribution (East Midlands) plc  - Effective from 1 April 2027 - Final new designated EHV line loss factors</v>
      </c>
      <c r="B17" s="278"/>
      <c r="C17" s="278"/>
      <c r="D17" s="278"/>
      <c r="E17" s="278"/>
      <c r="F17" s="278"/>
      <c r="G17" s="278"/>
      <c r="H17" s="278"/>
      <c r="I17" s="278"/>
      <c r="J17" s="278"/>
      <c r="K17" s="278"/>
      <c r="L17" s="278"/>
      <c r="M17" s="278"/>
      <c r="N17" s="278"/>
      <c r="O17" s="278"/>
      <c r="P17" s="278"/>
      <c r="Q17" s="278"/>
    </row>
    <row r="18" spans="1:17" ht="62.25" customHeight="1" x14ac:dyDescent="0.25">
      <c r="A18" s="28" t="s">
        <v>187</v>
      </c>
      <c r="B18" s="28" t="s">
        <v>95</v>
      </c>
      <c r="C18" s="28" t="s">
        <v>798</v>
      </c>
      <c r="D18" s="28" t="s">
        <v>64</v>
      </c>
      <c r="E18" s="28" t="s">
        <v>96</v>
      </c>
      <c r="F18" s="28" t="s">
        <v>798</v>
      </c>
      <c r="G18" s="28" t="s">
        <v>65</v>
      </c>
      <c r="H18" s="68" t="s">
        <v>60</v>
      </c>
      <c r="I18" s="55" t="s">
        <v>652</v>
      </c>
      <c r="J18" s="34" t="s">
        <v>154</v>
      </c>
      <c r="K18" s="34" t="s">
        <v>153</v>
      </c>
      <c r="L18" s="34" t="s">
        <v>155</v>
      </c>
      <c r="M18" s="34" t="s">
        <v>156</v>
      </c>
      <c r="N18" s="36" t="s">
        <v>157</v>
      </c>
      <c r="O18" s="36" t="s">
        <v>158</v>
      </c>
      <c r="P18" s="36" t="s">
        <v>159</v>
      </c>
      <c r="Q18" s="36" t="s">
        <v>160</v>
      </c>
    </row>
    <row r="19" spans="1:17" ht="22.5" customHeight="1" x14ac:dyDescent="0.25">
      <c r="A19" s="45"/>
      <c r="B19" s="45" t="s">
        <v>39</v>
      </c>
      <c r="C19" s="45"/>
      <c r="D19" s="45"/>
      <c r="E19" s="46" t="s">
        <v>50</v>
      </c>
      <c r="F19" s="37"/>
      <c r="G19" s="37"/>
      <c r="H19" s="38"/>
      <c r="I19" s="38"/>
      <c r="J19" s="41"/>
      <c r="K19" s="41"/>
      <c r="L19" s="32"/>
      <c r="M19" s="33"/>
      <c r="N19" s="35"/>
      <c r="O19" s="35"/>
      <c r="P19" s="35"/>
      <c r="Q19" s="35"/>
    </row>
    <row r="20" spans="1:17" ht="22.5" customHeight="1" x14ac:dyDescent="0.25">
      <c r="A20" s="45"/>
      <c r="B20" s="45" t="s">
        <v>40</v>
      </c>
      <c r="C20" s="45"/>
      <c r="D20" s="45"/>
      <c r="E20" s="46" t="s">
        <v>51</v>
      </c>
      <c r="F20" s="37"/>
      <c r="G20" s="37"/>
      <c r="H20" s="38"/>
      <c r="I20" s="38"/>
      <c r="J20" s="41"/>
      <c r="K20" s="41"/>
      <c r="L20" s="32"/>
      <c r="M20" s="33"/>
      <c r="N20" s="35"/>
      <c r="O20" s="35"/>
      <c r="P20" s="35"/>
      <c r="Q20" s="35"/>
    </row>
    <row r="21" spans="1:17" ht="22.5" customHeight="1" x14ac:dyDescent="0.25">
      <c r="A21" s="45"/>
      <c r="B21" s="45" t="s">
        <v>41</v>
      </c>
      <c r="C21" s="45"/>
      <c r="D21" s="45"/>
      <c r="E21" s="46" t="s">
        <v>52</v>
      </c>
      <c r="F21" s="37"/>
      <c r="G21" s="37"/>
      <c r="H21" s="38"/>
      <c r="I21" s="38"/>
      <c r="J21" s="41"/>
      <c r="K21" s="41"/>
      <c r="L21" s="32"/>
      <c r="M21" s="33"/>
      <c r="N21" s="35"/>
      <c r="O21" s="35"/>
      <c r="P21" s="35"/>
      <c r="Q21" s="35"/>
    </row>
    <row r="22" spans="1:17" ht="22.5" customHeight="1" x14ac:dyDescent="0.25">
      <c r="A22" s="45"/>
      <c r="B22" s="45" t="s">
        <v>42</v>
      </c>
      <c r="C22" s="45"/>
      <c r="D22" s="45"/>
      <c r="E22" s="46" t="s">
        <v>53</v>
      </c>
      <c r="F22" s="37"/>
      <c r="G22" s="37"/>
      <c r="H22" s="38"/>
      <c r="I22" s="38"/>
      <c r="J22" s="41"/>
      <c r="K22" s="41"/>
      <c r="L22" s="32"/>
      <c r="M22" s="33"/>
      <c r="N22" s="35"/>
      <c r="O22" s="35"/>
      <c r="P22" s="35"/>
      <c r="Q22" s="35"/>
    </row>
    <row r="23" spans="1:17" ht="22.5" customHeight="1" x14ac:dyDescent="0.25">
      <c r="A23" s="45"/>
      <c r="B23" s="45" t="s">
        <v>43</v>
      </c>
      <c r="C23" s="45"/>
      <c r="D23" s="45"/>
      <c r="E23" s="46" t="s">
        <v>54</v>
      </c>
      <c r="F23" s="37"/>
      <c r="G23" s="37"/>
      <c r="H23" s="38"/>
      <c r="I23" s="38"/>
      <c r="J23" s="41"/>
      <c r="K23" s="41"/>
      <c r="L23" s="32"/>
      <c r="M23" s="33"/>
      <c r="N23" s="35"/>
      <c r="O23" s="35"/>
      <c r="P23" s="35"/>
      <c r="Q23" s="35"/>
    </row>
    <row r="24" spans="1:17" ht="22.5" customHeight="1" x14ac:dyDescent="0.25">
      <c r="A24" s="45"/>
      <c r="B24" s="45" t="s">
        <v>44</v>
      </c>
      <c r="C24" s="45"/>
      <c r="D24" s="45"/>
      <c r="E24" s="46" t="s">
        <v>55</v>
      </c>
      <c r="F24" s="37"/>
      <c r="G24" s="37"/>
      <c r="H24" s="38"/>
      <c r="I24" s="38"/>
      <c r="J24" s="41"/>
      <c r="K24" s="41"/>
      <c r="L24" s="32"/>
      <c r="M24" s="33"/>
      <c r="N24" s="35"/>
      <c r="O24" s="35"/>
      <c r="P24" s="35"/>
      <c r="Q24" s="35"/>
    </row>
    <row r="25" spans="1:17" ht="22.5" customHeight="1" x14ac:dyDescent="0.25">
      <c r="A25" s="45"/>
      <c r="B25" s="45" t="s">
        <v>45</v>
      </c>
      <c r="C25" s="45"/>
      <c r="D25" s="45"/>
      <c r="E25" s="46" t="s">
        <v>56</v>
      </c>
      <c r="F25" s="37"/>
      <c r="G25" s="37"/>
      <c r="H25" s="38"/>
      <c r="I25" s="38"/>
      <c r="J25" s="41"/>
      <c r="K25" s="41"/>
      <c r="L25" s="32"/>
      <c r="M25" s="33"/>
      <c r="N25" s="35"/>
      <c r="O25" s="35"/>
      <c r="P25" s="35"/>
      <c r="Q25" s="35"/>
    </row>
    <row r="26" spans="1:17" ht="22.5" customHeight="1" x14ac:dyDescent="0.25">
      <c r="A26" s="45"/>
      <c r="B26" s="45" t="s">
        <v>46</v>
      </c>
      <c r="C26" s="45"/>
      <c r="D26" s="45"/>
      <c r="E26" s="46" t="s">
        <v>57</v>
      </c>
      <c r="F26" s="37"/>
      <c r="G26" s="37"/>
      <c r="H26" s="38"/>
      <c r="I26" s="38"/>
      <c r="J26" s="41"/>
      <c r="K26" s="41"/>
      <c r="L26" s="32"/>
      <c r="M26" s="33"/>
      <c r="N26" s="35"/>
      <c r="O26" s="35"/>
      <c r="P26" s="35"/>
      <c r="Q26" s="35"/>
    </row>
    <row r="27" spans="1:17" ht="22.5" customHeight="1" x14ac:dyDescent="0.25">
      <c r="A27" s="45"/>
      <c r="B27" s="45" t="s">
        <v>47</v>
      </c>
      <c r="C27" s="45"/>
      <c r="D27" s="45"/>
      <c r="E27" s="46" t="s">
        <v>58</v>
      </c>
      <c r="F27" s="37"/>
      <c r="G27" s="37"/>
      <c r="H27" s="38"/>
      <c r="I27" s="38"/>
      <c r="J27" s="41"/>
      <c r="K27" s="41"/>
      <c r="L27" s="32"/>
      <c r="M27" s="33"/>
      <c r="N27" s="35"/>
      <c r="O27" s="35"/>
      <c r="P27" s="35"/>
      <c r="Q27" s="35"/>
    </row>
    <row r="28" spans="1:17" ht="22.5" customHeight="1" x14ac:dyDescent="0.25">
      <c r="A28" s="45"/>
      <c r="B28" s="45" t="s">
        <v>48</v>
      </c>
      <c r="C28" s="45"/>
      <c r="D28" s="45"/>
      <c r="E28" s="46" t="s">
        <v>59</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xr:uid="{00000000-0004-0000-0800-000000000000}"/>
  </hyperlinks>
  <pageMargins left="0.39370078740157483" right="0.39370078740157483" top="0.70866141732283472" bottom="0.74803149606299213" header="0.27559055118110237" footer="0.27559055118110237"/>
  <pageSetup paperSize="9" scale="32" fitToHeight="0" orientation="portrait" r:id="rId2"/>
  <headerFooter scaleWithDoc="0">
    <oddHeader>&amp;LAnnex 6 -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Adedapo, Seun</cp:lastModifiedBy>
  <cp:lastPrinted>2026-02-23T10:18:19Z</cp:lastPrinted>
  <dcterms:created xsi:type="dcterms:W3CDTF">2009-11-12T11:38:00Z</dcterms:created>
  <dcterms:modified xsi:type="dcterms:W3CDTF">2026-02-24T10:38:32Z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