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T:\RevApr27\TME\EMEB\"/>
    </mc:Choice>
  </mc:AlternateContent>
  <xr:revisionPtr revIDLastSave="0" documentId="13_ncr:1_{D2412AF5-3323-461F-BA4F-0F40DD09E13B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" sheetId="1" r:id="rId1"/>
  </sheets>
  <definedNames>
    <definedName name="_xlnm.Print_Area" localSheetId="0">Sheet1!$B$2:$W$33</definedName>
    <definedName name="_xlnm.Print_Titles" localSheetId="0">Sheet1!$A:$A,Sheet1!$1:$1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 l="1"/>
  <c r="C36" i="1" s="1"/>
  <c r="D19" i="1"/>
  <c r="D36" i="1" s="1"/>
  <c r="I19" i="1"/>
  <c r="I36" i="1" s="1"/>
  <c r="J19" i="1"/>
  <c r="J36" i="1" s="1"/>
  <c r="L19" i="1"/>
  <c r="L36" i="1" s="1"/>
  <c r="S19" i="1"/>
  <c r="S36" i="1" s="1"/>
  <c r="T19" i="1"/>
  <c r="T36" i="1" s="1"/>
  <c r="C20" i="1"/>
  <c r="C37" i="1" s="1"/>
  <c r="D20" i="1"/>
  <c r="D37" i="1" s="1"/>
  <c r="S20" i="1"/>
  <c r="S37" i="1" s="1"/>
  <c r="T20" i="1"/>
  <c r="T37" i="1" s="1"/>
  <c r="W21" i="1"/>
  <c r="W38" i="1" s="1"/>
  <c r="B22" i="1"/>
  <c r="B39" i="1" s="1"/>
  <c r="M21" i="1"/>
  <c r="N21" i="1"/>
  <c r="N38" i="1" s="1"/>
  <c r="H22" i="1"/>
  <c r="H39" i="1" s="1"/>
  <c r="Q22" i="1"/>
  <c r="Q39" i="1" s="1"/>
  <c r="W22" i="1"/>
  <c r="W39" i="1" s="1"/>
  <c r="B23" i="1"/>
  <c r="B40" i="1" s="1"/>
  <c r="D23" i="1"/>
  <c r="D40" i="1" s="1"/>
  <c r="E23" i="1"/>
  <c r="E40" i="1" s="1"/>
  <c r="K23" i="1"/>
  <c r="K40" i="1" s="1"/>
  <c r="Q23" i="1"/>
  <c r="Q40" i="1" s="1"/>
  <c r="R23" i="1"/>
  <c r="R40" i="1" s="1"/>
  <c r="A36" i="1"/>
  <c r="A37" i="1"/>
  <c r="A38" i="1"/>
  <c r="A39" i="1"/>
  <c r="A40" i="1"/>
  <c r="A41" i="1"/>
  <c r="A42" i="1"/>
  <c r="A43" i="1"/>
  <c r="A44" i="1"/>
  <c r="A45" i="1"/>
  <c r="A46" i="1"/>
  <c r="A47" i="1"/>
  <c r="A35" i="1"/>
  <c r="B26" i="1" l="1"/>
  <c r="B43" i="1" s="1"/>
  <c r="O25" i="1"/>
  <c r="O42" i="1" s="1"/>
  <c r="M28" i="1"/>
  <c r="S28" i="1"/>
  <c r="S45" i="1" s="1"/>
  <c r="O26" i="1"/>
  <c r="O43" i="1" s="1"/>
  <c r="K24" i="1"/>
  <c r="K41" i="1" s="1"/>
  <c r="C28" i="1"/>
  <c r="C45" i="1" s="1"/>
  <c r="E25" i="1"/>
  <c r="E42" i="1" s="1"/>
  <c r="I27" i="1"/>
  <c r="I44" i="1" s="1"/>
  <c r="U25" i="1"/>
  <c r="U42" i="1" s="1"/>
  <c r="G22" i="1"/>
  <c r="G39" i="1" s="1"/>
  <c r="G20" i="1"/>
  <c r="G37" i="1" s="1"/>
  <c r="H25" i="1"/>
  <c r="H42" i="1" s="1"/>
  <c r="P21" i="1"/>
  <c r="P38" i="1" s="1"/>
  <c r="F20" i="1"/>
  <c r="F37" i="1" s="1"/>
  <c r="C23" i="1"/>
  <c r="C40" i="1" s="1"/>
  <c r="O21" i="1"/>
  <c r="O38" i="1" s="1"/>
  <c r="E20" i="1"/>
  <c r="E37" i="1" s="1"/>
  <c r="V28" i="1"/>
  <c r="V45" i="1" s="1"/>
  <c r="J26" i="1"/>
  <c r="J43" i="1" s="1"/>
  <c r="L23" i="1"/>
  <c r="L40" i="1" s="1"/>
  <c r="H21" i="1"/>
  <c r="H38" i="1" s="1"/>
  <c r="N20" i="1"/>
  <c r="N37" i="1" s="1"/>
  <c r="F28" i="1"/>
  <c r="F45" i="1" s="1"/>
  <c r="M20" i="1"/>
  <c r="I26" i="1"/>
  <c r="I43" i="1" s="1"/>
  <c r="G21" i="1"/>
  <c r="G38" i="1" s="1"/>
  <c r="Q21" i="1"/>
  <c r="Q38" i="1" s="1"/>
  <c r="M19" i="1"/>
  <c r="J20" i="1"/>
  <c r="J37" i="1" s="1"/>
  <c r="J28" i="1"/>
  <c r="J45" i="1" s="1"/>
  <c r="P28" i="1"/>
  <c r="P45" i="1" s="1"/>
  <c r="V27" i="1"/>
  <c r="V44" i="1" s="1"/>
  <c r="F26" i="1"/>
  <c r="F43" i="1" s="1"/>
  <c r="L25" i="1"/>
  <c r="L42" i="1" s="1"/>
  <c r="R24" i="1"/>
  <c r="R41" i="1" s="1"/>
  <c r="B24" i="1"/>
  <c r="B41" i="1" s="1"/>
  <c r="H24" i="1"/>
  <c r="H41" i="1" s="1"/>
  <c r="N23" i="1"/>
  <c r="N40" i="1" s="1"/>
  <c r="T22" i="1"/>
  <c r="T39" i="1" s="1"/>
  <c r="D22" i="1"/>
  <c r="D39" i="1" s="1"/>
  <c r="J21" i="1"/>
  <c r="J38" i="1" s="1"/>
  <c r="P20" i="1"/>
  <c r="P37" i="1" s="1"/>
  <c r="V19" i="1"/>
  <c r="V36" i="1" s="1"/>
  <c r="F19" i="1"/>
  <c r="F36" i="1" s="1"/>
  <c r="O27" i="1"/>
  <c r="O44" i="1" s="1"/>
  <c r="E26" i="1"/>
  <c r="E43" i="1" s="1"/>
  <c r="K25" i="1"/>
  <c r="K42" i="1" s="1"/>
  <c r="Q24" i="1"/>
  <c r="Q41" i="1" s="1"/>
  <c r="W23" i="1"/>
  <c r="W40" i="1" s="1"/>
  <c r="G23" i="1"/>
  <c r="G40" i="1" s="1"/>
  <c r="M22" i="1"/>
  <c r="S21" i="1"/>
  <c r="S38" i="1" s="1"/>
  <c r="C21" i="1"/>
  <c r="C38" i="1" s="1"/>
  <c r="I20" i="1"/>
  <c r="I37" i="1" s="1"/>
  <c r="O19" i="1"/>
  <c r="O36" i="1" s="1"/>
  <c r="I28" i="1"/>
  <c r="I45" i="1" s="1"/>
  <c r="T26" i="1"/>
  <c r="T43" i="1" s="1"/>
  <c r="P24" i="1"/>
  <c r="P41" i="1" s="1"/>
  <c r="F23" i="1"/>
  <c r="F40" i="1" s="1"/>
  <c r="B21" i="1"/>
  <c r="B38" i="1" s="1"/>
  <c r="H20" i="1"/>
  <c r="H37" i="1" s="1"/>
  <c r="N19" i="1"/>
  <c r="N36" i="1" s="1"/>
  <c r="N27" i="1"/>
  <c r="N44" i="1" s="1"/>
  <c r="V23" i="1"/>
  <c r="V40" i="1" s="1"/>
  <c r="C26" i="1"/>
  <c r="C43" i="1" s="1"/>
  <c r="U26" i="1"/>
  <c r="U43" i="1" s="1"/>
  <c r="D26" i="1"/>
  <c r="D43" i="1" s="1"/>
  <c r="L22" i="1"/>
  <c r="L39" i="1" s="1"/>
  <c r="T21" i="1"/>
  <c r="T38" i="1" s="1"/>
  <c r="G28" i="1"/>
  <c r="G45" i="1" s="1"/>
  <c r="S26" i="1"/>
  <c r="S43" i="1" s="1"/>
  <c r="I25" i="1"/>
  <c r="I42" i="1" s="1"/>
  <c r="O24" i="1"/>
  <c r="O41" i="1" s="1"/>
  <c r="L27" i="1"/>
  <c r="L44" i="1" s="1"/>
  <c r="R26" i="1"/>
  <c r="R43" i="1" s="1"/>
  <c r="N24" i="1"/>
  <c r="N41" i="1" s="1"/>
  <c r="T23" i="1"/>
  <c r="T40" i="1" s="1"/>
  <c r="J22" i="1"/>
  <c r="J39" i="1" s="1"/>
  <c r="V20" i="1"/>
  <c r="V37" i="1" s="1"/>
  <c r="H28" i="1"/>
  <c r="H45" i="1" s="1"/>
  <c r="J25" i="1"/>
  <c r="J42" i="1" s="1"/>
  <c r="R21" i="1"/>
  <c r="R38" i="1" s="1"/>
  <c r="W28" i="1"/>
  <c r="W45" i="1" s="1"/>
  <c r="M27" i="1"/>
  <c r="U24" i="1"/>
  <c r="U41" i="1" s="1"/>
  <c r="E24" i="1"/>
  <c r="E41" i="1" s="1"/>
  <c r="K22" i="1"/>
  <c r="K39" i="1" s="1"/>
  <c r="W20" i="1"/>
  <c r="W37" i="1" s="1"/>
  <c r="S23" i="1"/>
  <c r="S40" i="1" s="1"/>
  <c r="I22" i="1"/>
  <c r="I39" i="1" s="1"/>
  <c r="U20" i="1"/>
  <c r="U37" i="1" s="1"/>
  <c r="K19" i="1"/>
  <c r="K36" i="1" s="1"/>
  <c r="N28" i="1"/>
  <c r="N45" i="1" s="1"/>
  <c r="P25" i="1"/>
  <c r="P42" i="1" s="1"/>
  <c r="S27" i="1"/>
  <c r="S44" i="1" s="1"/>
  <c r="N22" i="1"/>
  <c r="N39" i="1" s="1"/>
  <c r="D21" i="1"/>
  <c r="D38" i="1" s="1"/>
  <c r="P19" i="1"/>
  <c r="P36" i="1" s="1"/>
  <c r="H23" i="1"/>
  <c r="H40" i="1" s="1"/>
  <c r="T27" i="1"/>
  <c r="T44" i="1" s="1"/>
  <c r="O28" i="1"/>
  <c r="O45" i="1" s="1"/>
  <c r="E27" i="1"/>
  <c r="E44" i="1" s="1"/>
  <c r="K26" i="1"/>
  <c r="K43" i="1" s="1"/>
  <c r="Q26" i="1"/>
  <c r="Q43" i="1" s="1"/>
  <c r="W24" i="1"/>
  <c r="W41" i="1" s="1"/>
  <c r="G24" i="1"/>
  <c r="G41" i="1" s="1"/>
  <c r="M24" i="1"/>
  <c r="S22" i="1"/>
  <c r="S39" i="1" s="1"/>
  <c r="C22" i="1"/>
  <c r="C39" i="1" s="1"/>
  <c r="I21" i="1"/>
  <c r="I38" i="1" s="1"/>
  <c r="O20" i="1"/>
  <c r="O37" i="1" s="1"/>
  <c r="U19" i="1"/>
  <c r="U36" i="1" s="1"/>
  <c r="E19" i="1"/>
  <c r="E36" i="1" s="1"/>
  <c r="R22" i="1"/>
  <c r="R39" i="1" s="1"/>
  <c r="U23" i="1"/>
  <c r="U40" i="1" s="1"/>
  <c r="D28" i="1"/>
  <c r="D45" i="1" s="1"/>
  <c r="J27" i="1"/>
  <c r="J44" i="1" s="1"/>
  <c r="P26" i="1"/>
  <c r="P43" i="1" s="1"/>
  <c r="V25" i="1"/>
  <c r="V42" i="1" s="1"/>
  <c r="F25" i="1"/>
  <c r="F42" i="1" s="1"/>
  <c r="L24" i="1"/>
  <c r="L41" i="1" s="1"/>
  <c r="V24" i="1"/>
  <c r="V41" i="1" s="1"/>
  <c r="T28" i="1"/>
  <c r="T45" i="1" s="1"/>
  <c r="C27" i="1"/>
  <c r="C44" i="1" s="1"/>
  <c r="D27" i="1"/>
  <c r="D44" i="1" s="1"/>
  <c r="L28" i="1"/>
  <c r="L45" i="1" s="1"/>
  <c r="R27" i="1"/>
  <c r="R44" i="1" s="1"/>
  <c r="H26" i="1"/>
  <c r="H43" i="1" s="1"/>
  <c r="H19" i="1"/>
  <c r="H36" i="1" s="1"/>
  <c r="U28" i="1"/>
  <c r="U45" i="1" s="1"/>
  <c r="F24" i="1"/>
  <c r="F41" i="1" s="1"/>
  <c r="K28" i="1"/>
  <c r="K45" i="1" s="1"/>
  <c r="Q27" i="1"/>
  <c r="Q44" i="1" s="1"/>
  <c r="W27" i="1"/>
  <c r="W44" i="1" s="1"/>
  <c r="G27" i="1"/>
  <c r="G44" i="1" s="1"/>
  <c r="M26" i="1"/>
  <c r="S24" i="1"/>
  <c r="S41" i="1" s="1"/>
  <c r="C25" i="1"/>
  <c r="C42" i="1" s="1"/>
  <c r="I24" i="1"/>
  <c r="I41" i="1" s="1"/>
  <c r="O22" i="1"/>
  <c r="O39" i="1" s="1"/>
  <c r="U21" i="1"/>
  <c r="U38" i="1" s="1"/>
  <c r="E22" i="1"/>
  <c r="E39" i="1" s="1"/>
  <c r="K20" i="1"/>
  <c r="K37" i="1" s="1"/>
  <c r="Q19" i="1"/>
  <c r="Q36" i="1" s="1"/>
  <c r="W19" i="1"/>
  <c r="W36" i="1" s="1"/>
  <c r="G19" i="1"/>
  <c r="G36" i="1" s="1"/>
  <c r="N26" i="1"/>
  <c r="N43" i="1" s="1"/>
  <c r="N25" i="1"/>
  <c r="N42" i="1" s="1"/>
  <c r="J24" i="1"/>
  <c r="J41" i="1" s="1"/>
  <c r="J23" i="1"/>
  <c r="J40" i="1" s="1"/>
  <c r="V22" i="1"/>
  <c r="V39" i="1" s="1"/>
  <c r="V21" i="1"/>
  <c r="V38" i="1" s="1"/>
  <c r="B19" i="1"/>
  <c r="B36" i="1" s="1"/>
  <c r="B20" i="1"/>
  <c r="B37" i="1" s="1"/>
  <c r="P22" i="1"/>
  <c r="P39" i="1" s="1"/>
  <c r="P23" i="1"/>
  <c r="P40" i="1" s="1"/>
  <c r="H27" i="1"/>
  <c r="H44" i="1" s="1"/>
  <c r="R28" i="1"/>
  <c r="R45" i="1" s="1"/>
  <c r="T25" i="1"/>
  <c r="T42" i="1" s="1"/>
  <c r="T24" i="1"/>
  <c r="T41" i="1" s="1"/>
  <c r="F21" i="1"/>
  <c r="F38" i="1" s="1"/>
  <c r="F22" i="1"/>
  <c r="F39" i="1" s="1"/>
  <c r="B27" i="1"/>
  <c r="B44" i="1" s="1"/>
  <c r="B28" i="1"/>
  <c r="B45" i="1" s="1"/>
  <c r="D25" i="1"/>
  <c r="D42" i="1" s="1"/>
  <c r="D24" i="1"/>
  <c r="D41" i="1" s="1"/>
  <c r="L21" i="1"/>
  <c r="L38" i="1" s="1"/>
  <c r="L20" i="1"/>
  <c r="L37" i="1" s="1"/>
  <c r="R20" i="1"/>
  <c r="R37" i="1" s="1"/>
  <c r="R19" i="1"/>
  <c r="R36" i="1" s="1"/>
  <c r="Q28" i="1"/>
  <c r="Q45" i="1" s="1"/>
  <c r="S25" i="1"/>
  <c r="S42" i="1" s="1"/>
  <c r="F27" i="1"/>
  <c r="F44" i="1" s="1"/>
  <c r="R25" i="1"/>
  <c r="R42" i="1" s="1"/>
  <c r="U27" i="1"/>
  <c r="U44" i="1" s="1"/>
  <c r="Q25" i="1"/>
  <c r="Q42" i="1" s="1"/>
  <c r="O23" i="1"/>
  <c r="O40" i="1" s="1"/>
  <c r="U22" i="1"/>
  <c r="U39" i="1" s="1"/>
  <c r="K21" i="1"/>
  <c r="K38" i="1" s="1"/>
  <c r="Q20" i="1"/>
  <c r="Q37" i="1" s="1"/>
  <c r="M23" i="1"/>
  <c r="W26" i="1"/>
  <c r="W43" i="1" s="1"/>
  <c r="G26" i="1"/>
  <c r="G43" i="1" s="1"/>
  <c r="M25" i="1"/>
  <c r="C24" i="1"/>
  <c r="C41" i="1" s="1"/>
  <c r="L26" i="1"/>
  <c r="L43" i="1" s="1"/>
  <c r="V26" i="1"/>
  <c r="V43" i="1" s="1"/>
  <c r="B25" i="1"/>
  <c r="B42" i="1" s="1"/>
  <c r="P27" i="1"/>
  <c r="P44" i="1" s="1"/>
  <c r="I23" i="1"/>
  <c r="I40" i="1" s="1"/>
  <c r="E21" i="1"/>
  <c r="E38" i="1" s="1"/>
  <c r="E28" i="1"/>
  <c r="E45" i="1" s="1"/>
  <c r="K27" i="1"/>
  <c r="K44" i="1" s="1"/>
  <c r="W25" i="1"/>
  <c r="W42" i="1" s="1"/>
  <c r="G25" i="1"/>
  <c r="G42" i="1" s="1"/>
  <c r="I29" i="1" l="1"/>
  <c r="I46" i="1" s="1"/>
  <c r="J29" i="1"/>
  <c r="J46" i="1" s="1"/>
  <c r="K29" i="1"/>
  <c r="K46" i="1" s="1"/>
  <c r="L29" i="1"/>
  <c r="L46" i="1" s="1"/>
  <c r="M29" i="1"/>
  <c r="N29" i="1"/>
  <c r="N46" i="1" s="1"/>
  <c r="O29" i="1"/>
  <c r="O46" i="1" s="1"/>
  <c r="P29" i="1"/>
  <c r="P46" i="1" s="1"/>
  <c r="Q29" i="1"/>
  <c r="Q46" i="1" s="1"/>
  <c r="R29" i="1"/>
  <c r="R46" i="1" s="1"/>
  <c r="S29" i="1"/>
  <c r="S46" i="1" s="1"/>
  <c r="T29" i="1"/>
  <c r="T46" i="1" s="1"/>
  <c r="U29" i="1"/>
  <c r="U46" i="1" s="1"/>
  <c r="V29" i="1"/>
  <c r="V46" i="1" s="1"/>
  <c r="W29" i="1"/>
  <c r="W46" i="1" s="1"/>
  <c r="H29" i="1"/>
  <c r="H46" i="1" s="1"/>
  <c r="D29" i="1"/>
  <c r="D46" i="1" s="1"/>
  <c r="E29" i="1"/>
  <c r="E46" i="1" s="1"/>
  <c r="F29" i="1"/>
  <c r="F46" i="1" s="1"/>
  <c r="G29" i="1"/>
  <c r="G46" i="1" s="1"/>
  <c r="W30" i="1" l="1"/>
  <c r="W47" i="1" s="1"/>
  <c r="V30" i="1"/>
  <c r="V47" i="1" s="1"/>
  <c r="U30" i="1"/>
  <c r="U47" i="1" s="1"/>
  <c r="T30" i="1"/>
  <c r="T47" i="1" s="1"/>
  <c r="S30" i="1"/>
  <c r="S47" i="1" s="1"/>
  <c r="R30" i="1"/>
  <c r="R47" i="1" s="1"/>
  <c r="Q30" i="1"/>
  <c r="Q47" i="1" s="1"/>
  <c r="P30" i="1"/>
  <c r="P47" i="1" s="1"/>
  <c r="O30" i="1"/>
  <c r="O47" i="1" s="1"/>
  <c r="N30" i="1"/>
  <c r="N47" i="1" s="1"/>
  <c r="M30" i="1"/>
  <c r="L30" i="1"/>
  <c r="L47" i="1" s="1"/>
  <c r="K30" i="1"/>
  <c r="K47" i="1" s="1"/>
  <c r="J30" i="1"/>
  <c r="J47" i="1" s="1"/>
  <c r="I30" i="1"/>
  <c r="I47" i="1" s="1"/>
  <c r="H30" i="1"/>
  <c r="H47" i="1" s="1"/>
  <c r="G30" i="1"/>
  <c r="G47" i="1" s="1"/>
  <c r="F30" i="1"/>
  <c r="F47" i="1" s="1"/>
  <c r="E30" i="1"/>
  <c r="E47" i="1" s="1"/>
  <c r="D30" i="1"/>
  <c r="D47" i="1" s="1"/>
  <c r="B18" i="1" l="1"/>
  <c r="C18" i="1"/>
  <c r="D18" i="1"/>
  <c r="E18" i="1"/>
  <c r="F18" i="1"/>
  <c r="G18" i="1"/>
  <c r="H18" i="1"/>
  <c r="A29" i="1" l="1"/>
  <c r="A30" i="1"/>
  <c r="A28" i="1" l="1"/>
  <c r="A27" i="1"/>
  <c r="A19" i="1"/>
  <c r="A20" i="1"/>
  <c r="A21" i="1"/>
  <c r="A22" i="1"/>
  <c r="A23" i="1"/>
  <c r="A24" i="1"/>
  <c r="A25" i="1"/>
  <c r="A26" i="1"/>
  <c r="A18" i="1"/>
  <c r="C35" i="1" l="1"/>
  <c r="R18" i="1"/>
  <c r="M18" i="1"/>
  <c r="R35" i="1" l="1"/>
  <c r="M31" i="1" l="1"/>
  <c r="M33" i="1" s="1"/>
  <c r="R31" i="1"/>
  <c r="R33" i="1" s="1"/>
  <c r="H35" i="1" l="1"/>
  <c r="H31" i="1" l="1"/>
  <c r="H33" i="1" s="1"/>
  <c r="W18" i="1" l="1"/>
  <c r="W35" i="1" l="1"/>
  <c r="J18" i="1" l="1"/>
  <c r="G35" i="1"/>
  <c r="K18" i="1"/>
  <c r="D35" i="1"/>
  <c r="L18" i="1"/>
  <c r="P18" i="1"/>
  <c r="W31" i="1"/>
  <c r="W33" i="1" s="1"/>
  <c r="S18" i="1"/>
  <c r="N18" i="1"/>
  <c r="Q18" i="1"/>
  <c r="V18" i="1"/>
  <c r="D31" i="1" l="1"/>
  <c r="D33" i="1" s="1"/>
  <c r="S35" i="1"/>
  <c r="J35" i="1"/>
  <c r="I18" i="1"/>
  <c r="E35" i="1"/>
  <c r="V35" i="1"/>
  <c r="F35" i="1"/>
  <c r="K35" i="1"/>
  <c r="N35" i="1"/>
  <c r="P35" i="1"/>
  <c r="L35" i="1"/>
  <c r="U18" i="1"/>
  <c r="Q35" i="1"/>
  <c r="G31" i="1"/>
  <c r="G33" i="1" s="1"/>
  <c r="P31" i="1" l="1"/>
  <c r="P33" i="1" s="1"/>
  <c r="F31" i="1"/>
  <c r="F33" i="1" s="1"/>
  <c r="Q31" i="1"/>
  <c r="Q33" i="1" s="1"/>
  <c r="U35" i="1"/>
  <c r="L31" i="1"/>
  <c r="L33" i="1" s="1"/>
  <c r="E31" i="1"/>
  <c r="E33" i="1" s="1"/>
  <c r="K31" i="1"/>
  <c r="K33" i="1" s="1"/>
  <c r="S31" i="1"/>
  <c r="S33" i="1" s="1"/>
  <c r="V31" i="1"/>
  <c r="V33" i="1" s="1"/>
  <c r="J31" i="1"/>
  <c r="J33" i="1" s="1"/>
  <c r="O18" i="1"/>
  <c r="B35" i="1"/>
  <c r="N31" i="1"/>
  <c r="N33" i="1" s="1"/>
  <c r="I35" i="1"/>
  <c r="T18" i="1"/>
  <c r="O35" i="1" l="1"/>
  <c r="U31" i="1"/>
  <c r="U33" i="1" s="1"/>
  <c r="T35" i="1"/>
  <c r="I31" i="1"/>
  <c r="I33" i="1" s="1"/>
  <c r="T31" i="1" l="1"/>
  <c r="T33" i="1" s="1"/>
  <c r="O31" i="1"/>
  <c r="O33" i="1" s="1"/>
  <c r="C29" i="1" l="1"/>
  <c r="C46" i="1" s="1"/>
  <c r="C30" i="1"/>
  <c r="C47" i="1" s="1"/>
  <c r="C31" i="1" l="1"/>
  <c r="C33" i="1" s="1"/>
  <c r="B29" i="1" l="1"/>
  <c r="B46" i="1" s="1"/>
  <c r="B30" i="1"/>
  <c r="B47" i="1" s="1"/>
  <c r="B31" i="1" l="1"/>
  <c r="B33" i="1" s="1"/>
</calcChain>
</file>

<file path=xl/sharedStrings.xml><?xml version="1.0" encoding="utf-8"?>
<sst xmlns="http://schemas.openxmlformats.org/spreadsheetml/2006/main" count="61" uniqueCount="39">
  <si>
    <t>Domestic Aggregated with Residual</t>
  </si>
  <si>
    <t>Non-Domestic Aggregated No Residual</t>
  </si>
  <si>
    <t>Non-Domestic Aggregated Band 1</t>
  </si>
  <si>
    <t>Non-Domestic Aggregated Band 2</t>
  </si>
  <si>
    <t>Non-Domestic Aggregated Band 3</t>
  </si>
  <si>
    <t>Non-Domestic Aggregated Band 4</t>
  </si>
  <si>
    <t>LV Site Specific No Residual</t>
  </si>
  <si>
    <t>LV Site Specific Band 1</t>
  </si>
  <si>
    <t>LV Site Specific Band 2</t>
  </si>
  <si>
    <t>LV Site Specific Band 3</t>
  </si>
  <si>
    <t>LV Site Specific Band 4</t>
  </si>
  <si>
    <t>LV Sub Site Specific No Residual</t>
  </si>
  <si>
    <t>LV Sub Site Specific Band 1</t>
  </si>
  <si>
    <t>LV Sub Site Specific Band 2</t>
  </si>
  <si>
    <t>LV Sub Site Specific Band 3</t>
  </si>
  <si>
    <t>LV Sub Site Specific Band 4</t>
  </si>
  <si>
    <t>HV Site Specific No Residual</t>
  </si>
  <si>
    <t>HV Site Specific Band 1</t>
  </si>
  <si>
    <t>HV Site Specific Band 2</t>
  </si>
  <si>
    <t>HV Site Specific Band 3</t>
  </si>
  <si>
    <t>HV Site Specific Band 4</t>
  </si>
  <si>
    <t>Unmetered Supplies</t>
  </si>
  <si>
    <t>Typical Bills</t>
  </si>
  <si>
    <t>Load Factor</t>
  </si>
  <si>
    <t>Coincidence Factor</t>
  </si>
  <si>
    <t>Forecast</t>
  </si>
  <si>
    <t>Service Models</t>
  </si>
  <si>
    <t>Loss Adjustment factors</t>
  </si>
  <si>
    <t>Average KVAR By KVA</t>
  </si>
  <si>
    <t>Gross Asset Models</t>
  </si>
  <si>
    <t>Peaking Probabilities</t>
  </si>
  <si>
    <t>Hours in Time Band and Days in year</t>
  </si>
  <si>
    <t>IDNO Discounts</t>
  </si>
  <si>
    <t>Allowed Revenue</t>
  </si>
  <si>
    <t>Real pre-tax cost of capital</t>
  </si>
  <si>
    <t>Other Expenditure</t>
  </si>
  <si>
    <t>Change To Typical Bills</t>
  </si>
  <si>
    <t>All changes</t>
  </si>
  <si>
    <t>2026/27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</si>
</sst>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86CD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9" fontId="2" fillId="2" borderId="0" applyNumberFormat="0" applyBorder="0" applyAlignment="0">
      <alignment horizontal="left" vertical="center" wrapText="1"/>
    </xf>
    <xf numFmtId="9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2" fillId="3" borderId="1" xfId="2" applyNumberFormat="1" applyFill="1" applyBorder="1" applyAlignment="1">
      <alignment horizontal="right" wrapText="1"/>
    </xf>
    <xf numFmtId="0" fontId="2" fillId="2" borderId="1" xfId="2" applyNumberFormat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9" fontId="0" fillId="0" borderId="0" xfId="3" applyFont="1"/>
    <xf numFmtId="164" fontId="0" fillId="0" borderId="0" xfId="3" applyNumberFormat="1" applyFont="1"/>
  </cellXfs>
  <cellStyles count="4">
    <cellStyle name="ColumnHeading_CEPATNEI" xfId="2" xr:uid="{00000000-0005-0000-0000-000000000000}"/>
    <cellStyle name="Comma" xfId="1" builtinId="3"/>
    <cellStyle name="Normal" xfId="0" builtinId="0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8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6" sqref="B16"/>
    </sheetView>
  </sheetViews>
  <sheetFormatPr defaultRowHeight="15" x14ac:dyDescent="0.25"/>
  <cols>
    <col min="1" max="1" width="33.42578125" bestFit="1" customWidth="1"/>
    <col min="2" max="2" width="13.28515625" bestFit="1" customWidth="1"/>
    <col min="3" max="3" width="14.28515625" bestFit="1" customWidth="1"/>
    <col min="4" max="7" width="13.7109375" bestFit="1" customWidth="1"/>
    <col min="8" max="12" width="14.5703125" bestFit="1" customWidth="1"/>
    <col min="13" max="13" width="11" bestFit="1" customWidth="1"/>
    <col min="14" max="17" width="14.42578125" bestFit="1" customWidth="1"/>
    <col min="18" max="21" width="15.28515625" bestFit="1" customWidth="1"/>
    <col min="22" max="22" width="20.28515625" bestFit="1" customWidth="1"/>
    <col min="23" max="23" width="11.5703125" bestFit="1" customWidth="1"/>
  </cols>
  <sheetData>
    <row r="1" spans="1:23" ht="60" x14ac:dyDescent="0.25">
      <c r="A1" s="2" t="s">
        <v>22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</row>
    <row r="2" spans="1:23" x14ac:dyDescent="0.25">
      <c r="A2" s="4" t="s">
        <v>38</v>
      </c>
      <c r="B2" s="5">
        <v>95.655861609793618</v>
      </c>
      <c r="C2" s="5">
        <v>309.81352786714677</v>
      </c>
      <c r="D2" s="5">
        <v>90.698731128082969</v>
      </c>
      <c r="E2" s="5">
        <v>229.31700492303591</v>
      </c>
      <c r="F2" s="5">
        <v>453.06646418600781</v>
      </c>
      <c r="G2" s="5">
        <v>1129.1736159481879</v>
      </c>
      <c r="H2" s="5">
        <v>5517.6258116339013</v>
      </c>
      <c r="I2" s="5">
        <v>2846.5115506915272</v>
      </c>
      <c r="J2" s="5">
        <v>5828.0743845447778</v>
      </c>
      <c r="K2" s="5">
        <v>9350.607270141214</v>
      </c>
      <c r="L2" s="5">
        <v>17670.661381760776</v>
      </c>
      <c r="M2" s="5">
        <v>4906.6748317589245</v>
      </c>
      <c r="N2" s="5">
        <v>2750.9080215766253</v>
      </c>
      <c r="O2" s="5">
        <v>5385.1922877481038</v>
      </c>
      <c r="P2" s="5">
        <v>9522.5095605829811</v>
      </c>
      <c r="Q2" s="5">
        <v>20752.270737922961</v>
      </c>
      <c r="R2" s="5">
        <v>6424.8663281272902</v>
      </c>
      <c r="S2" s="5">
        <v>12028.922490514842</v>
      </c>
      <c r="T2" s="5">
        <v>34322.321101251873</v>
      </c>
      <c r="U2" s="5">
        <v>68234.169703975422</v>
      </c>
      <c r="V2" s="5">
        <v>169464.76216514644</v>
      </c>
      <c r="W2" s="5">
        <v>1934.037874283064</v>
      </c>
    </row>
    <row r="3" spans="1:23" x14ac:dyDescent="0.25">
      <c r="A3" s="4" t="s">
        <v>33</v>
      </c>
      <c r="B3" s="5">
        <v>113.36973538685534</v>
      </c>
      <c r="C3" s="5">
        <v>319.86416771406607</v>
      </c>
      <c r="D3" s="5">
        <v>104.96271971955643</v>
      </c>
      <c r="E3" s="5">
        <v>276.55559035200662</v>
      </c>
      <c r="F3" s="5">
        <v>553.97298439906137</v>
      </c>
      <c r="G3" s="5">
        <v>1391.2188475799992</v>
      </c>
      <c r="H3" s="5">
        <v>5678.0970948078648</v>
      </c>
      <c r="I3" s="5">
        <v>3340.2242686597529</v>
      </c>
      <c r="J3" s="5">
        <v>6692.9935844743868</v>
      </c>
      <c r="K3" s="5">
        <v>10743.994778342461</v>
      </c>
      <c r="L3" s="5">
        <v>20380.259305147774</v>
      </c>
      <c r="M3" s="5">
        <v>5048.0044754053024</v>
      </c>
      <c r="N3" s="5">
        <v>3241.2238791183931</v>
      </c>
      <c r="O3" s="5">
        <v>6236.1813032715154</v>
      </c>
      <c r="P3" s="5">
        <v>10919.072122558391</v>
      </c>
      <c r="Q3" s="5">
        <v>23546.36842370285</v>
      </c>
      <c r="R3" s="5">
        <v>6630.1408235923882</v>
      </c>
      <c r="S3" s="5">
        <v>14951.131450747018</v>
      </c>
      <c r="T3" s="5">
        <v>42816.479588695656</v>
      </c>
      <c r="U3" s="5">
        <v>84303.210704097277</v>
      </c>
      <c r="V3" s="5">
        <v>209831.83520251364</v>
      </c>
      <c r="W3" s="5">
        <v>2289.7705155889598</v>
      </c>
    </row>
    <row r="4" spans="1:23" x14ac:dyDescent="0.25">
      <c r="A4" s="4" t="s">
        <v>23</v>
      </c>
      <c r="B4" s="5">
        <v>113.61410690383759</v>
      </c>
      <c r="C4" s="5">
        <v>318.35221409652104</v>
      </c>
      <c r="D4" s="5">
        <v>104.52784779155164</v>
      </c>
      <c r="E4" s="5">
        <v>274.88864424587177</v>
      </c>
      <c r="F4" s="5">
        <v>550.26694403691329</v>
      </c>
      <c r="G4" s="5">
        <v>1381.4052157393196</v>
      </c>
      <c r="H4" s="5">
        <v>5695.9907433794206</v>
      </c>
      <c r="I4" s="5">
        <v>3351.7533015254617</v>
      </c>
      <c r="J4" s="5">
        <v>6714.4737332059913</v>
      </c>
      <c r="K4" s="5">
        <v>10778.56702932121</v>
      </c>
      <c r="L4" s="5">
        <v>20441.218660642746</v>
      </c>
      <c r="M4" s="5">
        <v>5043.467445416637</v>
      </c>
      <c r="N4" s="5">
        <v>3248.6070368500068</v>
      </c>
      <c r="O4" s="5">
        <v>6236.0369040397818</v>
      </c>
      <c r="P4" s="5">
        <v>10924.229437910513</v>
      </c>
      <c r="Q4" s="5">
        <v>23540.230081360471</v>
      </c>
      <c r="R4" s="5">
        <v>6616.0091105931533</v>
      </c>
      <c r="S4" s="5">
        <v>14892.350229275766</v>
      </c>
      <c r="T4" s="5">
        <v>42649.075956594701</v>
      </c>
      <c r="U4" s="5">
        <v>83981.148109320857</v>
      </c>
      <c r="V4" s="5">
        <v>209030.16024133054</v>
      </c>
      <c r="W4" s="5">
        <v>2279.3239580241989</v>
      </c>
    </row>
    <row r="5" spans="1:23" x14ac:dyDescent="0.25">
      <c r="A5" s="4" t="s">
        <v>24</v>
      </c>
      <c r="B5" s="5">
        <v>113.91796697405988</v>
      </c>
      <c r="C5" s="5">
        <v>317.13568593198568</v>
      </c>
      <c r="D5" s="5">
        <v>104.2517496892627</v>
      </c>
      <c r="E5" s="5">
        <v>273.88625657514484</v>
      </c>
      <c r="F5" s="5">
        <v>548.10954799930084</v>
      </c>
      <c r="G5" s="5">
        <v>1375.6882201007938</v>
      </c>
      <c r="H5" s="5">
        <v>5688.71005234317</v>
      </c>
      <c r="I5" s="5">
        <v>3339.3991673304272</v>
      </c>
      <c r="J5" s="5">
        <v>6693.3001012544846</v>
      </c>
      <c r="K5" s="5">
        <v>10744.514212077651</v>
      </c>
      <c r="L5" s="5">
        <v>20378.626225299296</v>
      </c>
      <c r="M5" s="5">
        <v>5033.7557955256843</v>
      </c>
      <c r="N5" s="5">
        <v>3218.7024835489892</v>
      </c>
      <c r="O5" s="5">
        <v>6199.849252269325</v>
      </c>
      <c r="P5" s="5">
        <v>10856.208037095301</v>
      </c>
      <c r="Q5" s="5">
        <v>23421.864627588544</v>
      </c>
      <c r="R5" s="5">
        <v>6616.7466018266841</v>
      </c>
      <c r="S5" s="5">
        <v>14889.002494497547</v>
      </c>
      <c r="T5" s="5">
        <v>42640.931868467604</v>
      </c>
      <c r="U5" s="5">
        <v>83966.560164334529</v>
      </c>
      <c r="V5" s="5">
        <v>208995.95741926375</v>
      </c>
      <c r="W5" s="5">
        <v>2281.6983198715247</v>
      </c>
    </row>
    <row r="6" spans="1:23" x14ac:dyDescent="0.25">
      <c r="A6" s="4" t="s">
        <v>25</v>
      </c>
      <c r="B6" s="5">
        <v>115.46946954922676</v>
      </c>
      <c r="C6" s="5">
        <v>255.905807522391</v>
      </c>
      <c r="D6" s="5">
        <v>101.12397189708662</v>
      </c>
      <c r="E6" s="5">
        <v>262.81784654275924</v>
      </c>
      <c r="F6" s="5">
        <v>524.08145229899776</v>
      </c>
      <c r="G6" s="5">
        <v>1311.7456863727721</v>
      </c>
      <c r="H6" s="5">
        <v>5979.8098479882865</v>
      </c>
      <c r="I6" s="5">
        <v>3125.8130778649111</v>
      </c>
      <c r="J6" s="5">
        <v>6275.2930663546795</v>
      </c>
      <c r="K6" s="5">
        <v>10066.719260150439</v>
      </c>
      <c r="L6" s="5">
        <v>19149.433427999607</v>
      </c>
      <c r="M6" s="5">
        <v>6092.9196007689106</v>
      </c>
      <c r="N6" s="5">
        <v>3048.9376536921059</v>
      </c>
      <c r="O6" s="5">
        <v>5890.5044999589636</v>
      </c>
      <c r="P6" s="5">
        <v>10321.788863796386</v>
      </c>
      <c r="Q6" s="5">
        <v>22378.628498753729</v>
      </c>
      <c r="R6" s="5">
        <v>7412.6844126468986</v>
      </c>
      <c r="S6" s="5">
        <v>14597.770432494202</v>
      </c>
      <c r="T6" s="5">
        <v>41798.289113906263</v>
      </c>
      <c r="U6" s="5">
        <v>82045.57896112767</v>
      </c>
      <c r="V6" s="5">
        <v>204636.25966744457</v>
      </c>
      <c r="W6" s="5">
        <v>3004.0394360195764</v>
      </c>
    </row>
    <row r="7" spans="1:23" x14ac:dyDescent="0.25">
      <c r="A7" s="4" t="s">
        <v>26</v>
      </c>
      <c r="B7" s="5">
        <v>115.54064762898078</v>
      </c>
      <c r="C7" s="5">
        <v>256.15248587159385</v>
      </c>
      <c r="D7" s="5">
        <v>101.52184457239352</v>
      </c>
      <c r="E7" s="5">
        <v>263.10106788619106</v>
      </c>
      <c r="F7" s="5">
        <v>524.17974078865018</v>
      </c>
      <c r="G7" s="5">
        <v>1311.2849136961327</v>
      </c>
      <c r="H7" s="5">
        <v>5973.6760746870887</v>
      </c>
      <c r="I7" s="5">
        <v>3123.7815324082139</v>
      </c>
      <c r="J7" s="5">
        <v>6269.8874682709047</v>
      </c>
      <c r="K7" s="5">
        <v>10057.520593283793</v>
      </c>
      <c r="L7" s="5">
        <v>19131.18042559702</v>
      </c>
      <c r="M7" s="5">
        <v>6085.7545134259226</v>
      </c>
      <c r="N7" s="5">
        <v>3046.5507710243487</v>
      </c>
      <c r="O7" s="5">
        <v>5884.8391688338397</v>
      </c>
      <c r="P7" s="5">
        <v>10311.172526972041</v>
      </c>
      <c r="Q7" s="5">
        <v>22354.102616799166</v>
      </c>
      <c r="R7" s="5">
        <v>7411.2500362891069</v>
      </c>
      <c r="S7" s="5">
        <v>14592.701841662176</v>
      </c>
      <c r="T7" s="5">
        <v>41771.318090052169</v>
      </c>
      <c r="U7" s="5">
        <v>81984.474507934181</v>
      </c>
      <c r="V7" s="5">
        <v>204474.869509941</v>
      </c>
      <c r="W7" s="5">
        <v>3017.5241670424198</v>
      </c>
    </row>
    <row r="8" spans="1:23" x14ac:dyDescent="0.25">
      <c r="A8" s="4" t="s">
        <v>27</v>
      </c>
      <c r="B8" s="5">
        <v>115.54064762898078</v>
      </c>
      <c r="C8" s="5">
        <v>256.15248587159385</v>
      </c>
      <c r="D8" s="5">
        <v>101.52184457239352</v>
      </c>
      <c r="E8" s="5">
        <v>263.10106788619106</v>
      </c>
      <c r="F8" s="5">
        <v>524.17974078865018</v>
      </c>
      <c r="G8" s="5">
        <v>1311.2849136961327</v>
      </c>
      <c r="H8" s="5">
        <v>5973.6760746870887</v>
      </c>
      <c r="I8" s="5">
        <v>3123.7815324082139</v>
      </c>
      <c r="J8" s="5">
        <v>6269.8874682709047</v>
      </c>
      <c r="K8" s="5">
        <v>10057.520593283793</v>
      </c>
      <c r="L8" s="5">
        <v>19131.18042559702</v>
      </c>
      <c r="M8" s="5">
        <v>6085.7545134259226</v>
      </c>
      <c r="N8" s="5">
        <v>3046.5507710243487</v>
      </c>
      <c r="O8" s="5">
        <v>5884.8391688338397</v>
      </c>
      <c r="P8" s="5">
        <v>10311.172526972041</v>
      </c>
      <c r="Q8" s="5">
        <v>22354.102616799166</v>
      </c>
      <c r="R8" s="5">
        <v>7411.2500362891069</v>
      </c>
      <c r="S8" s="5">
        <v>14592.701841662176</v>
      </c>
      <c r="T8" s="5">
        <v>41771.318090052169</v>
      </c>
      <c r="U8" s="5">
        <v>81984.474507934181</v>
      </c>
      <c r="V8" s="5">
        <v>204474.869509941</v>
      </c>
      <c r="W8" s="5">
        <v>3017.5241670424198</v>
      </c>
    </row>
    <row r="9" spans="1:23" x14ac:dyDescent="0.25">
      <c r="A9" s="4" t="s">
        <v>28</v>
      </c>
      <c r="B9" s="5">
        <v>115.54064762898078</v>
      </c>
      <c r="C9" s="5">
        <v>256.15248587159385</v>
      </c>
      <c r="D9" s="5">
        <v>101.52184457239352</v>
      </c>
      <c r="E9" s="5">
        <v>263.10106788619106</v>
      </c>
      <c r="F9" s="5">
        <v>524.21624078865023</v>
      </c>
      <c r="G9" s="5">
        <v>1311.3579136961325</v>
      </c>
      <c r="H9" s="5">
        <v>5970.0416332364466</v>
      </c>
      <c r="I9" s="5">
        <v>3123.3906600453174</v>
      </c>
      <c r="J9" s="5">
        <v>6269.2450899929117</v>
      </c>
      <c r="K9" s="5">
        <v>10056.46516815147</v>
      </c>
      <c r="L9" s="5">
        <v>19129.287400711739</v>
      </c>
      <c r="M9" s="5">
        <v>6085.2286851304079</v>
      </c>
      <c r="N9" s="5">
        <v>3046.2334608819383</v>
      </c>
      <c r="O9" s="5">
        <v>5884.5315050755007</v>
      </c>
      <c r="P9" s="5">
        <v>10310.511516215587</v>
      </c>
      <c r="Q9" s="5">
        <v>22353.194787435641</v>
      </c>
      <c r="R9" s="5">
        <v>7410.9403909124167</v>
      </c>
      <c r="S9" s="5">
        <v>14592.992842998035</v>
      </c>
      <c r="T9" s="5">
        <v>41772.124804259925</v>
      </c>
      <c r="U9" s="5">
        <v>81985.912286185005</v>
      </c>
      <c r="V9" s="5">
        <v>204478.50038764105</v>
      </c>
      <c r="W9" s="5">
        <v>3017.5241670424198</v>
      </c>
    </row>
    <row r="10" spans="1:23" x14ac:dyDescent="0.25">
      <c r="A10" s="4" t="s">
        <v>29</v>
      </c>
      <c r="B10" s="5">
        <v>115.57514341426021</v>
      </c>
      <c r="C10" s="5">
        <v>258.78526477234783</v>
      </c>
      <c r="D10" s="5">
        <v>101.20653150143399</v>
      </c>
      <c r="E10" s="5">
        <v>262.59403045948494</v>
      </c>
      <c r="F10" s="5">
        <v>523.35892977802962</v>
      </c>
      <c r="G10" s="5">
        <v>1309.5497193042265</v>
      </c>
      <c r="H10" s="5">
        <v>6051.0921621510597</v>
      </c>
      <c r="I10" s="5">
        <v>3131.5201880754935</v>
      </c>
      <c r="J10" s="5">
        <v>6297.9935485573542</v>
      </c>
      <c r="K10" s="5">
        <v>10103.323590765276</v>
      </c>
      <c r="L10" s="5">
        <v>19210.324037375496</v>
      </c>
      <c r="M10" s="5">
        <v>6165.1327024465236</v>
      </c>
      <c r="N10" s="5">
        <v>3052.8622630372129</v>
      </c>
      <c r="O10" s="5">
        <v>5906.2606079626275</v>
      </c>
      <c r="P10" s="5">
        <v>10357.499817611955</v>
      </c>
      <c r="Q10" s="5">
        <v>22470.382890745139</v>
      </c>
      <c r="R10" s="5">
        <v>7500.2707290128574</v>
      </c>
      <c r="S10" s="5">
        <v>14553.984809047601</v>
      </c>
      <c r="T10" s="5">
        <v>41668.437448920246</v>
      </c>
      <c r="U10" s="5">
        <v>81867.075037937888</v>
      </c>
      <c r="V10" s="5">
        <v>204141.02658730085</v>
      </c>
      <c r="W10" s="5">
        <v>3001.0160998897245</v>
      </c>
    </row>
    <row r="11" spans="1:23" x14ac:dyDescent="0.25">
      <c r="A11" s="4" t="s">
        <v>30</v>
      </c>
      <c r="B11" s="5">
        <v>115.62926399094232</v>
      </c>
      <c r="C11" s="5">
        <v>257.36515163395313</v>
      </c>
      <c r="D11" s="5">
        <v>100.91211443199147</v>
      </c>
      <c r="E11" s="5">
        <v>261.49490831603089</v>
      </c>
      <c r="F11" s="5">
        <v>520.97594197583089</v>
      </c>
      <c r="G11" s="5">
        <v>1303.3203594864469</v>
      </c>
      <c r="H11" s="5">
        <v>6044.5838453861697</v>
      </c>
      <c r="I11" s="5">
        <v>3123.9338979004424</v>
      </c>
      <c r="J11" s="5">
        <v>6283.6317680246857</v>
      </c>
      <c r="K11" s="5">
        <v>10080.215420443972</v>
      </c>
      <c r="L11" s="5">
        <v>19167.858590895103</v>
      </c>
      <c r="M11" s="5">
        <v>6167.6288499644361</v>
      </c>
      <c r="N11" s="5">
        <v>3045.5933827195317</v>
      </c>
      <c r="O11" s="5">
        <v>5899.0047253307084</v>
      </c>
      <c r="P11" s="5">
        <v>10342.983014192519</v>
      </c>
      <c r="Q11" s="5">
        <v>22447.840245922947</v>
      </c>
      <c r="R11" s="5">
        <v>7498.5990528134862</v>
      </c>
      <c r="S11" s="5">
        <v>14553.653280303091</v>
      </c>
      <c r="T11" s="5">
        <v>41666.89400226561</v>
      </c>
      <c r="U11" s="5">
        <v>81863.393503224899</v>
      </c>
      <c r="V11" s="5">
        <v>204131.31588810278</v>
      </c>
      <c r="W11" s="5">
        <v>3160.4984058156988</v>
      </c>
    </row>
    <row r="12" spans="1:23" x14ac:dyDescent="0.25">
      <c r="A12" s="4" t="s">
        <v>31</v>
      </c>
      <c r="B12" s="5">
        <v>115.57703516897219</v>
      </c>
      <c r="C12" s="5">
        <v>256.95795499263232</v>
      </c>
      <c r="D12" s="5">
        <v>100.86871381395977</v>
      </c>
      <c r="E12" s="5">
        <v>261.40104477918305</v>
      </c>
      <c r="F12" s="5">
        <v>520.77123599196273</v>
      </c>
      <c r="G12" s="5">
        <v>1302.7348993660678</v>
      </c>
      <c r="H12" s="5">
        <v>6043.2711983125064</v>
      </c>
      <c r="I12" s="5">
        <v>3124.4663826939582</v>
      </c>
      <c r="J12" s="5">
        <v>6284.6299949619815</v>
      </c>
      <c r="K12" s="5">
        <v>10081.776967306641</v>
      </c>
      <c r="L12" s="5">
        <v>19172.128812137486</v>
      </c>
      <c r="M12" s="5">
        <v>6173.9134922196836</v>
      </c>
      <c r="N12" s="5">
        <v>3046.3534915401156</v>
      </c>
      <c r="O12" s="5">
        <v>5904.8062234007502</v>
      </c>
      <c r="P12" s="5">
        <v>10351.578965499932</v>
      </c>
      <c r="Q12" s="5">
        <v>22472.011245035621</v>
      </c>
      <c r="R12" s="5">
        <v>7501.8785983992684</v>
      </c>
      <c r="S12" s="5">
        <v>14571.684374157017</v>
      </c>
      <c r="T12" s="5">
        <v>41717.936977444377</v>
      </c>
      <c r="U12" s="5">
        <v>81959.207408520029</v>
      </c>
      <c r="V12" s="5">
        <v>204372.14053956018</v>
      </c>
      <c r="W12" s="5">
        <v>3167.7621023162169</v>
      </c>
    </row>
    <row r="13" spans="1:23" x14ac:dyDescent="0.25">
      <c r="A13" s="4" t="s">
        <v>34</v>
      </c>
      <c r="B13" s="5">
        <v>115.5854671127876</v>
      </c>
      <c r="C13" s="5">
        <v>257.35793437999934</v>
      </c>
      <c r="D13" s="5">
        <v>100.87167823340305</v>
      </c>
      <c r="E13" s="5">
        <v>261.3654253042962</v>
      </c>
      <c r="F13" s="5">
        <v>520.64743178041135</v>
      </c>
      <c r="G13" s="5">
        <v>1302.3912316616111</v>
      </c>
      <c r="H13" s="5">
        <v>6050.9021282043532</v>
      </c>
      <c r="I13" s="5">
        <v>3124.3047057623608</v>
      </c>
      <c r="J13" s="5">
        <v>6285.6470924908708</v>
      </c>
      <c r="K13" s="5">
        <v>10083.434743229471</v>
      </c>
      <c r="L13" s="5">
        <v>19174.033812965285</v>
      </c>
      <c r="M13" s="5">
        <v>6182.3361580637111</v>
      </c>
      <c r="N13" s="5">
        <v>3046.7348631079722</v>
      </c>
      <c r="O13" s="5">
        <v>5906.0048355744102</v>
      </c>
      <c r="P13" s="5">
        <v>10354.923945058992</v>
      </c>
      <c r="Q13" s="5">
        <v>22480.385113060463</v>
      </c>
      <c r="R13" s="5">
        <v>7517.6254856583937</v>
      </c>
      <c r="S13" s="5">
        <v>14569.420512950906</v>
      </c>
      <c r="T13" s="5">
        <v>41710.885729834976</v>
      </c>
      <c r="U13" s="5">
        <v>81957.2118966212</v>
      </c>
      <c r="V13" s="5">
        <v>204359.387620325</v>
      </c>
      <c r="W13" s="5">
        <v>3167.5153136145891</v>
      </c>
    </row>
    <row r="14" spans="1:23" x14ac:dyDescent="0.25">
      <c r="A14" s="4" t="s">
        <v>35</v>
      </c>
      <c r="B14" s="5">
        <v>115.54605646484912</v>
      </c>
      <c r="C14" s="5">
        <v>257.15991343394677</v>
      </c>
      <c r="D14" s="5">
        <v>100.84551434701605</v>
      </c>
      <c r="E14" s="5">
        <v>261.37430626180964</v>
      </c>
      <c r="F14" s="5">
        <v>520.71873250456724</v>
      </c>
      <c r="G14" s="5">
        <v>1302.6836123747744</v>
      </c>
      <c r="H14" s="5">
        <v>6050.3552904253402</v>
      </c>
      <c r="I14" s="5">
        <v>3125.3475964904783</v>
      </c>
      <c r="J14" s="5">
        <v>6287.4943576374098</v>
      </c>
      <c r="K14" s="5">
        <v>10086.451015269366</v>
      </c>
      <c r="L14" s="5">
        <v>19180.408797959804</v>
      </c>
      <c r="M14" s="5">
        <v>6181.418857442357</v>
      </c>
      <c r="N14" s="5">
        <v>3046.5009198730259</v>
      </c>
      <c r="O14" s="5">
        <v>5906.766236265632</v>
      </c>
      <c r="P14" s="5">
        <v>10355.599573024518</v>
      </c>
      <c r="Q14" s="5">
        <v>22483.253411536763</v>
      </c>
      <c r="R14" s="5">
        <v>7509.1356081262984</v>
      </c>
      <c r="S14" s="5">
        <v>14568.600143054331</v>
      </c>
      <c r="T14" s="5">
        <v>41710.050838327865</v>
      </c>
      <c r="U14" s="5">
        <v>81950.765136641654</v>
      </c>
      <c r="V14" s="5">
        <v>204347.86440610621</v>
      </c>
      <c r="W14" s="5">
        <v>3166.3626519330164</v>
      </c>
    </row>
    <row r="15" spans="1:23" x14ac:dyDescent="0.25">
      <c r="A15" s="4" t="s">
        <v>32</v>
      </c>
      <c r="B15" s="5">
        <v>115.81706523968043</v>
      </c>
      <c r="C15" s="5">
        <v>257.41670128158086</v>
      </c>
      <c r="D15" s="5">
        <v>101.05933271283843</v>
      </c>
      <c r="E15" s="5">
        <v>261.89577850899008</v>
      </c>
      <c r="F15" s="5">
        <v>521.74823585857916</v>
      </c>
      <c r="G15" s="5">
        <v>1305.3502827915454</v>
      </c>
      <c r="H15" s="5">
        <v>6057.1489105065457</v>
      </c>
      <c r="I15" s="5">
        <v>3131.2502249990653</v>
      </c>
      <c r="J15" s="5">
        <v>6299.031462674764</v>
      </c>
      <c r="K15" s="5">
        <v>10105.530454490019</v>
      </c>
      <c r="L15" s="5">
        <v>19215.724735189702</v>
      </c>
      <c r="M15" s="5">
        <v>6182.4284974153934</v>
      </c>
      <c r="N15" s="5">
        <v>3051.7668361523379</v>
      </c>
      <c r="O15" s="5">
        <v>5914.7450454937953</v>
      </c>
      <c r="P15" s="5">
        <v>10369.610927321564</v>
      </c>
      <c r="Q15" s="5">
        <v>22507.692206653937</v>
      </c>
      <c r="R15" s="5">
        <v>7517.7468178533281</v>
      </c>
      <c r="S15" s="5">
        <v>14602.189111951644</v>
      </c>
      <c r="T15" s="5">
        <v>41807.060299211334</v>
      </c>
      <c r="U15" s="5">
        <v>82136.229664763276</v>
      </c>
      <c r="V15" s="5">
        <v>204814.39427265231</v>
      </c>
      <c r="W15" s="5">
        <v>3171.8257617165877</v>
      </c>
    </row>
    <row r="16" spans="1:23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60" x14ac:dyDescent="0.25">
      <c r="A17" s="2" t="s">
        <v>36</v>
      </c>
      <c r="B17" s="3" t="s">
        <v>0</v>
      </c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  <c r="O17" s="3" t="s">
        <v>13</v>
      </c>
      <c r="P17" s="3" t="s">
        <v>14</v>
      </c>
      <c r="Q17" s="3" t="s">
        <v>15</v>
      </c>
      <c r="R17" s="3" t="s">
        <v>16</v>
      </c>
      <c r="S17" s="3" t="s">
        <v>17</v>
      </c>
      <c r="T17" s="3" t="s">
        <v>18</v>
      </c>
      <c r="U17" s="3" t="s">
        <v>19</v>
      </c>
      <c r="V17" s="3" t="s">
        <v>20</v>
      </c>
      <c r="W17" s="3" t="s">
        <v>21</v>
      </c>
    </row>
    <row r="18" spans="1:23" x14ac:dyDescent="0.25">
      <c r="A18" s="4" t="str">
        <f>A3</f>
        <v>Allowed Revenue</v>
      </c>
      <c r="B18" s="6">
        <f t="shared" ref="B18:W18" si="0">B3-B2</f>
        <v>17.713873777061721</v>
      </c>
      <c r="C18" s="6">
        <f t="shared" si="0"/>
        <v>10.050639846919296</v>
      </c>
      <c r="D18" s="6">
        <f t="shared" si="0"/>
        <v>14.263988591473463</v>
      </c>
      <c r="E18" s="6">
        <f t="shared" si="0"/>
        <v>47.238585428970708</v>
      </c>
      <c r="F18" s="6">
        <f t="shared" si="0"/>
        <v>100.90652021305357</v>
      </c>
      <c r="G18" s="6">
        <f t="shared" si="0"/>
        <v>262.04523163181125</v>
      </c>
      <c r="H18" s="6">
        <f t="shared" si="0"/>
        <v>160.47128317396346</v>
      </c>
      <c r="I18" s="6">
        <f t="shared" si="0"/>
        <v>493.71271796822566</v>
      </c>
      <c r="J18" s="6">
        <f t="shared" si="0"/>
        <v>864.91919992960902</v>
      </c>
      <c r="K18" s="6">
        <f t="shared" si="0"/>
        <v>1393.3875082012473</v>
      </c>
      <c r="L18" s="6">
        <f t="shared" si="0"/>
        <v>2709.5979233869984</v>
      </c>
      <c r="M18" s="6">
        <f t="shared" si="0"/>
        <v>141.32964364637792</v>
      </c>
      <c r="N18" s="6">
        <f t="shared" si="0"/>
        <v>490.31585754176785</v>
      </c>
      <c r="O18" s="6">
        <f t="shared" si="0"/>
        <v>850.98901552341158</v>
      </c>
      <c r="P18" s="6">
        <f t="shared" si="0"/>
        <v>1396.5625619754101</v>
      </c>
      <c r="Q18" s="6">
        <f t="shared" si="0"/>
        <v>2794.0976857798887</v>
      </c>
      <c r="R18" s="6">
        <f t="shared" si="0"/>
        <v>205.27449546509797</v>
      </c>
      <c r="S18" s="6">
        <f t="shared" si="0"/>
        <v>2922.2089602321757</v>
      </c>
      <c r="T18" s="6">
        <f t="shared" si="0"/>
        <v>8494.1584874437831</v>
      </c>
      <c r="U18" s="6">
        <f t="shared" si="0"/>
        <v>16069.041000121855</v>
      </c>
      <c r="V18" s="6">
        <f t="shared" si="0"/>
        <v>40367.073037367198</v>
      </c>
      <c r="W18" s="6">
        <f t="shared" si="0"/>
        <v>355.73264130589587</v>
      </c>
    </row>
    <row r="19" spans="1:23" x14ac:dyDescent="0.25">
      <c r="A19" s="4" t="str">
        <f>A4</f>
        <v>Load Factor</v>
      </c>
      <c r="B19" s="6">
        <f>B4-B3</f>
        <v>0.24437151698225534</v>
      </c>
      <c r="C19" s="6">
        <f>C4-C3</f>
        <v>-1.5119536175450321</v>
      </c>
      <c r="D19" s="6">
        <f>D4-D3</f>
        <v>-0.4348719280047959</v>
      </c>
      <c r="E19" s="6">
        <f>E4-E3</f>
        <v>-1.6669461061348443</v>
      </c>
      <c r="F19" s="6">
        <f>F4-F3</f>
        <v>-3.7060403621480873</v>
      </c>
      <c r="G19" s="6">
        <f>G4-G3</f>
        <v>-9.8136318406795908</v>
      </c>
      <c r="H19" s="6">
        <f>H4-H3</f>
        <v>17.893648571555786</v>
      </c>
      <c r="I19" s="6">
        <f>I4-I3</f>
        <v>11.529032865708814</v>
      </c>
      <c r="J19" s="6">
        <f>J4-J3</f>
        <v>21.480148731604459</v>
      </c>
      <c r="K19" s="6">
        <f>K4-K3</f>
        <v>34.572250978748343</v>
      </c>
      <c r="L19" s="6">
        <f>L4-L3</f>
        <v>60.959355494971533</v>
      </c>
      <c r="M19" s="6">
        <f>M4-M3</f>
        <v>-4.5370299886653811</v>
      </c>
      <c r="N19" s="6">
        <f>N4-N3</f>
        <v>7.3831577316136645</v>
      </c>
      <c r="O19" s="6">
        <f>O4-O3</f>
        <v>-0.14439923173358693</v>
      </c>
      <c r="P19" s="6">
        <f>P4-P3</f>
        <v>5.1573153521221684</v>
      </c>
      <c r="Q19" s="6">
        <f>Q4-Q3</f>
        <v>-6.1383423423794738</v>
      </c>
      <c r="R19" s="6">
        <f>R4-R3</f>
        <v>-14.131712999234878</v>
      </c>
      <c r="S19" s="6">
        <f>S4-S3</f>
        <v>-58.781221471252138</v>
      </c>
      <c r="T19" s="6">
        <f>T4-T3</f>
        <v>-167.40363210095529</v>
      </c>
      <c r="U19" s="6">
        <f>U4-U3</f>
        <v>-322.06259477642016</v>
      </c>
      <c r="V19" s="6">
        <f>V4-V3</f>
        <v>-801.67496118310373</v>
      </c>
      <c r="W19" s="6">
        <f>W4-W3</f>
        <v>-10.446557564760951</v>
      </c>
    </row>
    <row r="20" spans="1:23" x14ac:dyDescent="0.25">
      <c r="A20" s="4" t="str">
        <f>A5</f>
        <v>Coincidence Factor</v>
      </c>
      <c r="B20" s="6">
        <f>B5-B4</f>
        <v>0.30386007022228512</v>
      </c>
      <c r="C20" s="6">
        <f>C5-C4</f>
        <v>-1.2165281645353616</v>
      </c>
      <c r="D20" s="6">
        <f>D5-D4</f>
        <v>-0.27609810228894105</v>
      </c>
      <c r="E20" s="6">
        <f>E5-E4</f>
        <v>-1.0023876707269324</v>
      </c>
      <c r="F20" s="6">
        <f>F5-F4</f>
        <v>-2.1573960376124433</v>
      </c>
      <c r="G20" s="6">
        <f>G5-G4</f>
        <v>-5.7169956385257592</v>
      </c>
      <c r="H20" s="6">
        <f>H5-H4</f>
        <v>-7.2806910362505732</v>
      </c>
      <c r="I20" s="6">
        <f>I5-I4</f>
        <v>-12.354134195034476</v>
      </c>
      <c r="J20" s="6">
        <f>J5-J4</f>
        <v>-21.17363195150665</v>
      </c>
      <c r="K20" s="6">
        <f>K5-K4</f>
        <v>-34.05281724355882</v>
      </c>
      <c r="L20" s="6">
        <f>L5-L4</f>
        <v>-62.592435343449324</v>
      </c>
      <c r="M20" s="6">
        <f>M5-M4</f>
        <v>-9.7116498909526854</v>
      </c>
      <c r="N20" s="6">
        <f>N5-N4</f>
        <v>-29.904553301017586</v>
      </c>
      <c r="O20" s="6">
        <f>O5-O4</f>
        <v>-36.187651770456796</v>
      </c>
      <c r="P20" s="6">
        <f>P5-P4</f>
        <v>-68.021400815212473</v>
      </c>
      <c r="Q20" s="6">
        <f>Q5-Q4</f>
        <v>-118.3654537719267</v>
      </c>
      <c r="R20" s="6">
        <f>R5-R4</f>
        <v>0.73749123353081814</v>
      </c>
      <c r="S20" s="6">
        <f>S5-S4</f>
        <v>-3.3477347782190918</v>
      </c>
      <c r="T20" s="6">
        <f>T5-T4</f>
        <v>-8.1440881270973478</v>
      </c>
      <c r="U20" s="6">
        <f>U5-U4</f>
        <v>-14.587944986327784</v>
      </c>
      <c r="V20" s="6">
        <f>V5-V4</f>
        <v>-34.202822066785302</v>
      </c>
      <c r="W20" s="6">
        <f>W5-W4</f>
        <v>2.3743618473258721</v>
      </c>
    </row>
    <row r="21" spans="1:23" x14ac:dyDescent="0.25">
      <c r="A21" s="4" t="str">
        <f>A6</f>
        <v>Forecast</v>
      </c>
      <c r="B21" s="6">
        <f>B6-B5</f>
        <v>1.5515025751668787</v>
      </c>
      <c r="C21" s="6">
        <f>C6-C5</f>
        <v>-61.229878409594676</v>
      </c>
      <c r="D21" s="6">
        <f>D6-D5</f>
        <v>-3.1277777921760759</v>
      </c>
      <c r="E21" s="6">
        <f>E6-E5</f>
        <v>-11.0684100323856</v>
      </c>
      <c r="F21" s="6">
        <f>F6-F5</f>
        <v>-24.028095700303084</v>
      </c>
      <c r="G21" s="6">
        <f>G6-G5</f>
        <v>-63.942533728021772</v>
      </c>
      <c r="H21" s="6">
        <f>H6-H5</f>
        <v>291.0997956451165</v>
      </c>
      <c r="I21" s="6">
        <f>I6-I5</f>
        <v>-213.58608946551612</v>
      </c>
      <c r="J21" s="6">
        <f>J6-J5</f>
        <v>-418.00703489980515</v>
      </c>
      <c r="K21" s="6">
        <f>K6-K5</f>
        <v>-677.79495192721151</v>
      </c>
      <c r="L21" s="6">
        <f>L6-L5</f>
        <v>-1229.1927972996891</v>
      </c>
      <c r="M21" s="6">
        <f>M6-M5</f>
        <v>1059.1638052432263</v>
      </c>
      <c r="N21" s="6">
        <f>N6-N5</f>
        <v>-169.76482985688335</v>
      </c>
      <c r="O21" s="6">
        <f>O6-O5</f>
        <v>-309.3447523103614</v>
      </c>
      <c r="P21" s="6">
        <f>P6-P5</f>
        <v>-534.41917329891476</v>
      </c>
      <c r="Q21" s="6">
        <f>Q6-Q5</f>
        <v>-1043.2361288348147</v>
      </c>
      <c r="R21" s="6">
        <f>R6-R5</f>
        <v>795.93781082021451</v>
      </c>
      <c r="S21" s="6">
        <f>S6-S5</f>
        <v>-291.23206200334425</v>
      </c>
      <c r="T21" s="6">
        <f>T6-T5</f>
        <v>-842.64275456134055</v>
      </c>
      <c r="U21" s="6">
        <f>U6-U5</f>
        <v>-1920.9812032068585</v>
      </c>
      <c r="V21" s="6">
        <f>V6-V5</f>
        <v>-4359.6977518191852</v>
      </c>
      <c r="W21" s="6">
        <f>W6-W5</f>
        <v>722.3411161480517</v>
      </c>
    </row>
    <row r="22" spans="1:23" x14ac:dyDescent="0.25">
      <c r="A22" s="4" t="str">
        <f>A7</f>
        <v>Service Models</v>
      </c>
      <c r="B22" s="6">
        <f>B7-B6</f>
        <v>7.1178079754020018E-2</v>
      </c>
      <c r="C22" s="6">
        <f>C7-C6</f>
        <v>0.24667834920285259</v>
      </c>
      <c r="D22" s="6">
        <f>D7-D6</f>
        <v>0.39787267530689974</v>
      </c>
      <c r="E22" s="6">
        <f>E7-E6</f>
        <v>0.28322134343181915</v>
      </c>
      <c r="F22" s="6">
        <f>F7-F6</f>
        <v>9.828848965241832E-2</v>
      </c>
      <c r="G22" s="6">
        <f>G7-G6</f>
        <v>-0.46077267663940802</v>
      </c>
      <c r="H22" s="6">
        <f>H7-H6</f>
        <v>-6.1337733011978344</v>
      </c>
      <c r="I22" s="6">
        <f>I7-I6</f>
        <v>-2.0315454566971312</v>
      </c>
      <c r="J22" s="6">
        <f>J7-J6</f>
        <v>-5.4055980837747484</v>
      </c>
      <c r="K22" s="6">
        <f>K7-K6</f>
        <v>-9.1986668666468177</v>
      </c>
      <c r="L22" s="6">
        <f>L7-L6</f>
        <v>-18.253002402587299</v>
      </c>
      <c r="M22" s="6">
        <f>M7-M6</f>
        <v>-7.1650873429880448</v>
      </c>
      <c r="N22" s="6">
        <f>N7-N6</f>
        <v>-2.3868826677571633</v>
      </c>
      <c r="O22" s="6">
        <f>O7-O6</f>
        <v>-5.6653311251238847</v>
      </c>
      <c r="P22" s="6">
        <f>P7-P6</f>
        <v>-10.616336824345126</v>
      </c>
      <c r="Q22" s="6">
        <f>Q7-Q6</f>
        <v>-24.525881954563374</v>
      </c>
      <c r="R22" s="6">
        <f>R7-R6</f>
        <v>-1.4343763577917343</v>
      </c>
      <c r="S22" s="6">
        <f>S7-S6</f>
        <v>-5.0685908320265298</v>
      </c>
      <c r="T22" s="6">
        <f>T7-T6</f>
        <v>-26.971023854093801</v>
      </c>
      <c r="U22" s="6">
        <f>U7-U6</f>
        <v>-61.104453193489462</v>
      </c>
      <c r="V22" s="6">
        <f>V7-V6</f>
        <v>-161.39015750357066</v>
      </c>
      <c r="W22" s="6">
        <f>W7-W6</f>
        <v>13.484731022843334</v>
      </c>
    </row>
    <row r="23" spans="1:23" x14ac:dyDescent="0.25">
      <c r="A23" s="4" t="str">
        <f>A8</f>
        <v>Loss Adjustment factors</v>
      </c>
      <c r="B23" s="6">
        <f>B8-B7</f>
        <v>0</v>
      </c>
      <c r="C23" s="6">
        <f>C8-C7</f>
        <v>0</v>
      </c>
      <c r="D23" s="6">
        <f>D8-D7</f>
        <v>0</v>
      </c>
      <c r="E23" s="6">
        <f>E8-E7</f>
        <v>0</v>
      </c>
      <c r="F23" s="6">
        <f>F8-F7</f>
        <v>0</v>
      </c>
      <c r="G23" s="6">
        <f>G8-G7</f>
        <v>0</v>
      </c>
      <c r="H23" s="6">
        <f>H8-H7</f>
        <v>0</v>
      </c>
      <c r="I23" s="6">
        <f>I8-I7</f>
        <v>0</v>
      </c>
      <c r="J23" s="6">
        <f>J8-J7</f>
        <v>0</v>
      </c>
      <c r="K23" s="6">
        <f>K8-K7</f>
        <v>0</v>
      </c>
      <c r="L23" s="6">
        <f>L8-L7</f>
        <v>0</v>
      </c>
      <c r="M23" s="6">
        <f>M8-M7</f>
        <v>0</v>
      </c>
      <c r="N23" s="6">
        <f>N8-N7</f>
        <v>0</v>
      </c>
      <c r="O23" s="6">
        <f>O8-O7</f>
        <v>0</v>
      </c>
      <c r="P23" s="6">
        <f>P8-P7</f>
        <v>0</v>
      </c>
      <c r="Q23" s="6">
        <f>Q8-Q7</f>
        <v>0</v>
      </c>
      <c r="R23" s="6">
        <f>R8-R7</f>
        <v>0</v>
      </c>
      <c r="S23" s="6">
        <f>S8-S7</f>
        <v>0</v>
      </c>
      <c r="T23" s="6">
        <f>T8-T7</f>
        <v>0</v>
      </c>
      <c r="U23" s="6">
        <f>U8-U7</f>
        <v>0</v>
      </c>
      <c r="V23" s="6">
        <f>V8-V7</f>
        <v>0</v>
      </c>
      <c r="W23" s="6">
        <f>W8-W7</f>
        <v>0</v>
      </c>
    </row>
    <row r="24" spans="1:23" x14ac:dyDescent="0.25">
      <c r="A24" s="4" t="str">
        <f>A9</f>
        <v>Average KVAR By KVA</v>
      </c>
      <c r="B24" s="6">
        <f t="shared" ref="B24:W24" si="1">B9-B8</f>
        <v>0</v>
      </c>
      <c r="C24" s="6">
        <f t="shared" si="1"/>
        <v>0</v>
      </c>
      <c r="D24" s="6">
        <f t="shared" si="1"/>
        <v>0</v>
      </c>
      <c r="E24" s="6">
        <f t="shared" si="1"/>
        <v>0</v>
      </c>
      <c r="F24" s="6">
        <f t="shared" si="1"/>
        <v>3.6500000000046384E-2</v>
      </c>
      <c r="G24" s="6">
        <f t="shared" si="1"/>
        <v>7.2999999999865395E-2</v>
      </c>
      <c r="H24" s="6">
        <f t="shared" si="1"/>
        <v>-3.6344414506420435</v>
      </c>
      <c r="I24" s="6">
        <f t="shared" si="1"/>
        <v>-0.39087236289651628</v>
      </c>
      <c r="J24" s="6">
        <f t="shared" si="1"/>
        <v>-0.6423782779929752</v>
      </c>
      <c r="K24" s="6">
        <f t="shared" si="1"/>
        <v>-1.0554251323228527</v>
      </c>
      <c r="L24" s="6">
        <f t="shared" si="1"/>
        <v>-1.8930248852811928</v>
      </c>
      <c r="M24" s="6">
        <f t="shared" si="1"/>
        <v>-0.52582829551465693</v>
      </c>
      <c r="N24" s="6">
        <f t="shared" si="1"/>
        <v>-0.31731014241040612</v>
      </c>
      <c r="O24" s="6">
        <f t="shared" si="1"/>
        <v>-0.30766375833900383</v>
      </c>
      <c r="P24" s="6">
        <f t="shared" si="1"/>
        <v>-0.66101075645383389</v>
      </c>
      <c r="Q24" s="6">
        <f t="shared" si="1"/>
        <v>-0.90782936352479737</v>
      </c>
      <c r="R24" s="6">
        <f t="shared" si="1"/>
        <v>-0.30964537669024139</v>
      </c>
      <c r="S24" s="6">
        <f t="shared" si="1"/>
        <v>0.29100133585961885</v>
      </c>
      <c r="T24" s="6">
        <f t="shared" si="1"/>
        <v>0.80671420775615843</v>
      </c>
      <c r="U24" s="6">
        <f t="shared" si="1"/>
        <v>1.4377782508236123</v>
      </c>
      <c r="V24" s="6">
        <f t="shared" si="1"/>
        <v>3.6308777000522241</v>
      </c>
      <c r="W24" s="6">
        <f t="shared" si="1"/>
        <v>0</v>
      </c>
    </row>
    <row r="25" spans="1:23" x14ac:dyDescent="0.25">
      <c r="A25" s="4" t="str">
        <f>A10</f>
        <v>Gross Asset Models</v>
      </c>
      <c r="B25" s="6">
        <f t="shared" ref="B25:W25" si="2">B10-B9</f>
        <v>3.4495785279432312E-2</v>
      </c>
      <c r="C25" s="6">
        <f t="shared" si="2"/>
        <v>2.6327789007539764</v>
      </c>
      <c r="D25" s="6">
        <f t="shared" si="2"/>
        <v>-0.31531307095953309</v>
      </c>
      <c r="E25" s="6">
        <f t="shared" si="2"/>
        <v>-0.50703742670611973</v>
      </c>
      <c r="F25" s="6">
        <f t="shared" si="2"/>
        <v>-0.85731101062060588</v>
      </c>
      <c r="G25" s="6">
        <f t="shared" si="2"/>
        <v>-1.8081943919059995</v>
      </c>
      <c r="H25" s="6">
        <f t="shared" si="2"/>
        <v>81.050528914613096</v>
      </c>
      <c r="I25" s="6">
        <f t="shared" si="2"/>
        <v>8.1295280301760613</v>
      </c>
      <c r="J25" s="6">
        <f t="shared" si="2"/>
        <v>28.748458564442444</v>
      </c>
      <c r="K25" s="6">
        <f t="shared" si="2"/>
        <v>46.858422613806397</v>
      </c>
      <c r="L25" s="6">
        <f t="shared" si="2"/>
        <v>81.036636663757236</v>
      </c>
      <c r="M25" s="6">
        <f t="shared" si="2"/>
        <v>79.904017316115642</v>
      </c>
      <c r="N25" s="6">
        <f t="shared" si="2"/>
        <v>6.6288021552745704</v>
      </c>
      <c r="O25" s="6">
        <f t="shared" si="2"/>
        <v>21.729102887126828</v>
      </c>
      <c r="P25" s="6">
        <f t="shared" si="2"/>
        <v>46.988301396368115</v>
      </c>
      <c r="Q25" s="6">
        <f t="shared" si="2"/>
        <v>117.18810330949782</v>
      </c>
      <c r="R25" s="6">
        <f t="shared" si="2"/>
        <v>89.330338100440713</v>
      </c>
      <c r="S25" s="6">
        <f t="shared" si="2"/>
        <v>-39.008033950434765</v>
      </c>
      <c r="T25" s="6">
        <f t="shared" si="2"/>
        <v>-103.68735533967993</v>
      </c>
      <c r="U25" s="6">
        <f t="shared" si="2"/>
        <v>-118.8372482471168</v>
      </c>
      <c r="V25" s="6">
        <f t="shared" si="2"/>
        <v>-337.47380034020171</v>
      </c>
      <c r="W25" s="6">
        <f t="shared" si="2"/>
        <v>-16.508067152695276</v>
      </c>
    </row>
    <row r="26" spans="1:23" x14ac:dyDescent="0.25">
      <c r="A26" s="4" t="str">
        <f>A11</f>
        <v>Peaking Probabilities</v>
      </c>
      <c r="B26" s="6">
        <f t="shared" ref="B26:W26" si="3">B11-B10</f>
        <v>5.4120576682109345E-2</v>
      </c>
      <c r="C26" s="6">
        <f t="shared" si="3"/>
        <v>-1.4201131383946972</v>
      </c>
      <c r="D26" s="6">
        <f t="shared" si="3"/>
        <v>-0.29441706944251678</v>
      </c>
      <c r="E26" s="6">
        <f t="shared" si="3"/>
        <v>-1.0991221434540535</v>
      </c>
      <c r="F26" s="6">
        <f t="shared" si="3"/>
        <v>-2.382987802198727</v>
      </c>
      <c r="G26" s="6">
        <f t="shared" si="3"/>
        <v>-6.2293598177795957</v>
      </c>
      <c r="H26" s="6">
        <f t="shared" si="3"/>
        <v>-6.5083167648899689</v>
      </c>
      <c r="I26" s="6">
        <f t="shared" si="3"/>
        <v>-7.58629017505109</v>
      </c>
      <c r="J26" s="6">
        <f t="shared" si="3"/>
        <v>-14.36178053266849</v>
      </c>
      <c r="K26" s="6">
        <f t="shared" si="3"/>
        <v>-23.108170321303987</v>
      </c>
      <c r="L26" s="6">
        <f t="shared" si="3"/>
        <v>-42.465446480393439</v>
      </c>
      <c r="M26" s="6">
        <f t="shared" si="3"/>
        <v>2.4961475179125046</v>
      </c>
      <c r="N26" s="6">
        <f t="shared" si="3"/>
        <v>-7.2688803176811234</v>
      </c>
      <c r="O26" s="6">
        <f t="shared" si="3"/>
        <v>-7.2558826319191212</v>
      </c>
      <c r="P26" s="6">
        <f t="shared" si="3"/>
        <v>-14.516803419435746</v>
      </c>
      <c r="Q26" s="6">
        <f t="shared" si="3"/>
        <v>-22.542644822191505</v>
      </c>
      <c r="R26" s="6">
        <f t="shared" si="3"/>
        <v>-1.6716761993711771</v>
      </c>
      <c r="S26" s="6">
        <f t="shared" si="3"/>
        <v>-0.33152874450934178</v>
      </c>
      <c r="T26" s="6">
        <f t="shared" si="3"/>
        <v>-1.5434466546357726</v>
      </c>
      <c r="U26" s="6">
        <f t="shared" si="3"/>
        <v>-3.6815347129886504</v>
      </c>
      <c r="V26" s="6">
        <f t="shared" si="3"/>
        <v>-9.7106991980690509</v>
      </c>
      <c r="W26" s="6">
        <f t="shared" si="3"/>
        <v>159.48230592597429</v>
      </c>
    </row>
    <row r="27" spans="1:23" x14ac:dyDescent="0.25">
      <c r="A27" s="4" t="str">
        <f>A12</f>
        <v>Hours in Time Band and Days in year</v>
      </c>
      <c r="B27" s="6">
        <f t="shared" ref="B27:W27" si="4">B12-B11</f>
        <v>-5.2228821970132344E-2</v>
      </c>
      <c r="C27" s="6">
        <f t="shared" si="4"/>
        <v>-0.40719664132080879</v>
      </c>
      <c r="D27" s="6">
        <f t="shared" si="4"/>
        <v>-4.3400618031697036E-2</v>
      </c>
      <c r="E27" s="6">
        <f t="shared" si="4"/>
        <v>-9.3863536847834439E-2</v>
      </c>
      <c r="F27" s="6">
        <f t="shared" si="4"/>
        <v>-0.20470598386816619</v>
      </c>
      <c r="G27" s="6">
        <f t="shared" si="4"/>
        <v>-0.58546012037913897</v>
      </c>
      <c r="H27" s="6">
        <f t="shared" si="4"/>
        <v>-1.3126470736633564</v>
      </c>
      <c r="I27" s="6">
        <f t="shared" si="4"/>
        <v>0.53248479351577771</v>
      </c>
      <c r="J27" s="6">
        <f t="shared" si="4"/>
        <v>0.99822693729583989</v>
      </c>
      <c r="K27" s="6">
        <f t="shared" si="4"/>
        <v>1.5615468626692746</v>
      </c>
      <c r="L27" s="6">
        <f t="shared" si="4"/>
        <v>4.2702212423828314</v>
      </c>
      <c r="M27" s="6">
        <f t="shared" si="4"/>
        <v>6.2846422552474905</v>
      </c>
      <c r="N27" s="6">
        <f t="shared" si="4"/>
        <v>0.76010882058380957</v>
      </c>
      <c r="O27" s="6">
        <f t="shared" si="4"/>
        <v>5.8014980700418164</v>
      </c>
      <c r="P27" s="6">
        <f t="shared" si="4"/>
        <v>8.5959513074121787</v>
      </c>
      <c r="Q27" s="6">
        <f t="shared" si="4"/>
        <v>24.170999112673599</v>
      </c>
      <c r="R27" s="6">
        <f t="shared" si="4"/>
        <v>3.2795455857822162</v>
      </c>
      <c r="S27" s="6">
        <f t="shared" si="4"/>
        <v>18.031093853925995</v>
      </c>
      <c r="T27" s="6">
        <f t="shared" si="4"/>
        <v>51.042975178766937</v>
      </c>
      <c r="U27" s="6">
        <f t="shared" si="4"/>
        <v>95.813905295130098</v>
      </c>
      <c r="V27" s="6">
        <f t="shared" si="4"/>
        <v>240.82465145739843</v>
      </c>
      <c r="W27" s="6">
        <f t="shared" si="4"/>
        <v>7.2636965005181082</v>
      </c>
    </row>
    <row r="28" spans="1:23" x14ac:dyDescent="0.25">
      <c r="A28" s="4" t="str">
        <f>A13</f>
        <v>Real pre-tax cost of capital</v>
      </c>
      <c r="B28" s="6">
        <f t="shared" ref="B28:W28" si="5">B13-B12</f>
        <v>8.4319438154096815E-3</v>
      </c>
      <c r="C28" s="6">
        <f t="shared" si="5"/>
        <v>0.39997938736701144</v>
      </c>
      <c r="D28" s="6">
        <f t="shared" si="5"/>
        <v>2.9644194432734139E-3</v>
      </c>
      <c r="E28" s="6">
        <f t="shared" si="5"/>
        <v>-3.5619474886857461E-2</v>
      </c>
      <c r="F28" s="6">
        <f t="shared" si="5"/>
        <v>-0.12380421155137356</v>
      </c>
      <c r="G28" s="6">
        <f t="shared" si="5"/>
        <v>-0.34366770445672046</v>
      </c>
      <c r="H28" s="6">
        <f t="shared" si="5"/>
        <v>7.6309298918467903</v>
      </c>
      <c r="I28" s="6">
        <f t="shared" si="5"/>
        <v>-0.16167693159741248</v>
      </c>
      <c r="J28" s="6">
        <f t="shared" si="5"/>
        <v>1.0170975288892805</v>
      </c>
      <c r="K28" s="6">
        <f t="shared" si="5"/>
        <v>1.6577759228293871</v>
      </c>
      <c r="L28" s="6">
        <f t="shared" si="5"/>
        <v>1.9050008277990855</v>
      </c>
      <c r="M28" s="6">
        <f t="shared" si="5"/>
        <v>8.422665844027506</v>
      </c>
      <c r="N28" s="6">
        <f t="shared" si="5"/>
        <v>0.38137156785660409</v>
      </c>
      <c r="O28" s="6">
        <f t="shared" si="5"/>
        <v>1.1986121736599671</v>
      </c>
      <c r="P28" s="6">
        <f t="shared" si="5"/>
        <v>3.3449795590604481</v>
      </c>
      <c r="Q28" s="6">
        <f t="shared" si="5"/>
        <v>8.3738680248425226</v>
      </c>
      <c r="R28" s="6">
        <f t="shared" si="5"/>
        <v>15.746887259125288</v>
      </c>
      <c r="S28" s="6">
        <f t="shared" si="5"/>
        <v>-2.2638612061109598</v>
      </c>
      <c r="T28" s="6">
        <f t="shared" si="5"/>
        <v>-7.0512476094008889</v>
      </c>
      <c r="U28" s="6">
        <f t="shared" si="5"/>
        <v>-1.995511898829136</v>
      </c>
      <c r="V28" s="6">
        <f t="shared" si="5"/>
        <v>-12.752919235179434</v>
      </c>
      <c r="W28" s="6">
        <f t="shared" si="5"/>
        <v>-0.24678870162779276</v>
      </c>
    </row>
    <row r="29" spans="1:23" x14ac:dyDescent="0.25">
      <c r="A29" s="4" t="str">
        <f>A14</f>
        <v>Other Expenditure</v>
      </c>
      <c r="B29" s="6">
        <f t="shared" ref="B29:W29" si="6">B14-B13</f>
        <v>-3.9410647938481702E-2</v>
      </c>
      <c r="C29" s="6">
        <f t="shared" si="6"/>
        <v>-0.19802094605256571</v>
      </c>
      <c r="D29" s="6">
        <f t="shared" si="6"/>
        <v>-2.6163886386996182E-2</v>
      </c>
      <c r="E29" s="6">
        <f t="shared" si="6"/>
        <v>8.880957513440535E-3</v>
      </c>
      <c r="F29" s="6">
        <f t="shared" si="6"/>
        <v>7.1300724155889839E-2</v>
      </c>
      <c r="G29" s="6">
        <f t="shared" si="6"/>
        <v>0.29238071316331116</v>
      </c>
      <c r="H29" s="6">
        <f t="shared" si="6"/>
        <v>-0.54683777901300346</v>
      </c>
      <c r="I29" s="6">
        <f t="shared" si="6"/>
        <v>1.042890728117527</v>
      </c>
      <c r="J29" s="6">
        <f t="shared" si="6"/>
        <v>1.84726514653903</v>
      </c>
      <c r="K29" s="6">
        <f t="shared" si="6"/>
        <v>3.0162720398948295</v>
      </c>
      <c r="L29" s="6">
        <f t="shared" si="6"/>
        <v>6.3749849945197639</v>
      </c>
      <c r="M29" s="6">
        <f t="shared" si="6"/>
        <v>-0.91730062135411572</v>
      </c>
      <c r="N29" s="6">
        <f t="shared" si="6"/>
        <v>-0.23394323494630953</v>
      </c>
      <c r="O29" s="6">
        <f t="shared" si="6"/>
        <v>0.76140069122175191</v>
      </c>
      <c r="P29" s="6">
        <f t="shared" si="6"/>
        <v>0.67562796552556392</v>
      </c>
      <c r="Q29" s="6">
        <f t="shared" si="6"/>
        <v>2.8682984762999695</v>
      </c>
      <c r="R29" s="6">
        <f t="shared" si="6"/>
        <v>-8.4898775320953064</v>
      </c>
      <c r="S29" s="6">
        <f t="shared" si="6"/>
        <v>-0.82036989657535742</v>
      </c>
      <c r="T29" s="6">
        <f t="shared" si="6"/>
        <v>-0.83489150711102411</v>
      </c>
      <c r="U29" s="6">
        <f t="shared" si="6"/>
        <v>-6.4467599795461865</v>
      </c>
      <c r="V29" s="6">
        <f t="shared" si="6"/>
        <v>-11.52321421878878</v>
      </c>
      <c r="W29" s="6">
        <f t="shared" si="6"/>
        <v>-1.1526616815726811</v>
      </c>
    </row>
    <row r="30" spans="1:23" x14ac:dyDescent="0.25">
      <c r="A30" s="4" t="str">
        <f>A15</f>
        <v>IDNO Discounts</v>
      </c>
      <c r="B30" s="6">
        <f t="shared" ref="B30:W30" si="7">B15-B14</f>
        <v>0.27100877483131569</v>
      </c>
      <c r="C30" s="6">
        <f t="shared" si="7"/>
        <v>0.25678784763408657</v>
      </c>
      <c r="D30" s="6">
        <f t="shared" si="7"/>
        <v>0.21381836582237668</v>
      </c>
      <c r="E30" s="6">
        <f t="shared" si="7"/>
        <v>0.52147224718044072</v>
      </c>
      <c r="F30" s="6">
        <f t="shared" si="7"/>
        <v>1.0295033540119221</v>
      </c>
      <c r="G30" s="6">
        <f t="shared" si="7"/>
        <v>2.6666704167710122</v>
      </c>
      <c r="H30" s="6">
        <f t="shared" si="7"/>
        <v>6.7936200812055176</v>
      </c>
      <c r="I30" s="6">
        <f t="shared" si="7"/>
        <v>5.9026285085869858</v>
      </c>
      <c r="J30" s="6">
        <f t="shared" si="7"/>
        <v>11.537105037354195</v>
      </c>
      <c r="K30" s="6">
        <f t="shared" si="7"/>
        <v>19.079439220653512</v>
      </c>
      <c r="L30" s="6">
        <f t="shared" si="7"/>
        <v>35.315937229897827</v>
      </c>
      <c r="M30" s="6">
        <f t="shared" si="7"/>
        <v>1.0096399730364283</v>
      </c>
      <c r="N30" s="6">
        <f t="shared" si="7"/>
        <v>5.2659162793120231</v>
      </c>
      <c r="O30" s="6">
        <f t="shared" si="7"/>
        <v>7.9788092281632998</v>
      </c>
      <c r="P30" s="6">
        <f t="shared" si="7"/>
        <v>14.011354297046637</v>
      </c>
      <c r="Q30" s="6">
        <f t="shared" si="7"/>
        <v>24.438795117173868</v>
      </c>
      <c r="R30" s="6">
        <f t="shared" si="7"/>
        <v>8.6112097270297454</v>
      </c>
      <c r="S30" s="6">
        <f t="shared" si="7"/>
        <v>33.588968897312952</v>
      </c>
      <c r="T30" s="6">
        <f t="shared" si="7"/>
        <v>97.009460883469728</v>
      </c>
      <c r="U30" s="6">
        <f t="shared" si="7"/>
        <v>185.4645281216217</v>
      </c>
      <c r="V30" s="6">
        <f t="shared" si="7"/>
        <v>466.5298665461014</v>
      </c>
      <c r="W30" s="6">
        <f t="shared" si="7"/>
        <v>5.4631097835713263</v>
      </c>
    </row>
    <row r="31" spans="1:23" x14ac:dyDescent="0.25">
      <c r="A31" s="4" t="s">
        <v>37</v>
      </c>
      <c r="B31" s="6">
        <f>SUM(B18:B30)</f>
        <v>20.161203629886813</v>
      </c>
      <c r="C31" s="6">
        <f>SUM(C18:C30)</f>
        <v>-52.396826585565918</v>
      </c>
      <c r="D31" s="6">
        <f>SUM(D18:D30)</f>
        <v>10.360601584755457</v>
      </c>
      <c r="E31" s="6">
        <f>SUM(E18:E30)</f>
        <v>32.578773585954167</v>
      </c>
      <c r="F31" s="6">
        <f>SUM(F18:F30)</f>
        <v>68.681771672571358</v>
      </c>
      <c r="G31" s="6">
        <f>SUM(G18:G30)</f>
        <v>176.17666684335745</v>
      </c>
      <c r="H31" s="6">
        <f>SUM(H18:H30)</f>
        <v>539.52309887264437</v>
      </c>
      <c r="I31" s="6">
        <f>SUM(I18:I30)</f>
        <v>284.73867430753808</v>
      </c>
      <c r="J31" s="6">
        <f>SUM(J18:J30)</f>
        <v>470.95707812998626</v>
      </c>
      <c r="K31" s="6">
        <f>SUM(K18:K30)</f>
        <v>754.92318434880508</v>
      </c>
      <c r="L31" s="6">
        <f>SUM(L18:L30)</f>
        <v>1545.0633534289263</v>
      </c>
      <c r="M31" s="6">
        <f>SUM(M18:M30)</f>
        <v>1275.7536656564689</v>
      </c>
      <c r="N31" s="6">
        <f>SUM(N18:N30)</f>
        <v>300.85881457571259</v>
      </c>
      <c r="O31" s="6">
        <f>SUM(O18:O30)</f>
        <v>529.55275774569145</v>
      </c>
      <c r="P31" s="6">
        <f>SUM(P18:P30)</f>
        <v>847.10136673858324</v>
      </c>
      <c r="Q31" s="6">
        <f>SUM(Q18:Q30)</f>
        <v>1755.4214687309759</v>
      </c>
      <c r="R31" s="6">
        <f>SUM(R18:R30)</f>
        <v>1092.8804897260379</v>
      </c>
      <c r="S31" s="6">
        <f>SUM(S18:S30)</f>
        <v>2573.2666214368019</v>
      </c>
      <c r="T31" s="6">
        <f>SUM(T18:T30)</f>
        <v>7484.7391979594613</v>
      </c>
      <c r="U31" s="6">
        <f>SUM(U18:U30)</f>
        <v>13902.059960787854</v>
      </c>
      <c r="V31" s="6">
        <f>SUM(V18:V30)</f>
        <v>35349.632107505866</v>
      </c>
      <c r="W31" s="6">
        <f>SUM(W18:W30)</f>
        <v>1237.7878874335238</v>
      </c>
    </row>
    <row r="33" spans="1:23" x14ac:dyDescent="0.25">
      <c r="B33" s="7">
        <f>+B31/B2</f>
        <v>0.21076809398393032</v>
      </c>
      <c r="C33" s="7">
        <f>+C31/C2</f>
        <v>-0.16912375307263713</v>
      </c>
      <c r="D33" s="7">
        <f>+D31/D2</f>
        <v>0.11423094298997875</v>
      </c>
      <c r="E33" s="7">
        <f>+E31/E2</f>
        <v>0.14206872096942116</v>
      </c>
      <c r="F33" s="7">
        <f>+F31/F2</f>
        <v>0.15159314825026168</v>
      </c>
      <c r="G33" s="7">
        <f>+G31/G2</f>
        <v>0.156022656175347</v>
      </c>
      <c r="H33" s="7">
        <f>+H31/H2</f>
        <v>9.7781748398932958E-2</v>
      </c>
      <c r="I33" s="7">
        <f>+I31/I2</f>
        <v>0.10003074613850209</v>
      </c>
      <c r="J33" s="7">
        <f>+J31/J2</f>
        <v>8.0808350589844438E-2</v>
      </c>
      <c r="K33" s="7">
        <f>+K31/K2</f>
        <v>8.0735203879159834E-2</v>
      </c>
      <c r="L33" s="7">
        <f>+L31/L2</f>
        <v>8.7436645411795563E-2</v>
      </c>
      <c r="M33" s="7">
        <f>+M31/M2</f>
        <v>0.26000371114854209</v>
      </c>
      <c r="N33" s="7">
        <f>+N31/N2</f>
        <v>0.10936709341640644</v>
      </c>
      <c r="O33" s="7">
        <f>+O31/O2</f>
        <v>9.8334976626643658E-2</v>
      </c>
      <c r="P33" s="7">
        <f>+P31/P2</f>
        <v>8.8957785901841877E-2</v>
      </c>
      <c r="Q33" s="7">
        <f>+Q31/Q2</f>
        <v>8.4589368117827052E-2</v>
      </c>
      <c r="R33" s="7">
        <f>+R31/R2</f>
        <v>0.17010166965521739</v>
      </c>
      <c r="S33" s="7">
        <f>+S31/S2</f>
        <v>0.21392328560317003</v>
      </c>
      <c r="T33" s="7">
        <f>+T31/T2</f>
        <v>0.21807205800211638</v>
      </c>
      <c r="U33" s="7">
        <f>+U31/U2</f>
        <v>0.2037404429642807</v>
      </c>
      <c r="V33" s="7">
        <f>+V31/V2</f>
        <v>0.20859576737880772</v>
      </c>
      <c r="W33" s="7">
        <f>+W31/W2</f>
        <v>0.6400018861535296</v>
      </c>
    </row>
    <row r="35" spans="1:23" x14ac:dyDescent="0.25">
      <c r="A35" s="4" t="str">
        <f>A18</f>
        <v>Allowed Revenue</v>
      </c>
      <c r="B35" s="8">
        <f>B18/B2</f>
        <v>0.18518335916853115</v>
      </c>
      <c r="C35" s="8">
        <f>C18/C2</f>
        <v>3.2440932828566409E-2</v>
      </c>
      <c r="D35" s="8">
        <f>D18/D2</f>
        <v>0.15726778549228146</v>
      </c>
      <c r="E35" s="8">
        <f>E18/E2</f>
        <v>0.20599687077207846</v>
      </c>
      <c r="F35" s="8">
        <f>F18/F2</f>
        <v>0.22271902290173939</v>
      </c>
      <c r="G35" s="8">
        <f>G18/G2</f>
        <v>0.23206814960139413</v>
      </c>
      <c r="H35" s="8">
        <f>H18/H2</f>
        <v>2.9083393592151559E-2</v>
      </c>
      <c r="I35" s="8">
        <f>I18/I2</f>
        <v>0.17344483209572217</v>
      </c>
      <c r="J35" s="8">
        <f>J18/J2</f>
        <v>0.14840565560097368</v>
      </c>
      <c r="K35" s="8">
        <f>K18/K2</f>
        <v>0.14901572357237972</v>
      </c>
      <c r="L35" s="8">
        <f>L18/L2</f>
        <v>0.15333879501441747</v>
      </c>
      <c r="M35" s="8"/>
      <c r="N35" s="8">
        <f>N18/N2</f>
        <v>0.17823782318274445</v>
      </c>
      <c r="O35" s="8">
        <f>O18/O2</f>
        <v>0.15802388662323236</v>
      </c>
      <c r="P35" s="8">
        <f>P18/P2</f>
        <v>0.14665908740656708</v>
      </c>
      <c r="Q35" s="8">
        <f>Q18/Q2</f>
        <v>0.13464057601532345</v>
      </c>
      <c r="R35" s="8">
        <f>R18/R2</f>
        <v>3.1950002534127595E-2</v>
      </c>
      <c r="S35" s="8">
        <f>S18/S2</f>
        <v>0.24293189706197069</v>
      </c>
      <c r="T35" s="8">
        <f>T18/T2</f>
        <v>0.24748205292951375</v>
      </c>
      <c r="U35" s="8">
        <f>U18/U2</f>
        <v>0.23549844703665604</v>
      </c>
      <c r="V35" s="8">
        <f>V18/V2</f>
        <v>0.23820334399684084</v>
      </c>
      <c r="W35" s="8">
        <f>W18/W2</f>
        <v>0.18393261374871667</v>
      </c>
    </row>
    <row r="36" spans="1:23" x14ac:dyDescent="0.25">
      <c r="A36" s="4" t="str">
        <f t="shared" ref="A36:A47" si="8">A19</f>
        <v>Load Factor</v>
      </c>
      <c r="B36" s="8">
        <f t="shared" ref="B36:L36" si="9">B19/B3</f>
        <v>2.1555269239041464E-3</v>
      </c>
      <c r="C36" s="8">
        <f t="shared" si="9"/>
        <v>-4.726861493584371E-3</v>
      </c>
      <c r="D36" s="8">
        <f t="shared" si="9"/>
        <v>-4.143108421415756E-3</v>
      </c>
      <c r="E36" s="8">
        <f t="shared" si="9"/>
        <v>-6.0275263429428964E-3</v>
      </c>
      <c r="F36" s="8">
        <f t="shared" si="9"/>
        <v>-6.6899297736844054E-3</v>
      </c>
      <c r="G36" s="8">
        <f t="shared" si="9"/>
        <v>-7.0539813759353757E-3</v>
      </c>
      <c r="H36" s="8">
        <f t="shared" si="9"/>
        <v>3.1513460007434537E-3</v>
      </c>
      <c r="I36" s="8">
        <f t="shared" si="9"/>
        <v>3.4515744867439028E-3</v>
      </c>
      <c r="J36" s="8">
        <f t="shared" si="9"/>
        <v>3.2093484717259494E-3</v>
      </c>
      <c r="K36" s="8">
        <f t="shared" si="9"/>
        <v>3.2178209029325314E-3</v>
      </c>
      <c r="L36" s="8">
        <f t="shared" si="9"/>
        <v>2.991098129922912E-3</v>
      </c>
      <c r="M36" s="8"/>
      <c r="N36" s="8">
        <f t="shared" ref="N36:W36" si="10">N19/N3</f>
        <v>2.2778919343337273E-3</v>
      </c>
      <c r="O36" s="8">
        <f t="shared" si="10"/>
        <v>-2.3155072745854063E-5</v>
      </c>
      <c r="P36" s="8">
        <f t="shared" si="10"/>
        <v>4.7232175905014397E-4</v>
      </c>
      <c r="Q36" s="8">
        <f t="shared" si="10"/>
        <v>-2.6069168000447738E-4</v>
      </c>
      <c r="R36" s="8">
        <f t="shared" si="10"/>
        <v>-2.1314348179376887E-3</v>
      </c>
      <c r="S36" s="8">
        <f t="shared" si="10"/>
        <v>-3.9315567296624356E-3</v>
      </c>
      <c r="T36" s="8">
        <f t="shared" si="10"/>
        <v>-3.9097943994712012E-3</v>
      </c>
      <c r="U36" s="8">
        <f t="shared" si="10"/>
        <v>-3.8202885997646514E-3</v>
      </c>
      <c r="V36" s="8">
        <f t="shared" si="10"/>
        <v>-3.8205592607498686E-3</v>
      </c>
      <c r="W36" s="8">
        <f t="shared" si="10"/>
        <v>-4.5622727228077512E-3</v>
      </c>
    </row>
    <row r="37" spans="1:23" x14ac:dyDescent="0.25">
      <c r="A37" s="4" t="str">
        <f t="shared" si="8"/>
        <v>Coincidence Factor</v>
      </c>
      <c r="B37" s="8">
        <f t="shared" ref="B37:L37" si="11">B20/B4</f>
        <v>2.6744924420298508E-3</v>
      </c>
      <c r="C37" s="8">
        <f t="shared" si="11"/>
        <v>-3.8213277956550447E-3</v>
      </c>
      <c r="D37" s="8">
        <f t="shared" si="11"/>
        <v>-2.6413832114819112E-3</v>
      </c>
      <c r="E37" s="8">
        <f t="shared" si="11"/>
        <v>-3.6465226618468652E-3</v>
      </c>
      <c r="F37" s="8">
        <f t="shared" si="11"/>
        <v>-3.9206353588772357E-3</v>
      </c>
      <c r="G37" s="8">
        <f t="shared" si="11"/>
        <v>-4.1385363059209665E-3</v>
      </c>
      <c r="H37" s="8">
        <f t="shared" si="11"/>
        <v>-1.2782132844427611E-3</v>
      </c>
      <c r="I37" s="8">
        <f t="shared" si="11"/>
        <v>-3.685872164103432E-3</v>
      </c>
      <c r="J37" s="8">
        <f t="shared" si="11"/>
        <v>-3.1534313473882301E-3</v>
      </c>
      <c r="K37" s="8">
        <f t="shared" si="11"/>
        <v>-3.1593083895961379E-3</v>
      </c>
      <c r="L37" s="8">
        <f t="shared" si="11"/>
        <v>-3.0620696536045561E-3</v>
      </c>
      <c r="M37" s="8"/>
      <c r="N37" s="8">
        <f t="shared" ref="N37:W37" si="12">N20/N4</f>
        <v>-9.2053464644386053E-3</v>
      </c>
      <c r="O37" s="8">
        <f t="shared" si="12"/>
        <v>-5.802988713394879E-3</v>
      </c>
      <c r="P37" s="8">
        <f t="shared" si="12"/>
        <v>-6.2266543559728622E-3</v>
      </c>
      <c r="Q37" s="8">
        <f t="shared" si="12"/>
        <v>-5.0282199181073571E-3</v>
      </c>
      <c r="R37" s="8">
        <f t="shared" si="12"/>
        <v>1.1147071009167623E-4</v>
      </c>
      <c r="S37" s="8">
        <f t="shared" si="12"/>
        <v>-2.2479559818825833E-4</v>
      </c>
      <c r="T37" s="8">
        <f t="shared" si="12"/>
        <v>-1.9095579316620695E-4</v>
      </c>
      <c r="U37" s="8">
        <f t="shared" si="12"/>
        <v>-1.7370499588000637E-4</v>
      </c>
      <c r="V37" s="8">
        <f t="shared" si="12"/>
        <v>-1.6362625387311233E-4</v>
      </c>
      <c r="W37" s="8">
        <f t="shared" si="12"/>
        <v>1.0416956479429346E-3</v>
      </c>
    </row>
    <row r="38" spans="1:23" x14ac:dyDescent="0.25">
      <c r="A38" s="4" t="str">
        <f t="shared" si="8"/>
        <v>Forecast</v>
      </c>
      <c r="B38" s="8">
        <f t="shared" ref="B38:L38" si="13">B21/B5</f>
        <v>1.361947211997006E-2</v>
      </c>
      <c r="C38" s="8">
        <f t="shared" si="13"/>
        <v>-0.19307154989402961</v>
      </c>
      <c r="D38" s="8">
        <f t="shared" si="13"/>
        <v>-3.0002161129178806E-2</v>
      </c>
      <c r="E38" s="8">
        <f t="shared" si="13"/>
        <v>-4.0412433142109176E-2</v>
      </c>
      <c r="F38" s="8">
        <f t="shared" si="13"/>
        <v>-4.3838126498635145E-2</v>
      </c>
      <c r="G38" s="8">
        <f t="shared" si="13"/>
        <v>-4.6480396352697441E-2</v>
      </c>
      <c r="H38" s="8">
        <f t="shared" si="13"/>
        <v>5.117149458605523E-2</v>
      </c>
      <c r="I38" s="8">
        <f t="shared" si="13"/>
        <v>-6.3959436642089265E-2</v>
      </c>
      <c r="J38" s="8">
        <f t="shared" si="13"/>
        <v>-6.2451560303035066E-2</v>
      </c>
      <c r="K38" s="8">
        <f t="shared" si="13"/>
        <v>-6.308288476786772E-2</v>
      </c>
      <c r="L38" s="8">
        <f t="shared" si="13"/>
        <v>-6.031774584361789E-2</v>
      </c>
      <c r="M38" s="8"/>
      <c r="N38" s="8">
        <f t="shared" ref="N38:W38" si="14">N21/N5</f>
        <v>-5.2743250028408378E-2</v>
      </c>
      <c r="O38" s="8">
        <f t="shared" si="14"/>
        <v>-4.9895528056126882E-2</v>
      </c>
      <c r="P38" s="8">
        <f t="shared" si="14"/>
        <v>-4.9227057133837362E-2</v>
      </c>
      <c r="Q38" s="8">
        <f t="shared" si="14"/>
        <v>-4.4541121956874007E-2</v>
      </c>
      <c r="R38" s="8">
        <f t="shared" si="14"/>
        <v>0.12029141490781589</v>
      </c>
      <c r="S38" s="8">
        <f t="shared" si="14"/>
        <v>-1.9560213124483888E-2</v>
      </c>
      <c r="T38" s="8">
        <f t="shared" si="14"/>
        <v>-1.9761358808025101E-2</v>
      </c>
      <c r="U38" s="8">
        <f t="shared" si="14"/>
        <v>-2.2877931398490356E-2</v>
      </c>
      <c r="V38" s="8">
        <f t="shared" si="14"/>
        <v>-2.0860201343862642E-2</v>
      </c>
      <c r="W38" s="8">
        <f t="shared" si="14"/>
        <v>0.31658046546167612</v>
      </c>
    </row>
    <row r="39" spans="1:23" x14ac:dyDescent="0.25">
      <c r="A39" s="4" t="str">
        <f t="shared" si="8"/>
        <v>Service Models</v>
      </c>
      <c r="B39" s="8">
        <f t="shared" ref="B39:L39" si="15">B22/B6</f>
        <v>6.1642337175261291E-4</v>
      </c>
      <c r="C39" s="8">
        <f t="shared" si="15"/>
        <v>9.639419737720058E-4</v>
      </c>
      <c r="D39" s="8">
        <f t="shared" si="15"/>
        <v>3.9345040334433541E-3</v>
      </c>
      <c r="E39" s="8">
        <f t="shared" si="15"/>
        <v>1.0776336050137309E-3</v>
      </c>
      <c r="F39" s="8">
        <f t="shared" si="15"/>
        <v>1.87544301026595E-4</v>
      </c>
      <c r="G39" s="8">
        <f t="shared" si="15"/>
        <v>-3.5126677482243731E-4</v>
      </c>
      <c r="H39" s="8">
        <f t="shared" si="15"/>
        <v>-1.0257472155676228E-3</v>
      </c>
      <c r="I39" s="8">
        <f t="shared" si="15"/>
        <v>-6.4992544534517717E-4</v>
      </c>
      <c r="J39" s="8">
        <f t="shared" si="15"/>
        <v>-8.6140966272271052E-4</v>
      </c>
      <c r="K39" s="8">
        <f t="shared" si="15"/>
        <v>-9.137700802941981E-4</v>
      </c>
      <c r="L39" s="8">
        <f t="shared" si="15"/>
        <v>-9.5318759540417635E-4</v>
      </c>
      <c r="M39" s="8"/>
      <c r="N39" s="8">
        <f t="shared" ref="N39:W39" si="16">N22/N6</f>
        <v>-7.8285715841607049E-4</v>
      </c>
      <c r="O39" s="8">
        <f t="shared" si="16"/>
        <v>-9.6177349922461691E-4</v>
      </c>
      <c r="P39" s="8">
        <f t="shared" si="16"/>
        <v>-1.0285365225384396E-3</v>
      </c>
      <c r="Q39" s="8">
        <f t="shared" si="16"/>
        <v>-1.0959510747465702E-3</v>
      </c>
      <c r="R39" s="8">
        <f t="shared" si="16"/>
        <v>-1.935029576255158E-4</v>
      </c>
      <c r="S39" s="8">
        <f t="shared" si="16"/>
        <v>-3.4721677912840699E-4</v>
      </c>
      <c r="T39" s="8">
        <f t="shared" si="16"/>
        <v>-6.4526621605477533E-4</v>
      </c>
      <c r="U39" s="8">
        <f t="shared" si="16"/>
        <v>-7.4476228904960385E-4</v>
      </c>
      <c r="V39" s="8">
        <f t="shared" si="16"/>
        <v>-7.8866842936753552E-4</v>
      </c>
      <c r="W39" s="8">
        <f t="shared" si="16"/>
        <v>4.4888661783717872E-3</v>
      </c>
    </row>
    <row r="40" spans="1:23" x14ac:dyDescent="0.25">
      <c r="A40" s="4" t="str">
        <f t="shared" si="8"/>
        <v>Loss Adjustment factors</v>
      </c>
      <c r="B40" s="8">
        <f t="shared" ref="B40:L40" si="17">B23/B7</f>
        <v>0</v>
      </c>
      <c r="C40" s="8">
        <f t="shared" si="17"/>
        <v>0</v>
      </c>
      <c r="D40" s="8">
        <f t="shared" si="17"/>
        <v>0</v>
      </c>
      <c r="E40" s="8">
        <f t="shared" si="17"/>
        <v>0</v>
      </c>
      <c r="F40" s="8">
        <f t="shared" si="17"/>
        <v>0</v>
      </c>
      <c r="G40" s="8">
        <f t="shared" si="17"/>
        <v>0</v>
      </c>
      <c r="H40" s="8">
        <f t="shared" si="17"/>
        <v>0</v>
      </c>
      <c r="I40" s="8">
        <f t="shared" si="17"/>
        <v>0</v>
      </c>
      <c r="J40" s="8">
        <f t="shared" si="17"/>
        <v>0</v>
      </c>
      <c r="K40" s="8">
        <f t="shared" si="17"/>
        <v>0</v>
      </c>
      <c r="L40" s="8">
        <f t="shared" si="17"/>
        <v>0</v>
      </c>
      <c r="M40" s="8"/>
      <c r="N40" s="8">
        <f t="shared" ref="N40:W40" si="18">N23/N7</f>
        <v>0</v>
      </c>
      <c r="O40" s="8">
        <f t="shared" si="18"/>
        <v>0</v>
      </c>
      <c r="P40" s="8">
        <f t="shared" si="18"/>
        <v>0</v>
      </c>
      <c r="Q40" s="8">
        <f t="shared" si="18"/>
        <v>0</v>
      </c>
      <c r="R40" s="8">
        <f t="shared" si="18"/>
        <v>0</v>
      </c>
      <c r="S40" s="8">
        <f t="shared" si="18"/>
        <v>0</v>
      </c>
      <c r="T40" s="8">
        <f t="shared" si="18"/>
        <v>0</v>
      </c>
      <c r="U40" s="8">
        <f t="shared" si="18"/>
        <v>0</v>
      </c>
      <c r="V40" s="8">
        <f t="shared" si="18"/>
        <v>0</v>
      </c>
      <c r="W40" s="8">
        <f t="shared" si="18"/>
        <v>0</v>
      </c>
    </row>
    <row r="41" spans="1:23" x14ac:dyDescent="0.25">
      <c r="A41" s="4" t="str">
        <f t="shared" si="8"/>
        <v>Average KVAR By KVA</v>
      </c>
      <c r="B41" s="8">
        <f t="shared" ref="B41:L41" si="19">B24/B8</f>
        <v>0</v>
      </c>
      <c r="C41" s="8">
        <f t="shared" si="19"/>
        <v>0</v>
      </c>
      <c r="D41" s="8">
        <f t="shared" si="19"/>
        <v>0</v>
      </c>
      <c r="E41" s="8">
        <f t="shared" si="19"/>
        <v>0</v>
      </c>
      <c r="F41" s="8">
        <f t="shared" si="19"/>
        <v>6.9632603398846771E-5</v>
      </c>
      <c r="G41" s="8">
        <f t="shared" si="19"/>
        <v>5.5670586336648627E-5</v>
      </c>
      <c r="H41" s="8">
        <f t="shared" si="19"/>
        <v>-6.0840952960985952E-4</v>
      </c>
      <c r="I41" s="8">
        <f t="shared" si="19"/>
        <v>-1.25127944717434E-4</v>
      </c>
      <c r="J41" s="8">
        <f t="shared" si="19"/>
        <v>-1.0245451473312149E-4</v>
      </c>
      <c r="K41" s="8">
        <f t="shared" si="19"/>
        <v>-1.0493889846247436E-4</v>
      </c>
      <c r="L41" s="8">
        <f t="shared" si="19"/>
        <v>-9.8949716806202655E-5</v>
      </c>
      <c r="M41" s="8"/>
      <c r="N41" s="8">
        <f t="shared" ref="N41:W41" si="20">N24/N8</f>
        <v>-1.0415389936328428E-4</v>
      </c>
      <c r="O41" s="8">
        <f t="shared" si="20"/>
        <v>-5.2280742007087264E-5</v>
      </c>
      <c r="P41" s="8">
        <f t="shared" si="20"/>
        <v>-6.4106264804003336E-5</v>
      </c>
      <c r="Q41" s="8">
        <f t="shared" si="20"/>
        <v>-4.0611308764529035E-5</v>
      </c>
      <c r="R41" s="8">
        <f t="shared" si="20"/>
        <v>-4.1780452039003692E-5</v>
      </c>
      <c r="S41" s="8">
        <f t="shared" si="20"/>
        <v>1.9941566614402398E-5</v>
      </c>
      <c r="T41" s="8">
        <f t="shared" si="20"/>
        <v>1.9312634713058703E-5</v>
      </c>
      <c r="U41" s="8">
        <f t="shared" si="20"/>
        <v>1.7537201518373689E-5</v>
      </c>
      <c r="V41" s="8">
        <f t="shared" si="20"/>
        <v>1.7757085302239064E-5</v>
      </c>
      <c r="W41" s="8">
        <f t="shared" si="20"/>
        <v>0</v>
      </c>
    </row>
    <row r="42" spans="1:23" x14ac:dyDescent="0.25">
      <c r="A42" s="4" t="str">
        <f t="shared" si="8"/>
        <v>Gross Asset Models</v>
      </c>
      <c r="B42" s="8">
        <f t="shared" ref="B42:L42" si="21">B25/B9</f>
        <v>2.985597362255032E-4</v>
      </c>
      <c r="C42" s="8">
        <f t="shared" si="21"/>
        <v>1.0278170410080488E-2</v>
      </c>
      <c r="D42" s="8">
        <f t="shared" si="21"/>
        <v>-3.1058642825849037E-3</v>
      </c>
      <c r="E42" s="8">
        <f t="shared" si="21"/>
        <v>-1.9271583759798633E-3</v>
      </c>
      <c r="F42" s="8">
        <f t="shared" si="21"/>
        <v>-1.635414822957098E-3</v>
      </c>
      <c r="G42" s="8">
        <f t="shared" si="21"/>
        <v>-1.3788717580614637E-3</v>
      </c>
      <c r="H42" s="8">
        <f t="shared" si="21"/>
        <v>1.3576208323806014E-2</v>
      </c>
      <c r="I42" s="8">
        <f t="shared" si="21"/>
        <v>2.6027893769965072E-3</v>
      </c>
      <c r="J42" s="8">
        <f t="shared" si="21"/>
        <v>4.585633222464261E-3</v>
      </c>
      <c r="K42" s="8">
        <f t="shared" si="21"/>
        <v>4.6595321348306008E-3</v>
      </c>
      <c r="L42" s="8">
        <f t="shared" si="21"/>
        <v>4.2362600846669344E-3</v>
      </c>
      <c r="M42" s="8"/>
      <c r="N42" s="8">
        <f t="shared" ref="N42:W42" si="22">N25/N9</f>
        <v>2.1760650457025099E-3</v>
      </c>
      <c r="O42" s="8">
        <f t="shared" si="22"/>
        <v>3.6925799221883908E-3</v>
      </c>
      <c r="P42" s="8">
        <f t="shared" si="22"/>
        <v>4.5573201021567641E-3</v>
      </c>
      <c r="Q42" s="8">
        <f t="shared" si="22"/>
        <v>5.2425661935074849E-3</v>
      </c>
      <c r="R42" s="8">
        <f t="shared" si="22"/>
        <v>1.2053846528030512E-2</v>
      </c>
      <c r="S42" s="8">
        <f t="shared" si="22"/>
        <v>-2.6730660646593464E-3</v>
      </c>
      <c r="T42" s="8">
        <f t="shared" si="22"/>
        <v>-2.4822140560373379E-3</v>
      </c>
      <c r="U42" s="8">
        <f t="shared" si="22"/>
        <v>-1.4494837580424341E-3</v>
      </c>
      <c r="V42" s="8">
        <f t="shared" si="22"/>
        <v>-1.6504121445552182E-3</v>
      </c>
      <c r="W42" s="8">
        <f t="shared" si="22"/>
        <v>-5.4707323749043591E-3</v>
      </c>
    </row>
    <row r="43" spans="1:23" x14ac:dyDescent="0.25">
      <c r="A43" s="4" t="str">
        <f t="shared" si="8"/>
        <v>Peaking Probabilities</v>
      </c>
      <c r="B43" s="8">
        <f t="shared" ref="B43:L43" si="23">B26/B10</f>
        <v>4.6827176746926444E-4</v>
      </c>
      <c r="C43" s="8">
        <f t="shared" si="23"/>
        <v>-5.4876120541251221E-3</v>
      </c>
      <c r="D43" s="8">
        <f t="shared" si="23"/>
        <v>-2.9090718264398303E-3</v>
      </c>
      <c r="E43" s="8">
        <f t="shared" si="23"/>
        <v>-4.1856326342636892E-3</v>
      </c>
      <c r="F43" s="8">
        <f t="shared" si="23"/>
        <v>-4.5532571751654548E-3</v>
      </c>
      <c r="G43" s="8">
        <f t="shared" si="23"/>
        <v>-4.756871561233506E-3</v>
      </c>
      <c r="H43" s="8">
        <f t="shared" si="23"/>
        <v>-1.0755606740876962E-3</v>
      </c>
      <c r="I43" s="8">
        <f t="shared" si="23"/>
        <v>-2.4225582846117044E-3</v>
      </c>
      <c r="J43" s="8">
        <f t="shared" si="23"/>
        <v>-2.2803739670324468E-3</v>
      </c>
      <c r="K43" s="8">
        <f t="shared" si="23"/>
        <v>-2.2871850152780923E-3</v>
      </c>
      <c r="L43" s="8">
        <f t="shared" si="23"/>
        <v>-2.210553366917336E-3</v>
      </c>
      <c r="M43" s="8"/>
      <c r="N43" s="8">
        <f t="shared" ref="N43:W43" si="24">N26/N10</f>
        <v>-2.381005001663424E-3</v>
      </c>
      <c r="O43" s="8">
        <f t="shared" si="24"/>
        <v>-1.2285070222158802E-3</v>
      </c>
      <c r="P43" s="8">
        <f t="shared" si="24"/>
        <v>-1.4015740936583253E-3</v>
      </c>
      <c r="Q43" s="8">
        <f t="shared" si="24"/>
        <v>-1.0032158745045742E-3</v>
      </c>
      <c r="R43" s="8">
        <f t="shared" si="24"/>
        <v>-2.2288211449551147E-4</v>
      </c>
      <c r="S43" s="8">
        <f t="shared" si="24"/>
        <v>-2.2779242170381015E-5</v>
      </c>
      <c r="T43" s="8">
        <f t="shared" si="24"/>
        <v>-3.7041145507983714E-5</v>
      </c>
      <c r="U43" s="8">
        <f t="shared" si="24"/>
        <v>-4.4969662239460693E-5</v>
      </c>
      <c r="V43" s="8">
        <f t="shared" si="24"/>
        <v>-4.7568582172855262E-5</v>
      </c>
      <c r="W43" s="8">
        <f t="shared" si="24"/>
        <v>5.3142769188020897E-2</v>
      </c>
    </row>
    <row r="44" spans="1:23" x14ac:dyDescent="0.25">
      <c r="A44" s="4" t="str">
        <f t="shared" si="8"/>
        <v>Hours in Time Band and Days in year</v>
      </c>
      <c r="B44" s="8">
        <f t="shared" ref="B44:L44" si="25">B27/B11</f>
        <v>-4.5169207316085336E-4</v>
      </c>
      <c r="C44" s="8">
        <f t="shared" si="25"/>
        <v>-1.5821747378602325E-3</v>
      </c>
      <c r="D44" s="8">
        <f t="shared" si="25"/>
        <v>-4.3008332821077068E-4</v>
      </c>
      <c r="E44" s="8">
        <f t="shared" si="25"/>
        <v>-3.589497686677525E-4</v>
      </c>
      <c r="F44" s="8">
        <f t="shared" si="25"/>
        <v>-3.9292790199065068E-4</v>
      </c>
      <c r="G44" s="8">
        <f t="shared" si="25"/>
        <v>-4.4920660996182888E-4</v>
      </c>
      <c r="H44" s="8">
        <f t="shared" si="25"/>
        <v>-2.1716086785119207E-4</v>
      </c>
      <c r="I44" s="8">
        <f t="shared" si="25"/>
        <v>1.7045328451848941E-4</v>
      </c>
      <c r="J44" s="8">
        <f t="shared" si="25"/>
        <v>1.5886146326643218E-4</v>
      </c>
      <c r="K44" s="8">
        <f t="shared" si="25"/>
        <v>1.5491205272282743E-4</v>
      </c>
      <c r="L44" s="8">
        <f t="shared" si="25"/>
        <v>2.227802976599182E-4</v>
      </c>
      <c r="M44" s="8"/>
      <c r="N44" s="8">
        <f t="shared" ref="N44:W44" si="26">N27/N11</f>
        <v>2.4957659315147254E-4</v>
      </c>
      <c r="O44" s="8">
        <f t="shared" si="26"/>
        <v>9.8347065991146072E-4</v>
      </c>
      <c r="P44" s="8">
        <f t="shared" si="26"/>
        <v>8.3109015026099488E-4</v>
      </c>
      <c r="Q44" s="8">
        <f t="shared" si="26"/>
        <v>1.0767627908909239E-3</v>
      </c>
      <c r="R44" s="8">
        <f t="shared" si="26"/>
        <v>4.3735443950049919E-4</v>
      </c>
      <c r="S44" s="8">
        <f t="shared" si="26"/>
        <v>1.2389393581561593E-3</v>
      </c>
      <c r="T44" s="8">
        <f t="shared" si="26"/>
        <v>1.2250247204889212E-3</v>
      </c>
      <c r="U44" s="8">
        <f t="shared" si="26"/>
        <v>1.1704120876855127E-3</v>
      </c>
      <c r="V44" s="8">
        <f t="shared" si="26"/>
        <v>1.1797535836657693E-3</v>
      </c>
      <c r="W44" s="8">
        <f t="shared" si="26"/>
        <v>2.2982756413203781E-3</v>
      </c>
    </row>
    <row r="45" spans="1:23" x14ac:dyDescent="0.25">
      <c r="A45" s="4" t="str">
        <f t="shared" si="8"/>
        <v>Real pre-tax cost of capital</v>
      </c>
      <c r="B45" s="8">
        <f t="shared" ref="B45:L45" si="27">B28/B12</f>
        <v>7.2955183554261317E-5</v>
      </c>
      <c r="C45" s="8">
        <f t="shared" si="27"/>
        <v>1.5565946863893743E-3</v>
      </c>
      <c r="D45" s="8">
        <f t="shared" si="27"/>
        <v>2.9388889093410366E-5</v>
      </c>
      <c r="E45" s="8">
        <f t="shared" si="27"/>
        <v>-1.362637051315032E-4</v>
      </c>
      <c r="F45" s="8">
        <f t="shared" si="27"/>
        <v>-2.3773243027824269E-4</v>
      </c>
      <c r="G45" s="8">
        <f t="shared" si="27"/>
        <v>-2.6380478839091117E-4</v>
      </c>
      <c r="H45" s="8">
        <f t="shared" si="27"/>
        <v>1.2627151159421101E-3</v>
      </c>
      <c r="I45" s="8">
        <f t="shared" si="27"/>
        <v>-5.1745454037502684E-5</v>
      </c>
      <c r="J45" s="8">
        <f t="shared" si="27"/>
        <v>1.6183888784298008E-4</v>
      </c>
      <c r="K45" s="8">
        <f t="shared" si="27"/>
        <v>1.6443290981393965E-4</v>
      </c>
      <c r="L45" s="8">
        <f t="shared" si="27"/>
        <v>9.9363030911469162E-5</v>
      </c>
      <c r="M45" s="8"/>
      <c r="N45" s="8">
        <f t="shared" ref="N45:W45" si="28">N28/N12</f>
        <v>1.2518953198166038E-4</v>
      </c>
      <c r="O45" s="8">
        <f t="shared" si="28"/>
        <v>2.0298924779442657E-4</v>
      </c>
      <c r="P45" s="8">
        <f t="shared" si="28"/>
        <v>3.2313713397817874E-4</v>
      </c>
      <c r="Q45" s="8">
        <f t="shared" si="28"/>
        <v>3.7263545009539039E-4</v>
      </c>
      <c r="R45" s="8">
        <f t="shared" si="28"/>
        <v>2.0990591959839655E-3</v>
      </c>
      <c r="S45" s="8">
        <f t="shared" si="28"/>
        <v>-1.5536029658492557E-4</v>
      </c>
      <c r="T45" s="8">
        <f t="shared" si="28"/>
        <v>-1.6902196321964062E-4</v>
      </c>
      <c r="U45" s="8">
        <f t="shared" si="28"/>
        <v>-2.4347623188724169E-5</v>
      </c>
      <c r="V45" s="8">
        <f t="shared" si="28"/>
        <v>-6.2400477880745486E-5</v>
      </c>
      <c r="W45" s="8">
        <f t="shared" si="28"/>
        <v>-7.7906324293527222E-5</v>
      </c>
    </row>
    <row r="46" spans="1:23" x14ac:dyDescent="0.25">
      <c r="A46" s="4" t="str">
        <f t="shared" si="8"/>
        <v>Other Expenditure</v>
      </c>
      <c r="B46" s="8">
        <f t="shared" ref="B46:L46" si="29">B29/B13</f>
        <v>-3.4096542517776071E-4</v>
      </c>
      <c r="C46" s="8">
        <f t="shared" si="29"/>
        <v>-7.6943789018830023E-4</v>
      </c>
      <c r="D46" s="8">
        <f t="shared" si="29"/>
        <v>-2.5937792297315193E-4</v>
      </c>
      <c r="E46" s="8">
        <f t="shared" si="29"/>
        <v>3.3979083128921235E-5</v>
      </c>
      <c r="F46" s="8">
        <f t="shared" si="29"/>
        <v>1.3694627074615378E-4</v>
      </c>
      <c r="G46" s="8">
        <f t="shared" si="29"/>
        <v>2.2449530222211898E-4</v>
      </c>
      <c r="H46" s="8">
        <f t="shared" si="29"/>
        <v>-9.037293405624482E-5</v>
      </c>
      <c r="I46" s="8">
        <f t="shared" si="29"/>
        <v>3.3379930139145999E-4</v>
      </c>
      <c r="J46" s="8">
        <f t="shared" si="29"/>
        <v>2.9388623308900999E-4</v>
      </c>
      <c r="K46" s="8">
        <f t="shared" si="29"/>
        <v>2.9913140876129608E-4</v>
      </c>
      <c r="L46" s="8">
        <f t="shared" si="29"/>
        <v>3.3248011642751272E-4</v>
      </c>
      <c r="M46" s="8"/>
      <c r="N46" s="8">
        <f t="shared" ref="N46:W46" si="30">N29/N13</f>
        <v>-7.6784901035879509E-5</v>
      </c>
      <c r="O46" s="8">
        <f t="shared" si="30"/>
        <v>1.2891975411796273E-4</v>
      </c>
      <c r="P46" s="8">
        <f t="shared" si="30"/>
        <v>6.524702345572996E-5</v>
      </c>
      <c r="Q46" s="8">
        <f t="shared" si="30"/>
        <v>1.2759116277921635E-4</v>
      </c>
      <c r="R46" s="8">
        <f t="shared" si="30"/>
        <v>-1.129329673085166E-3</v>
      </c>
      <c r="S46" s="8">
        <f t="shared" si="30"/>
        <v>-5.6307654504592154E-5</v>
      </c>
      <c r="T46" s="8">
        <f t="shared" si="30"/>
        <v>-2.0016153876920496E-5</v>
      </c>
      <c r="U46" s="8">
        <f t="shared" si="30"/>
        <v>-7.8660069447920826E-5</v>
      </c>
      <c r="V46" s="8">
        <f t="shared" si="30"/>
        <v>-5.6387006992786247E-5</v>
      </c>
      <c r="W46" s="8">
        <f t="shared" si="30"/>
        <v>-3.6390090258390221E-4</v>
      </c>
    </row>
    <row r="47" spans="1:23" x14ac:dyDescent="0.25">
      <c r="A47" s="4" t="str">
        <f t="shared" si="8"/>
        <v>IDNO Discounts</v>
      </c>
      <c r="B47" s="8">
        <f t="shared" ref="B47:L47" si="31">B30/B14</f>
        <v>2.3454610492376323E-3</v>
      </c>
      <c r="C47" s="8">
        <f t="shared" si="31"/>
        <v>9.9855317341302581E-4</v>
      </c>
      <c r="D47" s="8">
        <f t="shared" si="31"/>
        <v>2.1202565846073591E-3</v>
      </c>
      <c r="E47" s="8">
        <f t="shared" si="31"/>
        <v>1.9951167145637488E-3</v>
      </c>
      <c r="F47" s="8">
        <f t="shared" si="31"/>
        <v>1.9770814640375787E-3</v>
      </c>
      <c r="G47" s="8">
        <f t="shared" si="31"/>
        <v>2.0470591565281983E-3</v>
      </c>
      <c r="H47" s="8">
        <f t="shared" si="31"/>
        <v>1.1228464701827331E-3</v>
      </c>
      <c r="I47" s="8">
        <f t="shared" si="31"/>
        <v>1.8886310486600523E-3</v>
      </c>
      <c r="J47" s="8">
        <f t="shared" si="31"/>
        <v>1.8349288891750799E-3</v>
      </c>
      <c r="K47" s="8">
        <f t="shared" si="31"/>
        <v>1.8915909264586839E-3</v>
      </c>
      <c r="L47" s="8">
        <f t="shared" si="31"/>
        <v>1.8412504968952663E-3</v>
      </c>
      <c r="M47" s="8"/>
      <c r="N47" s="8">
        <f t="shared" ref="N47:W47" si="32">N30/N14</f>
        <v>1.7285129457737041E-3</v>
      </c>
      <c r="O47" s="8">
        <f t="shared" si="32"/>
        <v>1.3507914329123091E-3</v>
      </c>
      <c r="P47" s="8">
        <f t="shared" si="32"/>
        <v>1.3530220242915782E-3</v>
      </c>
      <c r="Q47" s="8">
        <f t="shared" si="32"/>
        <v>1.0869777015738151E-3</v>
      </c>
      <c r="R47" s="8">
        <f t="shared" si="32"/>
        <v>1.1467644448597779E-3</v>
      </c>
      <c r="S47" s="8">
        <f t="shared" si="32"/>
        <v>2.3055728462234373E-3</v>
      </c>
      <c r="T47" s="8">
        <f t="shared" si="32"/>
        <v>2.325805385840637E-3</v>
      </c>
      <c r="U47" s="8">
        <f t="shared" si="32"/>
        <v>2.2631213730876709E-3</v>
      </c>
      <c r="V47" s="8">
        <f t="shared" si="32"/>
        <v>2.2830180677540805E-3</v>
      </c>
      <c r="W47" s="8">
        <f t="shared" si="32"/>
        <v>1.7253582056484214E-3</v>
      </c>
    </row>
    <row r="48" spans="1:23" x14ac:dyDescent="0.25">
      <c r="A48" s="4"/>
    </row>
  </sheetData>
  <pageMargins left="0.70866141732283472" right="0.70866141732283472" top="0.74803149606299213" bottom="0.74803149606299213" header="0.31496062992125984" footer="0.31496062992125984"/>
  <pageSetup paperSize="8" scale="98" fitToWidth="2" fitToHeight="2" orientation="landscape" r:id="rId1"/>
  <headerFooter>
    <oddFooter xml:space="preserve">&amp;L&amp;Z&amp;F   &amp;A  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Wornell, Dave I.</cp:lastModifiedBy>
  <cp:lastPrinted>2021-12-17T08:32:21Z</cp:lastPrinted>
  <dcterms:created xsi:type="dcterms:W3CDTF">2021-12-07T14:30:05Z</dcterms:created>
  <dcterms:modified xsi:type="dcterms:W3CDTF">2026-02-20T12:05:36Z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