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54E0B579-50D2-4843-B9A4-DDF6B2315069}" xr6:coauthVersionLast="47" xr6:coauthVersionMax="47" xr10:uidLastSave="{00000000-0000-0000-0000-000000000000}"/>
  <workbookProtection lockStructure="1"/>
  <bookViews>
    <workbookView xWindow="44820" yWindow="6615" windowWidth="9735" windowHeight="6945" tabRatio="870" activeTab="14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_xlnm._FilterDatabase" localSheetId="14" hidden="1">'Output to other models'!$H$20:$H$23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115" i="21" s="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AR117" i="21" l="1"/>
  <c r="W40" i="39"/>
  <c r="AE40" i="39"/>
  <c r="AM40" i="39"/>
  <c r="O40" i="39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3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37" i="15" l="1"/>
  <c r="H141" i="15"/>
  <c r="H85" i="21" s="1"/>
  <c r="H138" i="15"/>
  <c r="H82" i="21" s="1"/>
  <c r="H139" i="15"/>
  <c r="H83" i="21" s="1"/>
  <c r="H140" i="15"/>
  <c r="H84" i="21" s="1"/>
  <c r="N55" i="20"/>
  <c r="N58" i="20" s="1"/>
  <c r="H59" i="20" s="1"/>
  <c r="H60" i="20" s="1"/>
  <c r="N56" i="20"/>
  <c r="AR99" i="21" l="1"/>
  <c r="AR150" i="21" s="1"/>
  <c r="AR30" i="38" s="1"/>
  <c r="S99" i="21"/>
  <c r="S150" i="21" s="1"/>
  <c r="S30" i="38" s="1"/>
  <c r="AD99" i="21"/>
  <c r="AD150" i="21" s="1"/>
  <c r="AD30" i="38" s="1"/>
  <c r="AA99" i="21"/>
  <c r="AA150" i="21" s="1"/>
  <c r="AA30" i="38" s="1"/>
  <c r="AB99" i="21"/>
  <c r="AB150" i="21" s="1"/>
  <c r="AB30" i="38" s="1"/>
  <c r="AI99" i="21"/>
  <c r="AI150" i="21" s="1"/>
  <c r="AI30" i="38" s="1"/>
  <c r="R99" i="21"/>
  <c r="R150" i="21" s="1"/>
  <c r="R30" i="38" s="1"/>
  <c r="Q99" i="21"/>
  <c r="Q150" i="21" s="1"/>
  <c r="Q30" i="38" s="1"/>
  <c r="X99" i="21"/>
  <c r="X150" i="21" s="1"/>
  <c r="X30" i="38" s="1"/>
  <c r="Y99" i="21"/>
  <c r="Y150" i="21" s="1"/>
  <c r="Y30" i="38" s="1"/>
  <c r="V99" i="21"/>
  <c r="V150" i="21" s="1"/>
  <c r="V30" i="38" s="1"/>
  <c r="U99" i="21"/>
  <c r="U150" i="21" s="1"/>
  <c r="U30" i="38" s="1"/>
  <c r="Z99" i="21"/>
  <c r="Z150" i="21" s="1"/>
  <c r="Z30" i="38" s="1"/>
  <c r="AJ99" i="21"/>
  <c r="AJ150" i="21" s="1"/>
  <c r="AJ30" i="38" s="1"/>
  <c r="W99" i="21"/>
  <c r="W150" i="21" s="1"/>
  <c r="W30" i="38" s="1"/>
  <c r="AN99" i="21"/>
  <c r="AN150" i="21" s="1"/>
  <c r="AN30" i="38" s="1"/>
  <c r="L99" i="21"/>
  <c r="L150" i="21" s="1"/>
  <c r="L30" i="38" s="1"/>
  <c r="AF99" i="21"/>
  <c r="AF150" i="21" s="1"/>
  <c r="AF30" i="38" s="1"/>
  <c r="T99" i="21"/>
  <c r="T150" i="21" s="1"/>
  <c r="T30" i="38" s="1"/>
  <c r="N99" i="21"/>
  <c r="N150" i="21" s="1"/>
  <c r="N30" i="38" s="1"/>
  <c r="AG99" i="21"/>
  <c r="AG150" i="21" s="1"/>
  <c r="AG30" i="38" s="1"/>
  <c r="AP99" i="21"/>
  <c r="AP150" i="21" s="1"/>
  <c r="AP30" i="38" s="1"/>
  <c r="AQ99" i="21"/>
  <c r="AQ150" i="21" s="1"/>
  <c r="AQ30" i="38" s="1"/>
  <c r="AC99" i="21"/>
  <c r="AC150" i="21" s="1"/>
  <c r="AC30" i="38" s="1"/>
  <c r="M99" i="21"/>
  <c r="M150" i="21" s="1"/>
  <c r="M30" i="38" s="1"/>
  <c r="AL99" i="21"/>
  <c r="AL150" i="21" s="1"/>
  <c r="AL30" i="38" s="1"/>
  <c r="K99" i="21"/>
  <c r="K150" i="21" s="1"/>
  <c r="K30" i="38" s="1"/>
  <c r="P99" i="21"/>
  <c r="P150" i="21" s="1"/>
  <c r="P30" i="38" s="1"/>
  <c r="AM99" i="21"/>
  <c r="AM150" i="21" s="1"/>
  <c r="AM30" i="38" s="1"/>
  <c r="AH99" i="21"/>
  <c r="AH150" i="21" s="1"/>
  <c r="AH30" i="38" s="1"/>
  <c r="AE99" i="21"/>
  <c r="AE150" i="21" s="1"/>
  <c r="AE30" i="38" s="1"/>
  <c r="AO99" i="21"/>
  <c r="AO150" i="21" s="1"/>
  <c r="AO30" i="38" s="1"/>
  <c r="AK99" i="21"/>
  <c r="AK150" i="21" s="1"/>
  <c r="AK30" i="38" s="1"/>
  <c r="J99" i="21"/>
  <c r="J150" i="21" s="1"/>
  <c r="J30" i="38" s="1"/>
  <c r="O99" i="21"/>
  <c r="O150" i="21" s="1"/>
  <c r="O30" i="38" s="1"/>
  <c r="M62" i="20"/>
  <c r="M45" i="22" s="1"/>
  <c r="J62" i="20"/>
  <c r="K62" i="20"/>
  <c r="K45" i="22" s="1"/>
  <c r="N62" i="20"/>
  <c r="N45" i="22" s="1"/>
  <c r="L62" i="20"/>
  <c r="L45" i="22" s="1"/>
  <c r="L100" i="21"/>
  <c r="L151" i="21" s="1"/>
  <c r="K100" i="21"/>
  <c r="K151" i="21" s="1"/>
  <c r="P100" i="21"/>
  <c r="P151" i="21" s="1"/>
  <c r="AI100" i="21"/>
  <c r="AI151" i="21" s="1"/>
  <c r="AG100" i="21"/>
  <c r="AG151" i="21" s="1"/>
  <c r="AN100" i="21"/>
  <c r="AN151" i="21" s="1"/>
  <c r="R100" i="21"/>
  <c r="R151" i="21" s="1"/>
  <c r="AJ100" i="21"/>
  <c r="AJ151" i="21" s="1"/>
  <c r="O100" i="21"/>
  <c r="O151" i="21" s="1"/>
  <c r="W100" i="21"/>
  <c r="W151" i="21" s="1"/>
  <c r="T100" i="21"/>
  <c r="T151" i="21" s="1"/>
  <c r="Q100" i="21"/>
  <c r="Q151" i="21" s="1"/>
  <c r="M100" i="21"/>
  <c r="M151" i="21" s="1"/>
  <c r="V100" i="21"/>
  <c r="V151" i="21" s="1"/>
  <c r="X100" i="21"/>
  <c r="X151" i="21" s="1"/>
  <c r="AF100" i="21"/>
  <c r="AF151" i="21" s="1"/>
  <c r="AO100" i="21"/>
  <c r="AO151" i="21" s="1"/>
  <c r="N100" i="21"/>
  <c r="N151" i="21" s="1"/>
  <c r="AA100" i="21"/>
  <c r="AA151" i="21" s="1"/>
  <c r="AK100" i="21"/>
  <c r="AK151" i="21" s="1"/>
  <c r="AH100" i="21"/>
  <c r="AH151" i="21" s="1"/>
  <c r="Z100" i="21"/>
  <c r="Z151" i="21" s="1"/>
  <c r="J100" i="21"/>
  <c r="J151" i="21" s="1"/>
  <c r="AR100" i="21"/>
  <c r="AR151" i="21" s="1"/>
  <c r="AQ100" i="21"/>
  <c r="AQ151" i="21" s="1"/>
  <c r="AM100" i="21"/>
  <c r="AM151" i="21" s="1"/>
  <c r="AC100" i="21"/>
  <c r="AC151" i="21" s="1"/>
  <c r="AP100" i="21"/>
  <c r="AP151" i="21" s="1"/>
  <c r="AE100" i="21"/>
  <c r="AE151" i="21" s="1"/>
  <c r="U100" i="21"/>
  <c r="U151" i="21" s="1"/>
  <c r="Y100" i="21"/>
  <c r="Y151" i="21" s="1"/>
  <c r="S100" i="21"/>
  <c r="S151" i="21" s="1"/>
  <c r="AB100" i="21"/>
  <c r="AB151" i="21" s="1"/>
  <c r="AL100" i="21"/>
  <c r="AL151" i="21" s="1"/>
  <c r="AD100" i="21"/>
  <c r="AD151" i="21" s="1"/>
  <c r="J98" i="21"/>
  <c r="J149" i="21" s="1"/>
  <c r="AA98" i="21"/>
  <c r="AA149" i="21" s="1"/>
  <c r="Q98" i="21"/>
  <c r="Q149" i="21" s="1"/>
  <c r="AH98" i="21"/>
  <c r="AH149" i="21" s="1"/>
  <c r="AO98" i="21"/>
  <c r="AO149" i="21" s="1"/>
  <c r="AD98" i="21"/>
  <c r="AD149" i="21" s="1"/>
  <c r="R98" i="21"/>
  <c r="R149" i="21" s="1"/>
  <c r="P98" i="21"/>
  <c r="P149" i="21" s="1"/>
  <c r="AI98" i="21"/>
  <c r="AI149" i="21" s="1"/>
  <c r="AF98" i="21"/>
  <c r="AF149" i="21" s="1"/>
  <c r="N98" i="21"/>
  <c r="N149" i="21" s="1"/>
  <c r="Y98" i="21"/>
  <c r="Y149" i="21" s="1"/>
  <c r="Z98" i="21"/>
  <c r="Z149" i="21" s="1"/>
  <c r="AN98" i="21"/>
  <c r="AN149" i="21" s="1"/>
  <c r="AQ98" i="21"/>
  <c r="AQ149" i="21" s="1"/>
  <c r="K98" i="21"/>
  <c r="K149" i="21" s="1"/>
  <c r="AE98" i="21"/>
  <c r="AE149" i="21" s="1"/>
  <c r="T98" i="21"/>
  <c r="T149" i="21" s="1"/>
  <c r="V98" i="21"/>
  <c r="V149" i="21" s="1"/>
  <c r="W98" i="21"/>
  <c r="W149" i="21" s="1"/>
  <c r="S98" i="21"/>
  <c r="S149" i="21" s="1"/>
  <c r="AB98" i="21"/>
  <c r="AB149" i="21" s="1"/>
  <c r="O98" i="21"/>
  <c r="O149" i="21" s="1"/>
  <c r="AJ98" i="21"/>
  <c r="AJ149" i="21" s="1"/>
  <c r="AC98" i="21"/>
  <c r="AC149" i="21" s="1"/>
  <c r="M98" i="21"/>
  <c r="M149" i="21" s="1"/>
  <c r="AL98" i="21"/>
  <c r="AL149" i="21" s="1"/>
  <c r="U98" i="21"/>
  <c r="U149" i="21" s="1"/>
  <c r="AM98" i="21"/>
  <c r="AM149" i="21" s="1"/>
  <c r="AR98" i="21"/>
  <c r="AR149" i="21" s="1"/>
  <c r="X98" i="21"/>
  <c r="X149" i="21" s="1"/>
  <c r="AP98" i="21"/>
  <c r="AP149" i="21" s="1"/>
  <c r="AK98" i="21"/>
  <c r="AK149" i="21" s="1"/>
  <c r="L98" i="21"/>
  <c r="L149" i="21" s="1"/>
  <c r="AG98" i="21"/>
  <c r="AG149" i="21" s="1"/>
  <c r="AG101" i="21"/>
  <c r="AG152" i="21" s="1"/>
  <c r="AG32" i="38" s="1"/>
  <c r="AE101" i="21"/>
  <c r="AE152" i="21" s="1"/>
  <c r="AE32" i="38" s="1"/>
  <c r="K101" i="21"/>
  <c r="K152" i="21" s="1"/>
  <c r="K32" i="38" s="1"/>
  <c r="AI101" i="21"/>
  <c r="AI152" i="21" s="1"/>
  <c r="AI32" i="38" s="1"/>
  <c r="AC101" i="21"/>
  <c r="AC152" i="21" s="1"/>
  <c r="AC32" i="38" s="1"/>
  <c r="W101" i="21"/>
  <c r="W152" i="21" s="1"/>
  <c r="W32" i="38" s="1"/>
  <c r="AA101" i="21"/>
  <c r="AA152" i="21" s="1"/>
  <c r="AA32" i="38" s="1"/>
  <c r="J101" i="21"/>
  <c r="J152" i="21" s="1"/>
  <c r="J32" i="38" s="1"/>
  <c r="AJ101" i="21"/>
  <c r="AJ152" i="21" s="1"/>
  <c r="AJ32" i="38" s="1"/>
  <c r="AN101" i="21"/>
  <c r="AN152" i="21" s="1"/>
  <c r="AN32" i="38" s="1"/>
  <c r="AH101" i="21"/>
  <c r="AH152" i="21" s="1"/>
  <c r="AH32" i="38" s="1"/>
  <c r="S101" i="21"/>
  <c r="S152" i="21" s="1"/>
  <c r="S32" i="38" s="1"/>
  <c r="R101" i="21"/>
  <c r="R152" i="21" s="1"/>
  <c r="R32" i="38" s="1"/>
  <c r="AO101" i="21"/>
  <c r="AO152" i="21" s="1"/>
  <c r="AO32" i="38" s="1"/>
  <c r="AR101" i="21"/>
  <c r="AR152" i="21" s="1"/>
  <c r="AR32" i="38" s="1"/>
  <c r="M101" i="21"/>
  <c r="M152" i="21" s="1"/>
  <c r="M32" i="38" s="1"/>
  <c r="O101" i="21"/>
  <c r="O152" i="21" s="1"/>
  <c r="O32" i="38" s="1"/>
  <c r="AQ101" i="21"/>
  <c r="AQ152" i="21" s="1"/>
  <c r="AQ32" i="38" s="1"/>
  <c r="AD101" i="21"/>
  <c r="AD152" i="21" s="1"/>
  <c r="AD32" i="38" s="1"/>
  <c r="T101" i="21"/>
  <c r="T152" i="21" s="1"/>
  <c r="T32" i="38" s="1"/>
  <c r="AM101" i="21"/>
  <c r="AM152" i="21" s="1"/>
  <c r="AM32" i="38" s="1"/>
  <c r="U101" i="21"/>
  <c r="U152" i="21" s="1"/>
  <c r="U32" i="38" s="1"/>
  <c r="V101" i="21"/>
  <c r="V152" i="21" s="1"/>
  <c r="V32" i="38" s="1"/>
  <c r="Y101" i="21"/>
  <c r="Y152" i="21" s="1"/>
  <c r="Y32" i="38" s="1"/>
  <c r="AB101" i="21"/>
  <c r="AB152" i="21" s="1"/>
  <c r="AB32" i="38" s="1"/>
  <c r="Z101" i="21"/>
  <c r="Z152" i="21" s="1"/>
  <c r="Z32" i="38" s="1"/>
  <c r="AP101" i="21"/>
  <c r="AP152" i="21" s="1"/>
  <c r="AP32" i="38" s="1"/>
  <c r="L101" i="21"/>
  <c r="L152" i="21" s="1"/>
  <c r="L32" i="38" s="1"/>
  <c r="Q101" i="21"/>
  <c r="Q152" i="21" s="1"/>
  <c r="Q32" i="38" s="1"/>
  <c r="AF101" i="21"/>
  <c r="AF152" i="21" s="1"/>
  <c r="AF32" i="38" s="1"/>
  <c r="AL101" i="21"/>
  <c r="AL152" i="21" s="1"/>
  <c r="AL32" i="38" s="1"/>
  <c r="X101" i="21"/>
  <c r="X152" i="21" s="1"/>
  <c r="X32" i="38" s="1"/>
  <c r="P101" i="21"/>
  <c r="P152" i="21" s="1"/>
  <c r="P32" i="38" s="1"/>
  <c r="AK101" i="21"/>
  <c r="AK152" i="21" s="1"/>
  <c r="AK32" i="38" s="1"/>
  <c r="N101" i="21"/>
  <c r="N152" i="21" s="1"/>
  <c r="N32" i="38" s="1"/>
  <c r="H143" i="15"/>
  <c r="H147" i="15" s="1"/>
  <c r="H81" i="21"/>
  <c r="AH24" i="39" l="1"/>
  <c r="AH30" i="39" s="1"/>
  <c r="AH29" i="38"/>
  <c r="AR22" i="39"/>
  <c r="AR28" i="39" s="1"/>
  <c r="AR31" i="38"/>
  <c r="AH31" i="38"/>
  <c r="AH22" i="39"/>
  <c r="AH28" i="39" s="1"/>
  <c r="R22" i="39"/>
  <c r="R28" i="39" s="1"/>
  <c r="R31" i="38"/>
  <c r="AE24" i="39"/>
  <c r="AE30" i="39" s="1"/>
  <c r="AE29" i="38"/>
  <c r="AK22" i="39"/>
  <c r="AK28" i="39" s="1"/>
  <c r="AK31" i="38"/>
  <c r="AI22" i="39"/>
  <c r="AI28" i="39" s="1"/>
  <c r="AI31" i="38"/>
  <c r="AN22" i="39"/>
  <c r="AN28" i="39" s="1"/>
  <c r="AN31" i="38"/>
  <c r="K24" i="39"/>
  <c r="K30" i="39" s="1"/>
  <c r="K29" i="38"/>
  <c r="AD31" i="38"/>
  <c r="AD22" i="39"/>
  <c r="AD28" i="39" s="1"/>
  <c r="AA31" i="38"/>
  <c r="AA22" i="39"/>
  <c r="AA28" i="39" s="1"/>
  <c r="P22" i="39"/>
  <c r="P28" i="39" s="1"/>
  <c r="P31" i="38"/>
  <c r="AO29" i="38"/>
  <c r="AO24" i="39"/>
  <c r="AO30" i="39" s="1"/>
  <c r="Z31" i="38"/>
  <c r="Z22" i="39"/>
  <c r="Z28" i="39" s="1"/>
  <c r="AQ29" i="38"/>
  <c r="AQ24" i="39"/>
  <c r="AQ30" i="39" s="1"/>
  <c r="N31" i="38"/>
  <c r="N22" i="39"/>
  <c r="N28" i="39" s="1"/>
  <c r="K31" i="38"/>
  <c r="K22" i="39"/>
  <c r="K28" i="39" s="1"/>
  <c r="V24" i="39"/>
  <c r="V30" i="39" s="1"/>
  <c r="V29" i="38"/>
  <c r="L24" i="39"/>
  <c r="L30" i="39" s="1"/>
  <c r="L29" i="38"/>
  <c r="AN24" i="39"/>
  <c r="AN30" i="39" s="1"/>
  <c r="AN29" i="38"/>
  <c r="AB22" i="39"/>
  <c r="AB28" i="39" s="1"/>
  <c r="AB31" i="38"/>
  <c r="AO31" i="38"/>
  <c r="AO22" i="39"/>
  <c r="AO28" i="39" s="1"/>
  <c r="L22" i="39"/>
  <c r="L28" i="39" s="1"/>
  <c r="L31" i="38"/>
  <c r="T29" i="38"/>
  <c r="T24" i="39"/>
  <c r="T30" i="39" s="1"/>
  <c r="AP24" i="39"/>
  <c r="AP30" i="39" s="1"/>
  <c r="AP29" i="38"/>
  <c r="Z24" i="39"/>
  <c r="Z30" i="39" s="1"/>
  <c r="Z29" i="38"/>
  <c r="S31" i="38"/>
  <c r="S22" i="39"/>
  <c r="S28" i="39" s="1"/>
  <c r="AF22" i="39"/>
  <c r="AF28" i="39" s="1"/>
  <c r="AF31" i="38"/>
  <c r="Q24" i="39"/>
  <c r="Q30" i="39" s="1"/>
  <c r="Q29" i="38"/>
  <c r="AM29" i="38"/>
  <c r="AM24" i="39"/>
  <c r="AM30" i="39" s="1"/>
  <c r="U24" i="39"/>
  <c r="U30" i="39" s="1"/>
  <c r="U29" i="38"/>
  <c r="Y29" i="38"/>
  <c r="Y24" i="39"/>
  <c r="Y30" i="39" s="1"/>
  <c r="Y22" i="39"/>
  <c r="Y28" i="39" s="1"/>
  <c r="Y31" i="38"/>
  <c r="X31" i="38"/>
  <c r="X22" i="39"/>
  <c r="X28" i="39" s="1"/>
  <c r="AJ31" i="38"/>
  <c r="AJ22" i="39"/>
  <c r="AJ28" i="39" s="1"/>
  <c r="AL29" i="38"/>
  <c r="AL24" i="39"/>
  <c r="AL30" i="39" s="1"/>
  <c r="N24" i="39"/>
  <c r="N30" i="39" s="1"/>
  <c r="N29" i="38"/>
  <c r="U31" i="38"/>
  <c r="U22" i="39"/>
  <c r="U28" i="39" s="1"/>
  <c r="V31" i="38"/>
  <c r="V22" i="39"/>
  <c r="V28" i="39" s="1"/>
  <c r="J22" i="39"/>
  <c r="J28" i="39" s="1"/>
  <c r="J31" i="38"/>
  <c r="H56" i="38" s="1"/>
  <c r="AA24" i="39"/>
  <c r="AA30" i="39" s="1"/>
  <c r="AA29" i="38"/>
  <c r="AL22" i="39"/>
  <c r="AL28" i="39" s="1"/>
  <c r="AL31" i="38"/>
  <c r="AF29" i="38"/>
  <c r="AF24" i="39"/>
  <c r="AF30" i="39" s="1"/>
  <c r="AE31" i="38"/>
  <c r="AE22" i="39"/>
  <c r="AE28" i="39" s="1"/>
  <c r="M31" i="38"/>
  <c r="M22" i="39"/>
  <c r="M28" i="39" s="1"/>
  <c r="H63" i="20"/>
  <c r="H67" i="20" s="1"/>
  <c r="J45" i="22"/>
  <c r="H57" i="38"/>
  <c r="AC29" i="38"/>
  <c r="AC24" i="39"/>
  <c r="AC30" i="39" s="1"/>
  <c r="Q31" i="38"/>
  <c r="Q22" i="39"/>
  <c r="Q28" i="39" s="1"/>
  <c r="W24" i="39"/>
  <c r="W30" i="39" s="1"/>
  <c r="W29" i="38"/>
  <c r="AG29" i="38"/>
  <c r="AG24" i="39"/>
  <c r="AG30" i="39" s="1"/>
  <c r="AK24" i="39"/>
  <c r="AK30" i="39" s="1"/>
  <c r="AK29" i="38"/>
  <c r="M29" i="38"/>
  <c r="M24" i="39"/>
  <c r="M30" i="39" s="1"/>
  <c r="AI24" i="39"/>
  <c r="AI30" i="39" s="1"/>
  <c r="AI29" i="38"/>
  <c r="AP31" i="38"/>
  <c r="AP22" i="39"/>
  <c r="AP28" i="39" s="1"/>
  <c r="U97" i="21"/>
  <c r="U148" i="21" s="1"/>
  <c r="O97" i="21"/>
  <c r="O148" i="21" s="1"/>
  <c r="AA97" i="21"/>
  <c r="AA148" i="21" s="1"/>
  <c r="T97" i="21"/>
  <c r="T148" i="21" s="1"/>
  <c r="AC97" i="21"/>
  <c r="AC148" i="21" s="1"/>
  <c r="AM97" i="21"/>
  <c r="AM148" i="21" s="1"/>
  <c r="AH97" i="21"/>
  <c r="AH148" i="21" s="1"/>
  <c r="N97" i="21"/>
  <c r="N148" i="21" s="1"/>
  <c r="V97" i="21"/>
  <c r="V148" i="21" s="1"/>
  <c r="AB97" i="21"/>
  <c r="AB148" i="21" s="1"/>
  <c r="AK97" i="21"/>
  <c r="AK148" i="21" s="1"/>
  <c r="M97" i="21"/>
  <c r="M148" i="21" s="1"/>
  <c r="J97" i="21"/>
  <c r="J148" i="21" s="1"/>
  <c r="AQ97" i="21"/>
  <c r="AQ148" i="21" s="1"/>
  <c r="AL97" i="21"/>
  <c r="AL148" i="21" s="1"/>
  <c r="AR97" i="21"/>
  <c r="AR148" i="21" s="1"/>
  <c r="Y97" i="21"/>
  <c r="Y148" i="21" s="1"/>
  <c r="Q97" i="21"/>
  <c r="Q148" i="21" s="1"/>
  <c r="AO97" i="21"/>
  <c r="AO148" i="21" s="1"/>
  <c r="AI97" i="21"/>
  <c r="AI148" i="21" s="1"/>
  <c r="L97" i="21"/>
  <c r="L148" i="21" s="1"/>
  <c r="AP97" i="21"/>
  <c r="AP148" i="21" s="1"/>
  <c r="AG97" i="21"/>
  <c r="AG148" i="21" s="1"/>
  <c r="P97" i="21"/>
  <c r="P148" i="21" s="1"/>
  <c r="X97" i="21"/>
  <c r="X148" i="21" s="1"/>
  <c r="S97" i="21"/>
  <c r="S148" i="21" s="1"/>
  <c r="W97" i="21"/>
  <c r="W148" i="21" s="1"/>
  <c r="R97" i="21"/>
  <c r="R148" i="21" s="1"/>
  <c r="AD97" i="21"/>
  <c r="AD148" i="21" s="1"/>
  <c r="K97" i="21"/>
  <c r="K148" i="21" s="1"/>
  <c r="AE97" i="21"/>
  <c r="AE148" i="21" s="1"/>
  <c r="Z97" i="21"/>
  <c r="Z148" i="21" s="1"/>
  <c r="AF97" i="21"/>
  <c r="AF148" i="21" s="1"/>
  <c r="AJ97" i="21"/>
  <c r="AJ148" i="21" s="1"/>
  <c r="AN97" i="21"/>
  <c r="AN148" i="21" s="1"/>
  <c r="AJ29" i="38"/>
  <c r="AJ24" i="39"/>
  <c r="AJ30" i="39" s="1"/>
  <c r="P24" i="39"/>
  <c r="P30" i="39" s="1"/>
  <c r="P29" i="38"/>
  <c r="AC31" i="38"/>
  <c r="AC22" i="39"/>
  <c r="AC28" i="39" s="1"/>
  <c r="T22" i="39"/>
  <c r="T28" i="39" s="1"/>
  <c r="T31" i="38"/>
  <c r="S29" i="38"/>
  <c r="S24" i="39"/>
  <c r="S30" i="39" s="1"/>
  <c r="AG31" i="38"/>
  <c r="AG22" i="39"/>
  <c r="AG28" i="39" s="1"/>
  <c r="X29" i="38"/>
  <c r="X24" i="39"/>
  <c r="X30" i="39" s="1"/>
  <c r="H37" i="33"/>
  <c r="A4" i="15"/>
  <c r="R29" i="38"/>
  <c r="R24" i="39"/>
  <c r="R30" i="39" s="1"/>
  <c r="AM31" i="38"/>
  <c r="AM22" i="39"/>
  <c r="AM28" i="39" s="1"/>
  <c r="W31" i="38"/>
  <c r="W22" i="39"/>
  <c r="W28" i="39" s="1"/>
  <c r="H55" i="38"/>
  <c r="J24" i="39"/>
  <c r="J30" i="39" s="1"/>
  <c r="J29" i="38"/>
  <c r="AR24" i="39"/>
  <c r="AR30" i="39" s="1"/>
  <c r="AR29" i="38"/>
  <c r="O29" i="38"/>
  <c r="O24" i="39"/>
  <c r="O30" i="39" s="1"/>
  <c r="AB24" i="39"/>
  <c r="AB30" i="39" s="1"/>
  <c r="AB29" i="38"/>
  <c r="AD29" i="38"/>
  <c r="AD24" i="39"/>
  <c r="AD30" i="39" s="1"/>
  <c r="AQ31" i="38"/>
  <c r="AQ22" i="39"/>
  <c r="AQ28" i="39" s="1"/>
  <c r="O31" i="38"/>
  <c r="O22" i="39"/>
  <c r="O28" i="39" s="1"/>
  <c r="Q23" i="39" l="1"/>
  <c r="Q29" i="39" s="1"/>
  <c r="Q28" i="38"/>
  <c r="U23" i="39"/>
  <c r="U29" i="39" s="1"/>
  <c r="U28" i="38"/>
  <c r="AQ23" i="39"/>
  <c r="AQ29" i="39" s="1"/>
  <c r="AQ28" i="38"/>
  <c r="H40" i="33"/>
  <c r="A4" i="20"/>
  <c r="AF28" i="38"/>
  <c r="AF23" i="39"/>
  <c r="AF29" i="39" s="1"/>
  <c r="AA28" i="38"/>
  <c r="AA23" i="39"/>
  <c r="AA29" i="39" s="1"/>
  <c r="O23" i="39"/>
  <c r="O29" i="39" s="1"/>
  <c r="O28" i="38"/>
  <c r="H154" i="21"/>
  <c r="H159" i="21" s="1"/>
  <c r="J28" i="38"/>
  <c r="J23" i="39"/>
  <c r="J29" i="39" s="1"/>
  <c r="H155" i="21"/>
  <c r="Z28" i="38"/>
  <c r="Z23" i="39"/>
  <c r="Z29" i="39" s="1"/>
  <c r="AN28" i="38"/>
  <c r="AN23" i="39"/>
  <c r="AN29" i="39" s="1"/>
  <c r="AR23" i="39"/>
  <c r="AR29" i="39" s="1"/>
  <c r="AR28" i="38"/>
  <c r="K28" i="38"/>
  <c r="K23" i="39"/>
  <c r="K29" i="39" s="1"/>
  <c r="AK28" i="38"/>
  <c r="AK23" i="39"/>
  <c r="AK29" i="39" s="1"/>
  <c r="AL23" i="39"/>
  <c r="AL29" i="39" s="1"/>
  <c r="AL28" i="38"/>
  <c r="AO28" i="38"/>
  <c r="AO23" i="39"/>
  <c r="AO29" i="39" s="1"/>
  <c r="AE28" i="38"/>
  <c r="AE23" i="39"/>
  <c r="AE29" i="39" s="1"/>
  <c r="AD28" i="38"/>
  <c r="AD23" i="39"/>
  <c r="AD29" i="39" s="1"/>
  <c r="M23" i="39"/>
  <c r="M29" i="39" s="1"/>
  <c r="M28" i="38"/>
  <c r="AH28" i="38"/>
  <c r="AH23" i="39"/>
  <c r="AH29" i="39" s="1"/>
  <c r="R28" i="38"/>
  <c r="R23" i="39"/>
  <c r="R29" i="39" s="1"/>
  <c r="V23" i="39"/>
  <c r="V29" i="39" s="1"/>
  <c r="V28" i="38"/>
  <c r="N28" i="38"/>
  <c r="N23" i="39"/>
  <c r="N29" i="39" s="1"/>
  <c r="AP28" i="38"/>
  <c r="AP23" i="39"/>
  <c r="AP29" i="39" s="1"/>
  <c r="AM23" i="39"/>
  <c r="AM29" i="39" s="1"/>
  <c r="AM28" i="38"/>
  <c r="H36" i="39"/>
  <c r="H44" i="39"/>
  <c r="H50" i="39" s="1"/>
  <c r="W28" i="38"/>
  <c r="W23" i="39"/>
  <c r="W29" i="39" s="1"/>
  <c r="S23" i="39"/>
  <c r="S29" i="39" s="1"/>
  <c r="S28" i="38"/>
  <c r="X23" i="39"/>
  <c r="X29" i="39" s="1"/>
  <c r="X28" i="38"/>
  <c r="P28" i="38"/>
  <c r="P23" i="39"/>
  <c r="P29" i="39" s="1"/>
  <c r="L28" i="38"/>
  <c r="L23" i="39"/>
  <c r="L29" i="39" s="1"/>
  <c r="AC23" i="39"/>
  <c r="AC29" i="39" s="1"/>
  <c r="AC28" i="38"/>
  <c r="AJ28" i="38"/>
  <c r="AJ23" i="39"/>
  <c r="AJ29" i="39" s="1"/>
  <c r="Y23" i="39"/>
  <c r="Y29" i="39" s="1"/>
  <c r="Y28" i="38"/>
  <c r="H54" i="38"/>
  <c r="H46" i="39"/>
  <c r="H38" i="39"/>
  <c r="AB28" i="38"/>
  <c r="AB23" i="39"/>
  <c r="AB29" i="39" s="1"/>
  <c r="AG28" i="38"/>
  <c r="AG23" i="39"/>
  <c r="AG29" i="39" s="1"/>
  <c r="AI23" i="39"/>
  <c r="AI29" i="39" s="1"/>
  <c r="AI28" i="38"/>
  <c r="T28" i="38"/>
  <c r="T23" i="39"/>
  <c r="T29" i="39" s="1"/>
  <c r="H38" i="33" l="1"/>
  <c r="A4" i="21"/>
  <c r="H57" i="39"/>
  <c r="H30" i="24" s="1"/>
  <c r="H37" i="39"/>
  <c r="H45" i="39"/>
  <c r="H51" i="39" s="1"/>
  <c r="H58" i="39" s="1"/>
  <c r="H31" i="24" s="1"/>
  <c r="H53" i="38"/>
  <c r="H59" i="38" s="1"/>
  <c r="H53" i="39" l="1"/>
  <c r="H62" i="39" s="1"/>
  <c r="A4" i="39" s="1"/>
  <c r="H62" i="38"/>
  <c r="H63" i="38" s="1"/>
  <c r="H60" i="38"/>
  <c r="H42" i="33" l="1"/>
  <c r="H78" i="38"/>
  <c r="K43" i="22" s="1"/>
  <c r="H77" i="38"/>
  <c r="H79" i="38"/>
  <c r="L43" i="22" s="1"/>
  <c r="H81" i="38"/>
  <c r="N43" i="22" s="1"/>
  <c r="H80" i="38"/>
  <c r="M43" i="22" s="1"/>
  <c r="N47" i="22" l="1"/>
  <c r="N70" i="22" s="1"/>
  <c r="N78" i="22"/>
  <c r="M47" i="22"/>
  <c r="M70" i="22" s="1"/>
  <c r="M78" i="22"/>
  <c r="L47" i="22"/>
  <c r="L70" i="22" s="1"/>
  <c r="L78" i="22"/>
  <c r="J43" i="22"/>
  <c r="H83" i="38"/>
  <c r="H87" i="38" s="1"/>
  <c r="K78" i="22"/>
  <c r="K47" i="22"/>
  <c r="K70" i="22" s="1"/>
  <c r="L84" i="22" l="1"/>
  <c r="L130" i="22" s="1"/>
  <c r="K84" i="22"/>
  <c r="K130" i="22" s="1"/>
  <c r="J78" i="22"/>
  <c r="J47" i="22"/>
  <c r="A4" i="38"/>
  <c r="H39" i="33"/>
  <c r="M84" i="22"/>
  <c r="M130" i="22" s="1"/>
  <c r="N84" i="22"/>
  <c r="N130" i="22" s="1"/>
  <c r="J70" i="22" l="1"/>
  <c r="J84" i="22" s="1"/>
  <c r="J130" i="22" s="1"/>
  <c r="H49" i="22"/>
  <c r="H134" i="22" l="1"/>
  <c r="J146" i="22"/>
  <c r="H18" i="24" s="1"/>
  <c r="H140" i="22" l="1"/>
  <c r="H150" i="22" s="1"/>
  <c r="K146" i="22"/>
  <c r="H19" i="24" s="1"/>
  <c r="H36" i="24" s="1"/>
  <c r="H20" i="23" s="1"/>
  <c r="L146" i="22"/>
  <c r="H20" i="24" s="1"/>
  <c r="N146" i="22"/>
  <c r="M146" i="22"/>
  <c r="H21" i="24" s="1"/>
  <c r="H39" i="24" s="1"/>
  <c r="H23" i="23" s="1"/>
  <c r="H38" i="24" l="1"/>
  <c r="H22" i="23" s="1"/>
  <c r="H154" i="22"/>
  <c r="H188" i="22" s="1"/>
  <c r="H37" i="24"/>
  <c r="H21" i="23" s="1"/>
  <c r="H23" i="24"/>
  <c r="H43" i="24" s="1"/>
  <c r="A4" i="24" l="1"/>
  <c r="H44" i="33"/>
  <c r="A4" i="22"/>
  <c r="H41" i="33"/>
  <c r="H45" i="33" l="1"/>
  <c r="A4" i="33" s="1"/>
</calcChain>
</file>

<file path=xl/sharedStrings.xml><?xml version="1.0" encoding="utf-8"?>
<sst xmlns="http://schemas.openxmlformats.org/spreadsheetml/2006/main" count="3001" uniqueCount="798">
  <si>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</si>
  <si>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</si>
  <si>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</si>
  <si>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</si>
  <si>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</si>
  <si>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</si>
  <si>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</si>
  <si>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</si>
  <si>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</si>
  <si>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</si>
  <si>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</si>
  <si>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</si>
  <si>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</si>
  <si>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</si>
  <si>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</si>
  <si>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</si>
  <si>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</si>
  <si>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</si>
  <si>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</si>
  <si>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</si>
  <si>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</si>
  <si>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</si>
  <si>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</si>
  <si>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</si>
  <si>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</si>
  <si>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</si>
  <si>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</si>
  <si>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</si>
  <si>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</si>
  <si>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</si>
  <si>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</si>
  <si>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</si>
  <si>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</si>
  <si>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</si>
  <si>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</si>
  <si>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</si>
  <si>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</si>
  <si>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</si>
  <si>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</si>
  <si>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</si>
  <si>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</si>
  <si>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</si>
  <si>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</si>
  <si>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</si>
  <si>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</si>
  <si>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</si>
  <si>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</si>
  <si>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</si>
  <si>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</si>
  <si>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</si>
  <si>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</si>
  <si>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</si>
  <si>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</si>
  <si>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</si>
  <si>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</si>
  <si>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</si>
  <si>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</si>
  <si>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</si>
  <si>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</si>
  <si>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</si>
  <si>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</si>
  <si>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</si>
  <si>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</si>
  <si>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</si>
  <si>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</si>
  <si>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</si>
  <si>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</si>
  <si>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</si>
  <si>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</si>
  <si>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</si>
  <si>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</si>
  <si>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</si>
  <si>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</si>
  <si>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</si>
  <si>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</si>
  <si>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</si>
  <si>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</si>
  <si>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</si>
  <si>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</si>
  <si>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</si>
  <si>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</si>
  <si>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</si>
  <si>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</si>
  <si>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</si>
  <si>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</si>
  <si>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</si>
  <si>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</si>
  <si>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</si>
  <si>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</si>
  <si>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</si>
  <si>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</si>
  <si>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</si>
  <si>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</si>
  <si>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</si>
  <si>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</si>
  <si>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</si>
  <si>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</si>
  <si>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</si>
  <si>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</si>
  <si>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</si>
  <si>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</si>
  <si>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</si>
  <si>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</si>
  <si>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</si>
  <si>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</si>
  <si>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</si>
  <si>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</si>
  <si>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</si>
  <si>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</si>
  <si>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</si>
  <si>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</si>
  <si>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</si>
  <si>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</si>
  <si>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</si>
  <si>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</si>
  <si>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</si>
  <si>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</si>
  <si>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</si>
  <si>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</si>
  <si>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</si>
  <si>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</si>
  <si>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</si>
  <si>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</si>
  <si>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</si>
  <si>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</si>
  <si>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</si>
  <si>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</si>
  <si>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</si>
  <si>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</si>
  <si>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</si>
  <si>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</si>
  <si>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</si>
  <si>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</si>
  <si>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</si>
  <si>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</si>
  <si>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</si>
  <si>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</si>
  <si>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</si>
  <si>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</si>
  <si>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</si>
  <si>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</si>
  <si>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</si>
  <si>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</si>
  <si>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</si>
  <si>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</si>
  <si>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</si>
  <si>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</si>
  <si>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</si>
  <si>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</si>
  <si>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</si>
  <si>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</si>
  <si>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</si>
  <si>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</si>
  <si>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</si>
  <si>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</si>
  <si>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</si>
  <si>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</si>
  <si>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</si>
  <si>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</si>
  <si>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</si>
  <si>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</si>
  <si>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</si>
  <si>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</si>
  <si>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</si>
  <si>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</si>
  <si>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</si>
  <si>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</si>
  <si>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</si>
  <si>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</si>
  <si>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</si>
  <si>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</si>
  <si>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</si>
  <si>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</si>
  <si>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</si>
  <si>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</si>
  <si>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</si>
  <si>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</si>
  <si>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</si>
  <si>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</si>
  <si>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</si>
  <si>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</si>
  <si>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</si>
  <si>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</si>
  <si>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</si>
  <si>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</si>
  <si>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</si>
  <si>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</si>
  <si>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</si>
  <si>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</si>
  <si>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</si>
  <si>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</si>
  <si>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</si>
  <si>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</si>
  <si>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</si>
  <si>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</si>
  <si>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</si>
  <si>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</si>
  <si>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</si>
  <si>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</si>
  <si>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</si>
  <si>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</si>
  <si>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</si>
  <si>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</si>
  <si>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</si>
  <si>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</si>
  <si>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</si>
  <si>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</si>
  <si>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</si>
  <si>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</si>
  <si>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</si>
  <si>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</si>
  <si>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</si>
  <si>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</si>
  <si>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</si>
  <si>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</si>
  <si>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</si>
  <si>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</si>
  <si>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</si>
  <si>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</si>
  <si>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</si>
  <si>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</si>
  <si>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</si>
  <si>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</si>
  <si>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</si>
  <si>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</si>
  <si>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</si>
  <si>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</si>
  <si>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</si>
  <si>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</si>
  <si>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</si>
  <si>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</si>
  <si>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</si>
  <si>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</si>
  <si>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</si>
  <si>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</si>
  <si>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</si>
  <si>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</si>
  <si>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</si>
  <si>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</si>
  <si>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</si>
  <si>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</si>
  <si>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</si>
  <si>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</si>
  <si>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</si>
  <si>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</si>
  <si>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</si>
  <si>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</si>
  <si>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</si>
  <si>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</si>
  <si>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</si>
  <si>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</si>
  <si>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</si>
  <si>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</si>
  <si>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</si>
  <si>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</si>
  <si>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</si>
  <si>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</si>
  <si>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</si>
  <si>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</si>
  <si>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</si>
  <si>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</si>
  <si>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</si>
  <si>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</si>
  <si>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</si>
  <si>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</si>
  <si>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</si>
  <si>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</si>
  <si>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</si>
  <si>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</si>
  <si>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</si>
  <si>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</si>
  <si>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</si>
  <si>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</si>
  <si>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</si>
  <si>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</si>
  <si>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</si>
  <si>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</si>
  <si>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</si>
  <si>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</si>
  <si>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</si>
  <si>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</si>
  <si>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</si>
  <si>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</si>
  <si>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</si>
  <si>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</si>
  <si>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</si>
  <si>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</si>
  <si>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</si>
  <si>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</si>
  <si>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</si>
  <si>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</si>
  <si>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</si>
  <si>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</si>
  <si>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</si>
  <si>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</si>
  <si>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</si>
  <si>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</si>
  <si>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</si>
  <si>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</si>
  <si>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</si>
  <si>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</si>
  <si>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</si>
  <si>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</si>
  <si>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</si>
  <si>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</si>
  <si>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</si>
  <si>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</si>
  <si>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</si>
  <si>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</si>
  <si>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</si>
  <si>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</si>
  <si>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</si>
  <si>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</si>
  <si>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</si>
  <si>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</si>
  <si>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</si>
  <si>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</si>
  <si>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</si>
  <si>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</si>
  <si>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</si>
  <si>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</si>
  <si>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</si>
  <si>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</si>
  <si>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</si>
  <si>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</si>
  <si>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</si>
  <si>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</si>
  <si>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</si>
  <si>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</si>
  <si>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</si>
  <si>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</si>
  <si>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</si>
  <si>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</si>
  <si>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</si>
  <si>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</si>
  <si>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</si>
  <si>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</si>
  <si>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</si>
  <si>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</si>
  <si>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</si>
  <si>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</si>
  <si>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</si>
  <si>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</si>
  <si>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</si>
  <si>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</si>
  <si>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</si>
  <si>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</si>
  <si>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</si>
  <si>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</si>
  <si>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</si>
  <si>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</si>
  <si>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</si>
  <si>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</si>
  <si>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</si>
  <si>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</si>
  <si>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</si>
  <si>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</si>
  <si>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</si>
  <si>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</si>
  <si>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</si>
  <si>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</si>
  <si>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</si>
  <si>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</si>
  <si>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</si>
  <si>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</si>
  <si>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</si>
  <si>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</si>
  <si>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</si>
  <si>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</si>
  <si>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</si>
  <si>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</si>
  <si>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</si>
  <si>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</si>
  <si>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</si>
  <si>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</si>
  <si>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</si>
  <si>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</si>
  <si>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</si>
  <si>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</si>
  <si>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</si>
  <si>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</si>
  <si>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</si>
  <si>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</si>
  <si>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</si>
  <si>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</si>
  <si>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</si>
  <si>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</si>
  <si>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</si>
  <si>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</si>
  <si>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</si>
  <si>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</si>
  <si>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</si>
  <si>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</si>
  <si>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</si>
  <si>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</si>
  <si>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</si>
  <si>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</si>
  <si>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</si>
  <si>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</si>
  <si>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</si>
  <si>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</si>
  <si>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</si>
  <si>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</si>
  <si>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</si>
  <si>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</si>
  <si>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</si>
  <si>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</si>
  <si>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</si>
  <si>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</si>
  <si>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</si>
  <si>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</si>
  <si>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</si>
  <si>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</si>
  <si>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</si>
  <si>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</si>
  <si>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</si>
  <si>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</si>
  <si>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</si>
  <si>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</si>
  <si>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</si>
  <si>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</si>
  <si>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</si>
  <si>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</si>
  <si>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</si>
  <si>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</si>
  <si>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</si>
  <si>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</si>
  <si>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</si>
  <si>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</si>
  <si>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</si>
  <si>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</si>
  <si>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</si>
  <si>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</si>
  <si>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</si>
  <si>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</si>
  <si>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</si>
  <si>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</si>
  <si>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</si>
  <si>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</si>
  <si>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</si>
  <si>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</si>
  <si>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</si>
  <si>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</si>
  <si>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</si>
  <si>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</si>
  <si>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</si>
  <si>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</si>
  <si>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</si>
  <si>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</si>
  <si>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</si>
  <si>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</si>
  <si>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</si>
  <si>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</si>
  <si>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</si>
  <si>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</si>
  <si>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</si>
  <si>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</si>
  <si>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</si>
  <si>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</si>
  <si>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</si>
  <si>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</si>
  <si>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</si>
  <si>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</si>
  <si>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</si>
  <si>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</si>
  <si>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</si>
  <si>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</si>
  <si>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</si>
  <si>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</si>
  <si>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</si>
  <si>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</si>
  <si>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</si>
  <si>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</si>
  <si>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</si>
  <si>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</si>
  <si>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</si>
  <si>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</si>
  <si>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</si>
  <si>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</si>
  <si>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</si>
  <si>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</si>
  <si>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</si>
  <si>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</si>
  <si>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</si>
  <si>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</si>
  <si>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</si>
  <si>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</si>
  <si>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</si>
  <si>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</si>
  <si>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</si>
  <si>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</si>
  <si>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</si>
  <si>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</si>
  <si>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</si>
  <si>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</si>
  <si>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</si>
  <si>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</si>
  <si>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</si>
  <si>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</si>
  <si>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</si>
  <si>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</si>
  <si>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</si>
  <si>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</si>
  <si>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</si>
  <si>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</si>
  <si>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</si>
  <si>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</si>
  <si>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</si>
  <si>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</si>
  <si>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</si>
  <si>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</si>
  <si>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</si>
  <si>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</si>
  <si>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</si>
  <si>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</si>
  <si>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</si>
  <si>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</si>
  <si>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</si>
  <si>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</si>
  <si>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</si>
  <si>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</si>
  <si>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</si>
  <si>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</si>
  <si>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</si>
  <si>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</si>
  <si>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</si>
  <si>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</si>
  <si>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</si>
  <si>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</si>
  <si>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</si>
  <si>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</si>
  <si>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</si>
  <si>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</si>
  <si>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</si>
  <si>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</si>
  <si>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</si>
  <si>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</si>
  <si>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</si>
  <si>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</si>
  <si>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</si>
  <si>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</si>
  <si>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</si>
  <si>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</si>
  <si>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</si>
  <si>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</si>
  <si>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</si>
  <si>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</si>
  <si>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</si>
  <si>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</si>
  <si>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</si>
  <si>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</si>
  <si>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</si>
  <si>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</si>
  <si>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</si>
  <si>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</si>
  <si>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</si>
  <si>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</si>
  <si>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</si>
  <si>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</si>
  <si>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</si>
  <si>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</si>
  <si>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</si>
  <si>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</si>
  <si>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</si>
  <si>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</si>
  <si>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</si>
  <si>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</si>
  <si>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</si>
  <si>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</si>
  <si>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</si>
  <si>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</si>
  <si>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</si>
  <si>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</si>
  <si>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</si>
  <si>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</si>
  <si>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</si>
  <si>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</si>
  <si>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</si>
  <si>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</si>
  <si>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</si>
  <si>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</si>
  <si>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</si>
  <si>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</si>
  <si>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</si>
  <si>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</si>
  <si>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</si>
  <si>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</si>
  <si>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</si>
  <si>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</si>
  <si>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</si>
  <si>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</si>
  <si>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</si>
  <si>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</si>
  <si>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</si>
  <si>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</si>
  <si>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</si>
  <si>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</si>
  <si>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</si>
  <si>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</si>
  <si>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</si>
  <si>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</si>
  <si>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</si>
  <si>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</si>
  <si>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</si>
  <si>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</si>
  <si>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</si>
  <si>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</si>
  <si>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</si>
  <si>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</si>
  <si>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</si>
  <si>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</si>
  <si>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</si>
  <si>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</si>
  <si>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</si>
  <si>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</si>
  <si>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</si>
  <si>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</si>
  <si>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</si>
  <si>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</si>
  <si>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</si>
  <si>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</si>
  <si>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</si>
  <si>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</si>
  <si>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</si>
  <si>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</si>
  <si>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</si>
  <si>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</si>
  <si>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</si>
  <si>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</si>
  <si>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</si>
  <si>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</si>
  <si>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</si>
  <si>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</si>
  <si>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</si>
  <si>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</si>
  <si>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</si>
  <si>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</si>
  <si>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</si>
  <si>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</si>
  <si>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</si>
  <si>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</si>
  <si>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</si>
  <si>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</si>
  <si>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</si>
  <si>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</si>
  <si>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</si>
  <si>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</si>
  <si>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</si>
  <si>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</si>
  <si>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</si>
  <si>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</si>
  <si>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</si>
  <si>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</si>
  <si>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</si>
  <si>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</si>
  <si>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</si>
  <si>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</si>
  <si>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</si>
  <si>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</si>
  <si>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</si>
  <si>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</si>
  <si>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</si>
  <si>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</si>
  <si>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</si>
  <si>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</si>
  <si>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</si>
  <si>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</si>
  <si>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</si>
  <si>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</si>
  <si>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</si>
  <si>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</si>
  <si>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</si>
  <si>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</si>
  <si>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</si>
  <si>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</si>
  <si>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</si>
  <si>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</si>
  <si>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</si>
  <si>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</si>
  <si>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</si>
  <si>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</si>
  <si>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</si>
  <si>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</si>
  <si>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</si>
  <si>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</si>
  <si>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</si>
  <si>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</si>
  <si>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</si>
  <si>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</si>
  <si>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</si>
  <si>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</si>
  <si>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</si>
  <si>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</si>
  <si>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</si>
  <si>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</si>
  <si>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</si>
  <si>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</si>
  <si>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</si>
  <si>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</si>
  <si>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</si>
  <si>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</si>
  <si>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</si>
  <si>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</si>
  <si>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</si>
  <si>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</si>
  <si>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</si>
  <si>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</si>
  <si>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</si>
  <si>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</si>
  <si>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</si>
  <si>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</si>
  <si>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</si>
  <si>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</si>
  <si>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</si>
  <si>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</si>
  <si>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</si>
  <si>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</si>
  <si>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</si>
  <si>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</si>
  <si>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</si>
  <si>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</si>
  <si>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</si>
  <si>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</si>
  <si>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</si>
  <si>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</si>
  <si>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</si>
  <si>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</si>
  <si>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</si>
  <si>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</si>
  <si>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</si>
  <si>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</si>
  <si>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</si>
  <si>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</si>
  <si>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</si>
  <si>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</si>
  <si>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</si>
  <si>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</si>
  <si>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</si>
  <si>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</si>
  <si>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</si>
  <si>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</si>
  <si>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</si>
  <si>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</si>
  <si>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</si>
  <si>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</si>
  <si>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</si>
  <si>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</si>
  <si>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</si>
  <si>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</si>
  <si>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</si>
  <si>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</si>
  <si>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</si>
  <si>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</si>
  <si>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</si>
  <si>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</si>
  <si>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</si>
  <si>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</si>
  <si>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</si>
  <si>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</si>
  <si>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</si>
  <si>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</si>
  <si>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</si>
  <si>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</si>
  <si>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</si>
  <si>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</si>
  <si>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</si>
  <si>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</si>
  <si>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</si>
  <si>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</si>
  <si>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</si>
  <si>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</si>
  <si>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</si>
  <si>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</si>
  <si>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</si>
  <si>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</si>
  <si>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</si>
  <si>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</si>
  <si>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</si>
  <si>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</si>
  <si>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</si>
  <si>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</si>
  <si>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</si>
  <si>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</si>
  <si>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</si>
  <si>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</si>
  <si>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</si>
  <si>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</si>
  <si>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</si>
  <si>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</si>
  <si>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</si>
  <si>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</si>
  <si>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Attachment A_2026-27 Charging Methodologies Pre-Release (shared on 03/10/2024)</t>
  </si>
  <si>
    <t>Attachment A_DCUSA Charging Methodologies Pre-Release for 2027-28 (shared on 08/10/2025)</t>
  </si>
  <si>
    <t>Release for 2027/28 charge setting</t>
  </si>
  <si>
    <t>2027/28</t>
  </si>
  <si>
    <t>Release for charge setting. Cover sheet and version control updated. One legal text reference updated for DCP325.</t>
  </si>
  <si>
    <t>The smart meter communication licence costs are imported from the CDCM, which takes them from Schedule 20.</t>
  </si>
  <si>
    <t>NGED 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</si>
</sst>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8000000}"/>
    <cellStyle name="Bad" xfId="27" builtinId="27" hidden="1"/>
    <cellStyle name="Blank_CEPATNEI" xfId="4" xr:uid="{00000000-0005-0000-0000-00001A000000}"/>
    <cellStyle name="Calculation" xfId="31" builtinId="22" hidden="1"/>
    <cellStyle name="Calculation_CEPATNEI" xfId="15" xr:uid="{00000000-0005-0000-0000-00001C000000}"/>
    <cellStyle name="Check Cell" xfId="33" builtinId="23" hidden="1"/>
    <cellStyle name="ColumnHeading_CEPATNEI" xfId="5" xr:uid="{00000000-0005-0000-0000-00001E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23000000}"/>
    <cellStyle name="Explanatory Text" xfId="36" builtinId="53" hidden="1"/>
    <cellStyle name="Fixed_CEPATNEI" xfId="14" xr:uid="{00000000-0005-0000-0000-000025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30000000}"/>
    <cellStyle name="Linked Cell" xfId="32" builtinId="24" hidden="1"/>
    <cellStyle name="LinkedTo_CEPATNEI" xfId="7" xr:uid="{00000000-0005-0000-0000-000032000000}"/>
    <cellStyle name="LinksFrom_CEPATNEI" xfId="8" xr:uid="{00000000-0005-0000-0000-000033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00000000-0005-0000-0000-000038000000}"/>
    <cellStyle name="Per cent" xfId="3" builtinId="5" hidden="1" customBuiltin="1"/>
    <cellStyle name="RowHeading_CEPATNEI" xfId="9" xr:uid="{00000000-0005-0000-0000-00003A000000}"/>
    <cellStyle name="SectionHeading_CEPATNEI" xfId="10" xr:uid="{00000000-0005-0000-0000-00003B000000}"/>
    <cellStyle name="SubSection_CEPATNEI" xfId="12" xr:uid="{00000000-0005-0000-0000-00003C000000}"/>
    <cellStyle name="Text_CEPATNEI" xfId="16" xr:uid="{00000000-0005-0000-0000-00003D000000}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5" sqref="D25"/>
    </sheetView>
  </sheetViews>
  <sheetFormatPr defaultColWidth="0" defaultRowHeight="15" customHeight="1" x14ac:dyDescent="0.35"/>
  <cols>
    <col min="1" max="1" width="2.7265625" customWidth="1"/>
    <col min="2" max="2" width="22.7265625" customWidth="1"/>
    <col min="3" max="3" width="2.7265625" customWidth="1"/>
    <col min="4" max="4" width="100.453125" customWidth="1"/>
    <col min="5" max="5" width="2.7265625" customWidth="1"/>
    <col min="6" max="16384" width="9.26953125" hidden="1"/>
  </cols>
  <sheetData>
    <row r="1" spans="2:4" ht="15" customHeight="1" x14ac:dyDescent="0.35">
      <c r="B1" s="31"/>
    </row>
    <row r="2" spans="2:4" ht="28.5" x14ac:dyDescent="0.35">
      <c r="B2" s="31"/>
      <c r="D2" s="32" t="s">
        <v>0</v>
      </c>
    </row>
    <row r="3" spans="2:4" ht="15" customHeight="1" x14ac:dyDescent="0.35">
      <c r="B3" s="31"/>
    </row>
    <row r="4" spans="2:4" ht="21" x14ac:dyDescent="0.35">
      <c r="B4" s="31"/>
      <c r="D4" s="33" t="s">
        <v>793</v>
      </c>
    </row>
    <row r="5" spans="2:4" ht="14.5" x14ac:dyDescent="0.35">
      <c r="B5" s="31"/>
    </row>
    <row r="6" spans="2:4" ht="14.5" x14ac:dyDescent="0.35">
      <c r="B6" s="34" t="str">
        <f>'Version control'!F7</f>
        <v>Model date:</v>
      </c>
      <c r="D6" s="35">
        <f>'Version control'!H7</f>
        <v>45967</v>
      </c>
    </row>
    <row r="7" spans="2:4" ht="15" customHeight="1" x14ac:dyDescent="0.35">
      <c r="B7" s="31"/>
    </row>
    <row r="8" spans="2:4" ht="15" customHeight="1" x14ac:dyDescent="0.3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35">
      <c r="B9" s="31"/>
    </row>
    <row r="10" spans="2:4" ht="15" customHeight="1" x14ac:dyDescent="0.3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35">
      <c r="B11" s="31"/>
    </row>
    <row r="12" spans="2:4" ht="15" customHeight="1" x14ac:dyDescent="0.35">
      <c r="B12" s="34" t="str">
        <f>'Version control'!F13</f>
        <v>DCUSA text version:</v>
      </c>
      <c r="D12" s="36" t="str">
        <f>'Version control'!H13</f>
        <v>Attachment A_DCUSA Charging Methodologies Pre-Release for 2027-28 (shared on 08/10/2025)</v>
      </c>
    </row>
    <row r="13" spans="2:4" ht="15" customHeight="1" x14ac:dyDescent="0.35">
      <c r="B13" s="34"/>
      <c r="D13" s="36"/>
    </row>
    <row r="14" spans="2:4" ht="15" customHeight="1" x14ac:dyDescent="0.3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35">
      <c r="B15" s="31"/>
    </row>
    <row r="16" spans="2:4" ht="29" x14ac:dyDescent="0.35">
      <c r="B16" s="34" t="s">
        <v>4</v>
      </c>
      <c r="D16" s="37" t="s">
        <v>743</v>
      </c>
    </row>
    <row r="17" spans="2:4" ht="14.5" x14ac:dyDescent="0.35">
      <c r="B17" s="31"/>
      <c r="D17" s="37" t="s">
        <v>713</v>
      </c>
    </row>
    <row r="18" spans="2:4" ht="14.5" x14ac:dyDescent="0.35">
      <c r="B18" s="31"/>
    </row>
    <row r="19" spans="2:4" ht="15" customHeight="1" x14ac:dyDescent="0.35">
      <c r="B19" s="34" t="s">
        <v>1</v>
      </c>
      <c r="D19" s="28" t="s">
        <v>794</v>
      </c>
    </row>
    <row r="20" spans="2:4" ht="15" customHeight="1" x14ac:dyDescent="0.35">
      <c r="B20" s="31"/>
    </row>
    <row r="21" spans="2:4" ht="15" customHeight="1" x14ac:dyDescent="0.35">
      <c r="B21" s="34" t="s">
        <v>2</v>
      </c>
      <c r="D21" s="28" t="s">
        <v>797</v>
      </c>
    </row>
    <row r="22" spans="2:4" ht="15" customHeight="1" x14ac:dyDescent="0.35">
      <c r="B22" s="31"/>
    </row>
    <row r="23" spans="2:4" ht="15" customHeight="1" x14ac:dyDescent="0.35">
      <c r="B23" s="34" t="s">
        <v>3</v>
      </c>
      <c r="D23" s="3" t="s">
        <v>564</v>
      </c>
    </row>
    <row r="24" spans="2:4" ht="15" customHeight="1" x14ac:dyDescent="0.35">
      <c r="B24" s="31"/>
    </row>
    <row r="25" spans="2:4" ht="30" customHeight="1" x14ac:dyDescent="0.35">
      <c r="B25" s="34" t="s">
        <v>11</v>
      </c>
      <c r="D25" s="3" t="s">
        <v>565</v>
      </c>
    </row>
    <row r="26" spans="2:4" ht="15" customHeight="1" x14ac:dyDescent="0.35">
      <c r="B26" s="31"/>
    </row>
    <row r="27" spans="2:4" ht="15" customHeight="1" x14ac:dyDescent="0.35">
      <c r="B27" s="34" t="s">
        <v>5</v>
      </c>
    </row>
    <row r="28" spans="2:4" ht="15" customHeight="1" x14ac:dyDescent="0.35">
      <c r="B28" s="38" t="s">
        <v>6</v>
      </c>
      <c r="C28" s="39"/>
      <c r="D28" s="39" t="s">
        <v>7</v>
      </c>
    </row>
    <row r="29" spans="2:4" ht="14.5" x14ac:dyDescent="0.35">
      <c r="B29" s="40"/>
      <c r="C29" s="41"/>
      <c r="D29" s="41" t="s">
        <v>9</v>
      </c>
    </row>
    <row r="30" spans="2:4" ht="14.5" x14ac:dyDescent="0.35">
      <c r="B30" s="4" t="s">
        <v>265</v>
      </c>
      <c r="D30" t="s">
        <v>8</v>
      </c>
    </row>
    <row r="31" spans="2:4" ht="14.5" x14ac:dyDescent="0.35">
      <c r="B31" s="5" t="s">
        <v>265</v>
      </c>
      <c r="D31" t="s">
        <v>264</v>
      </c>
    </row>
    <row r="32" spans="2:4" ht="14.5" x14ac:dyDescent="0.35">
      <c r="B32" s="6" t="s">
        <v>265</v>
      </c>
      <c r="D32" t="s">
        <v>511</v>
      </c>
    </row>
    <row r="33" spans="2:4" ht="14.5" x14ac:dyDescent="0.35">
      <c r="B33" s="42" t="s">
        <v>265</v>
      </c>
      <c r="D33" t="s">
        <v>10</v>
      </c>
    </row>
    <row r="34" spans="2:4" ht="14.5" x14ac:dyDescent="0.35">
      <c r="B34" s="43" t="s">
        <v>265</v>
      </c>
      <c r="D34" t="s">
        <v>478</v>
      </c>
    </row>
    <row r="35" spans="2:4" ht="14.5" x14ac:dyDescent="0.35">
      <c r="B35" s="44" t="s">
        <v>265</v>
      </c>
      <c r="D35" t="s">
        <v>479</v>
      </c>
    </row>
    <row r="36" spans="2:4" ht="14.5" x14ac:dyDescent="0.35">
      <c r="B36" s="45" t="s">
        <v>265</v>
      </c>
      <c r="D36" t="s">
        <v>494</v>
      </c>
    </row>
    <row r="37" spans="2:4" ht="14.5" x14ac:dyDescent="0.35">
      <c r="B37" s="46" t="s">
        <v>477</v>
      </c>
      <c r="D37" t="s">
        <v>480</v>
      </c>
    </row>
    <row r="38" spans="2:4" ht="15" customHeight="1" x14ac:dyDescent="0.35">
      <c r="B38" s="47" t="s">
        <v>477</v>
      </c>
      <c r="D38" t="s">
        <v>481</v>
      </c>
    </row>
    <row r="39" spans="2:4" ht="15" customHeight="1" x14ac:dyDescent="0.35">
      <c r="B39" s="39" t="s">
        <v>477</v>
      </c>
      <c r="D39" t="s">
        <v>482</v>
      </c>
    </row>
    <row r="40" spans="2:4" ht="15" customHeight="1" x14ac:dyDescent="0.35">
      <c r="B40" s="48" t="s">
        <v>477</v>
      </c>
      <c r="D40" t="s">
        <v>507</v>
      </c>
    </row>
    <row r="41" spans="2:4" ht="15" customHeight="1" x14ac:dyDescent="0.35">
      <c r="B41" s="49" t="s">
        <v>477</v>
      </c>
      <c r="D41" t="s">
        <v>508</v>
      </c>
    </row>
    <row r="42" spans="2:4" ht="15" customHeight="1" x14ac:dyDescent="0.35">
      <c r="B42" s="50" t="s">
        <v>477</v>
      </c>
      <c r="D42" t="s">
        <v>509</v>
      </c>
    </row>
    <row r="43" spans="2:4" ht="15" customHeight="1" x14ac:dyDescent="0.35">
      <c r="B43" s="51" t="s">
        <v>506</v>
      </c>
      <c r="D43" t="s">
        <v>510</v>
      </c>
    </row>
    <row r="44" spans="2:4" ht="15" customHeight="1" x14ac:dyDescent="0.35">
      <c r="B44" s="52" t="s">
        <v>506</v>
      </c>
      <c r="D44" t="s">
        <v>489</v>
      </c>
    </row>
    <row r="45" spans="2:4" ht="15" customHeight="1" x14ac:dyDescent="0.35">
      <c r="B45" s="53" t="s">
        <v>506</v>
      </c>
      <c r="D45" t="s">
        <v>490</v>
      </c>
    </row>
    <row r="46" spans="2:4" ht="15" customHeight="1" x14ac:dyDescent="0.3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48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26953125" hidden="1"/>
  </cols>
  <sheetData>
    <row r="1" spans="1:17" x14ac:dyDescent="0.3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3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3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3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3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3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3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128039448.18043911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56267333.977708012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3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256167621.02693674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3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201113153.3360422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3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300132918.75211143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3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0.44297946696451018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3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3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0.55702053303548982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3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3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0.44297946696451018</v>
      </c>
      <c r="K34" s="166">
        <f>H$31</f>
        <v>0.55702053303548982</v>
      </c>
      <c r="L34" s="167"/>
      <c r="M34" s="167"/>
      <c r="N34" s="167"/>
      <c r="O34" s="59"/>
      <c r="P34" s="103" t="s">
        <v>571</v>
      </c>
    </row>
    <row r="35" spans="1:16" x14ac:dyDescent="0.3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3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3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3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3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3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56718846.505400941</v>
      </c>
      <c r="K40" s="104">
        <f>SUMPRODUCT($H21:$H25, K34:K38)</f>
        <v>71320601.675038174</v>
      </c>
      <c r="L40" s="104">
        <f>SUMPRODUCT($H21:$H25, L34:L38)</f>
        <v>56267333.977708012</v>
      </c>
      <c r="M40" s="104">
        <f>SUMPRODUCT($H21:$H25, M34:M38)</f>
        <v>256167621.02693674</v>
      </c>
      <c r="N40" s="104">
        <f>SUMPRODUCT($H21:$H25, N34:N38)</f>
        <v>501246072.0881536</v>
      </c>
      <c r="O40" s="59"/>
      <c r="P40" s="103" t="s">
        <v>577</v>
      </c>
    </row>
    <row r="41" spans="1:16" x14ac:dyDescent="0.3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941720475.27323747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3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3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3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6.0228961772275505E-2</v>
      </c>
      <c r="K44" s="135">
        <f>IF($H42, K40 / $H41, 0)</f>
        <v>7.5734364440090046E-2</v>
      </c>
      <c r="L44" s="135">
        <f>IF($H42, L40 / $H41, 0)</f>
        <v>5.9749506838939877E-2</v>
      </c>
      <c r="M44" s="135">
        <f>IF($H42, M40 / $H41, 0)</f>
        <v>0.27202086792538993</v>
      </c>
      <c r="N44" s="135">
        <f>IF($H42, N40 / $H41, 0)</f>
        <v>0.53226629902330469</v>
      </c>
      <c r="O44" s="59"/>
      <c r="P44" s="103" t="s">
        <v>577</v>
      </c>
    </row>
    <row r="45" spans="1:16" x14ac:dyDescent="0.3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3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3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0.76998748237117587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3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0.44297946696451018</v>
      </c>
      <c r="K52" s="166">
        <f>K34</f>
        <v>0.55702053303548982</v>
      </c>
      <c r="L52" s="167"/>
      <c r="M52" s="167"/>
      <c r="N52" s="167"/>
      <c r="O52" s="59"/>
      <c r="P52" s="103" t="s">
        <v>571</v>
      </c>
    </row>
    <row r="53" spans="1:16" x14ac:dyDescent="0.3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3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3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0.76998748237117587</v>
      </c>
      <c r="O55" s="59"/>
      <c r="P55" s="103" t="s">
        <v>578</v>
      </c>
    </row>
    <row r="56" spans="1:16" x14ac:dyDescent="0.3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0.76998748237117587</v>
      </c>
      <c r="O56" s="59"/>
      <c r="P56" s="103" t="s">
        <v>578</v>
      </c>
    </row>
    <row r="57" spans="1:16" x14ac:dyDescent="0.3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56718846.505400941</v>
      </c>
      <c r="K58" s="104">
        <f>SUMPRODUCT($H21:$H25, K52:K56)</f>
        <v>71320601.675038174</v>
      </c>
      <c r="L58" s="104">
        <f>SUMPRODUCT($H21:$H25, L52:L56)</f>
        <v>56267333.977708012</v>
      </c>
      <c r="M58" s="104">
        <f>SUMPRODUCT($H21:$H25, M52:M56)</f>
        <v>256167621.02693674</v>
      </c>
      <c r="N58" s="104">
        <f>SUMPRODUCT($H21:$H25, N52:N56)</f>
        <v>385953201.09559834</v>
      </c>
      <c r="O58" s="59"/>
      <c r="P58" s="103" t="s">
        <v>577</v>
      </c>
    </row>
    <row r="59" spans="1:16" x14ac:dyDescent="0.3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826427604.28068221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3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6.8631355259204704E-2</v>
      </c>
      <c r="K62" s="135">
        <f>IF($H60, K58 / $H59, 0)</f>
        <v>8.6299878302244282E-2</v>
      </c>
      <c r="L62" s="135">
        <f>IF($H60, L58 / $H59, 0)</f>
        <v>6.8085012754000127E-2</v>
      </c>
      <c r="M62" s="135">
        <f>IF($H60, M58 / $H59, 0)</f>
        <v>0.30996982639502169</v>
      </c>
      <c r="N62" s="135">
        <f>IF($H60, N58 / $H59, 0)</f>
        <v>0.46701392728952923</v>
      </c>
      <c r="O62" s="59"/>
      <c r="P62" s="103" t="s">
        <v>577</v>
      </c>
    </row>
    <row r="63" spans="1:16" x14ac:dyDescent="0.3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3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3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3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3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3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 xr:uid="{00000000-0004-0000-0900-000000000000}"/>
    <hyperlink ref="B5:H5" location="'Model map'!A4" tooltip="Click to return to model map" display="'Model map'!A4" xr:uid="{00000000-0004-0000-0900-000001000000}"/>
    <hyperlink ref="B5:F5" location="'Model map'!A4" tooltip="Click to return to model map" display="'Model map'!A4" xr:uid="{00000000-0004-0000-0900-000002000000}"/>
    <hyperlink ref="A1" location="Index!A1" display="Index!A1" xr:uid="{00000000-0004-0000-0900-000003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26953125" hidden="1"/>
  </cols>
  <sheetData>
    <row r="1" spans="1:17" x14ac:dyDescent="0.3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3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3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3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3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3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400701156.21951115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3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417700000.00000006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3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413364200.00000006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3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1231765356.2195113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3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3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0.33558680467250857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3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0.66441319532749143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3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3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3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0.3637979864552035</v>
      </c>
      <c r="K33" s="149">
        <f>Expensed!H69</f>
        <v>0.20221558981932938</v>
      </c>
      <c r="L33" s="149">
        <f>Expensed!H70</f>
        <v>6.4431797988038442E-2</v>
      </c>
      <c r="M33" s="149">
        <f>Expensed!H71</f>
        <v>0.15477369523803822</v>
      </c>
      <c r="N33" s="149">
        <f>Expensed!H72</f>
        <v>0.21478093049939057</v>
      </c>
      <c r="O33" s="59"/>
      <c r="P33" s="31"/>
    </row>
    <row r="34" spans="1:16" x14ac:dyDescent="0.3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3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6.0228961772275505E-2</v>
      </c>
      <c r="K35" s="149">
        <f>Capitalised!K44</f>
        <v>7.5734364440090046E-2</v>
      </c>
      <c r="L35" s="149">
        <f>Capitalised!L44</f>
        <v>5.9749506838939877E-2</v>
      </c>
      <c r="M35" s="149">
        <f>Capitalised!M44</f>
        <v>0.27202086792538993</v>
      </c>
      <c r="N35" s="149">
        <f>Capitalised!N44</f>
        <v>0.53226629902330469</v>
      </c>
      <c r="O35" s="59"/>
      <c r="P35" s="31"/>
    </row>
    <row r="36" spans="1:16" x14ac:dyDescent="0.3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3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0.1621027207631692</v>
      </c>
      <c r="K37" s="116">
        <f>($H$27 * K33) + ($H$29 * K35)</f>
        <v>0.11817979471617238</v>
      </c>
      <c r="L37" s="116">
        <f>($H$27 * L33) + ($H$29 * L35)</f>
        <v>6.1320821964212235E-2</v>
      </c>
      <c r="M37" s="116">
        <f>($H$27 * M33) + ($H$29 * M35)</f>
        <v>0.23267426388635576</v>
      </c>
      <c r="N37" s="116">
        <f>($H$27 * N33) + ($H$29 * N35)</f>
        <v>0.42572239867009054</v>
      </c>
      <c r="O37" s="59"/>
      <c r="P37" s="103" t="s">
        <v>579</v>
      </c>
    </row>
    <row r="38" spans="1:16" x14ac:dyDescent="0.3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3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3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3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3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3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0.37183229544609392</v>
      </c>
      <c r="K43" s="149">
        <f>Expensed!H78</f>
        <v>0.21106512576899258</v>
      </c>
      <c r="L43" s="149">
        <f>Expensed!H79</f>
        <v>6.5657992361078582E-2</v>
      </c>
      <c r="M43" s="149">
        <f>Expensed!H80</f>
        <v>0.15875135630629836</v>
      </c>
      <c r="N43" s="149">
        <f>Expensed!H81</f>
        <v>0.19269323011753656</v>
      </c>
      <c r="O43" s="59"/>
      <c r="P43" s="31"/>
    </row>
    <row r="44" spans="1:16" x14ac:dyDescent="0.3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3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6.8631355259204704E-2</v>
      </c>
      <c r="K45" s="149">
        <f>Capitalised!K62</f>
        <v>8.6299878302244282E-2</v>
      </c>
      <c r="L45" s="149">
        <f>Capitalised!L62</f>
        <v>6.8085012754000127E-2</v>
      </c>
      <c r="M45" s="149">
        <f>Capitalised!M62</f>
        <v>0.30996982639502169</v>
      </c>
      <c r="N45" s="149">
        <f>Capitalised!N62</f>
        <v>0.46701392728952923</v>
      </c>
      <c r="O45" s="59"/>
      <c r="P45" s="31"/>
    </row>
    <row r="46" spans="1:16" x14ac:dyDescent="0.3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0.17038158995022326</v>
      </c>
      <c r="K47" s="116">
        <f>($H$27 * K43) + ($H$29 * K45)</f>
        <v>0.12816944903378513</v>
      </c>
      <c r="L47" s="116">
        <f>($H$27 * L43) + ($H$29 * L45)</f>
        <v>6.727053673546457E-2</v>
      </c>
      <c r="M47" s="116">
        <f>($H$27 * M43) + ($H$29 * M45)</f>
        <v>0.25922290321048169</v>
      </c>
      <c r="N47" s="116">
        <f>($H$27 * N43) + ($H$29 * N45)</f>
        <v>0.37495552107004532</v>
      </c>
      <c r="O47" s="59"/>
      <c r="P47" s="103" t="s">
        <v>579</v>
      </c>
    </row>
    <row r="48" spans="1:16" x14ac:dyDescent="0.3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3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3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3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3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3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3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293049903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3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3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26407908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4400000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3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30807908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3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3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262241995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3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3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3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42510140.887861416</v>
      </c>
      <c r="K69" s="140">
        <f>$H66 * K37</f>
        <v>30991705.135059502</v>
      </c>
      <c r="L69" s="140">
        <f>$H66 * L37</f>
        <v>16080894.686934834</v>
      </c>
      <c r="M69" s="140">
        <f>$H66 * M37</f>
        <v>61016963.146714389</v>
      </c>
      <c r="N69" s="140">
        <f>$H66 * N37</f>
        <v>111642291.14342989</v>
      </c>
      <c r="O69" s="59"/>
      <c r="P69" s="31"/>
    </row>
    <row r="70" spans="1:16" x14ac:dyDescent="0.3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44681208.059818499</v>
      </c>
      <c r="K70" s="143">
        <f>$H66 * K47</f>
        <v>33611412.012670636</v>
      </c>
      <c r="L70" s="143">
        <f>$H66 * L47</f>
        <v>17641159.758229017</v>
      </c>
      <c r="M70" s="143">
        <f>$H66 * M47</f>
        <v>67979131.287608624</v>
      </c>
      <c r="N70" s="143">
        <f>$H66 * N47</f>
        <v>98329083.881673217</v>
      </c>
      <c r="O70" s="59"/>
      <c r="P70" s="31"/>
    </row>
    <row r="71" spans="1:16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3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3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3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7510000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3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3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3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2732122.8782785782</v>
      </c>
      <c r="K77" s="140">
        <f>$H74 * K33</f>
        <v>1518639.0795431638</v>
      </c>
      <c r="L77" s="140">
        <f>$H74 * L33</f>
        <v>483882.80289016868</v>
      </c>
      <c r="M77" s="140">
        <f>$H74 * M33</f>
        <v>1162350.4512376671</v>
      </c>
      <c r="N77" s="140">
        <f>$H74 * N33</f>
        <v>1613004.7880504231</v>
      </c>
      <c r="O77" s="59"/>
      <c r="P77" s="31"/>
    </row>
    <row r="78" spans="1:16" x14ac:dyDescent="0.3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2792460.5388001655</v>
      </c>
      <c r="K78" s="143">
        <f>$H74 * K43</f>
        <v>1585099.0945251342</v>
      </c>
      <c r="L78" s="143">
        <f>$H74 * L43</f>
        <v>493091.52263170015</v>
      </c>
      <c r="M78" s="143">
        <f>$H74 * M43</f>
        <v>1192222.6858603007</v>
      </c>
      <c r="N78" s="143">
        <f>$H74 * N43</f>
        <v>1447126.1581826995</v>
      </c>
      <c r="O78" s="59"/>
      <c r="P78" s="31"/>
    </row>
    <row r="79" spans="1:16" x14ac:dyDescent="0.3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3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3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3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3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45242263.766139992</v>
      </c>
      <c r="K83" s="130">
        <f t="shared" si="0"/>
        <v>32510344.214602664</v>
      </c>
      <c r="L83" s="130">
        <f t="shared" si="0"/>
        <v>16564777.489825003</v>
      </c>
      <c r="M83" s="130">
        <f t="shared" si="0"/>
        <v>62179313.597952053</v>
      </c>
      <c r="N83" s="130">
        <f t="shared" si="0"/>
        <v>113255295.93148032</v>
      </c>
      <c r="O83" s="59"/>
      <c r="P83" s="31"/>
    </row>
    <row r="84" spans="1:16" x14ac:dyDescent="0.3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47473668.598618664</v>
      </c>
      <c r="K84" s="143">
        <f t="shared" si="0"/>
        <v>35196511.107195772</v>
      </c>
      <c r="L84" s="143">
        <f t="shared" si="0"/>
        <v>18134251.280860718</v>
      </c>
      <c r="M84" s="143">
        <f t="shared" si="0"/>
        <v>69171353.97346893</v>
      </c>
      <c r="N84" s="143">
        <f t="shared" si="0"/>
        <v>99776210.039855912</v>
      </c>
      <c r="O84" s="59"/>
      <c r="P84" s="31"/>
    </row>
    <row r="85" spans="1:16" x14ac:dyDescent="0.3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3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3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3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3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3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3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3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3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710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3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9669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3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19286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3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3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3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3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3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3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3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24298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3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3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1439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3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3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3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3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3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3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3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3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3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3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0.95806620818277188</v>
      </c>
      <c r="O114" s="59"/>
      <c r="P114" s="103" t="s">
        <v>568</v>
      </c>
    </row>
    <row r="115" spans="1:16" x14ac:dyDescent="0.3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0.97204413878851459</v>
      </c>
      <c r="N115" s="104">
        <f>IF($H$106, ($H$102 + $H110 * $H$104) / ($H$102 + $H$104), N$116)</f>
        <v>0.97204413878851459</v>
      </c>
      <c r="O115" s="59"/>
      <c r="P115" s="103" t="s">
        <v>568</v>
      </c>
    </row>
    <row r="116" spans="1:16" x14ac:dyDescent="0.3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3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3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19286</v>
      </c>
      <c r="K118" s="104">
        <f>SUMPRODUCT($H93:$H95, K114:K116)</f>
        <v>19286</v>
      </c>
      <c r="L118" s="104">
        <f>SUMPRODUCT($H93:$H95, L114:L116)</f>
        <v>19286</v>
      </c>
      <c r="M118" s="104">
        <f>SUMPRODUCT($H93:$H95, M114:M116)</f>
        <v>28684.694777946148</v>
      </c>
      <c r="N118" s="104">
        <f>SUMPRODUCT($H93:$H95, N114:N116)</f>
        <v>29364.921785755916</v>
      </c>
      <c r="O118" s="59"/>
      <c r="P118" s="103" t="s">
        <v>582</v>
      </c>
    </row>
    <row r="119" spans="1:16" x14ac:dyDescent="0.3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3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3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3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3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3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3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3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3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3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3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2345.8604047568178</v>
      </c>
      <c r="K129" s="130">
        <f t="shared" si="1"/>
        <v>1685.6965785856405</v>
      </c>
      <c r="L129" s="130">
        <f t="shared" si="1"/>
        <v>858.90166389220178</v>
      </c>
      <c r="M129" s="130">
        <f t="shared" si="1"/>
        <v>2167.6825944739635</v>
      </c>
      <c r="N129" s="130">
        <f t="shared" si="1"/>
        <v>3856.8226660973851</v>
      </c>
      <c r="O129" s="59"/>
      <c r="P129" s="31"/>
    </row>
    <row r="130" spans="1:16" x14ac:dyDescent="0.3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2461.5611634666943</v>
      </c>
      <c r="K130" s="143">
        <f t="shared" si="1"/>
        <v>1824.977242932478</v>
      </c>
      <c r="L130" s="143">
        <f t="shared" si="1"/>
        <v>940.28058077676644</v>
      </c>
      <c r="M130" s="143">
        <f t="shared" si="1"/>
        <v>2411.4376851117977</v>
      </c>
      <c r="N130" s="143">
        <f t="shared" si="1"/>
        <v>3397.8026833449458</v>
      </c>
      <c r="O130" s="59"/>
      <c r="P130" s="31"/>
    </row>
    <row r="131" spans="1:16" x14ac:dyDescent="0.3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3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3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10914.963907806008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3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11036.059355632682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3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3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1049.139794233814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3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3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3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3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3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3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3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3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3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0.19607489730775737</v>
      </c>
      <c r="K145" s="166">
        <f t="shared" si="2"/>
        <v>0.14089618583782731</v>
      </c>
      <c r="L145" s="166">
        <f t="shared" si="2"/>
        <v>7.1789887924973705E-2</v>
      </c>
      <c r="M145" s="166">
        <f t="shared" si="2"/>
        <v>0.18118219705036359</v>
      </c>
      <c r="N145" s="166">
        <f t="shared" si="2"/>
        <v>0.32236620161022306</v>
      </c>
      <c r="O145" s="59"/>
      <c r="P145" s="31"/>
    </row>
    <row r="146" spans="1:16" x14ac:dyDescent="0.3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0.20368395530278763</v>
      </c>
      <c r="K146" s="177">
        <f t="shared" si="2"/>
        <v>0.15100928170907621</v>
      </c>
      <c r="L146" s="177">
        <f t="shared" si="2"/>
        <v>7.780430997590583E-2</v>
      </c>
      <c r="M146" s="177">
        <f t="shared" si="2"/>
        <v>0.19953644579687682</v>
      </c>
      <c r="N146" s="178">
        <f t="shared" si="2"/>
        <v>0.28115404977686953</v>
      </c>
      <c r="O146" s="59"/>
      <c r="P146" s="31"/>
    </row>
    <row r="147" spans="1:16" x14ac:dyDescent="0.3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3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3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8.7690630268855055E-2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3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8.6811957438484064E-2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3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3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3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3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3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3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3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3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8.7690630268855055E-2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3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3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3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3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3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0.14101901896510943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3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9.8551199280301302E-2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3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8.3651855967758273E-2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3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0.67677792578683094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3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3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3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0.33697108314558466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3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7.1789887924973705E-2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3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0.18118219705036359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3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4.5459765498582334E-2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3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3.1769575776122876E-2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3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2.6966531065971706E-2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3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0.21817032926954613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3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3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3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0.21817032926954613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3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2.6966531065971706E-2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3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3.1769575776122876E-2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3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4.5459765498582334E-2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3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0.18118219705036359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3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7.1789887924973705E-2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3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0.33697108314558466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3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3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3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3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3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3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 xr:uid="{00000000-0004-0000-0A00-000000000000}"/>
    <hyperlink ref="B5:H5" location="'Model map'!A4" tooltip="Click to return to model map" display="'Model map'!A4" xr:uid="{00000000-0004-0000-0A00-000001000000}"/>
    <hyperlink ref="B5:F5" location="'Model map'!A4" tooltip="Click to return to model map" display="'Model map'!A4" xr:uid="{00000000-0004-0000-0A00-000002000000}"/>
    <hyperlink ref="A1" location="Index!A1" display="Index!A1" xr:uid="{00000000-0004-0000-0A00-000003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30325409.744328141</v>
      </c>
      <c r="K21" s="138">
        <f>Expenditure!K145</f>
        <v>18345159.149511326</v>
      </c>
      <c r="L21" s="138">
        <f>Expenditure!L145</f>
        <v>928751.06495268748</v>
      </c>
      <c r="M21" s="138">
        <f>Expenditure!M145</f>
        <v>2422644.6884674057</v>
      </c>
      <c r="N21" s="138">
        <f>Expenditure!N145</f>
        <v>4805839.0514134774</v>
      </c>
      <c r="O21" s="138">
        <f>Expenditure!O145</f>
        <v>-816335.35161236289</v>
      </c>
      <c r="P21" s="138">
        <f>Expenditure!P145</f>
        <v>247553.70270184771</v>
      </c>
      <c r="Q21" s="138">
        <f>Expenditure!Q145</f>
        <v>1987962.462542101</v>
      </c>
      <c r="R21" s="138">
        <f>Expenditure!R145</f>
        <v>858919.19694113266</v>
      </c>
      <c r="S21" s="138">
        <f>Expenditure!S145</f>
        <v>6563649.888173705</v>
      </c>
      <c r="T21" s="138">
        <f>Expenditure!T145</f>
        <v>1716513.5902108334</v>
      </c>
      <c r="U21" s="138">
        <f>Expenditure!U145</f>
        <v>584877.85331861337</v>
      </c>
      <c r="V21" s="138">
        <f>Expenditure!V145</f>
        <v>512991.54517615365</v>
      </c>
      <c r="W21" s="138">
        <f>Expenditure!W145</f>
        <v>605359.72260683577</v>
      </c>
      <c r="X21" s="138">
        <f>Expenditure!X145</f>
        <v>2383366.2690927843</v>
      </c>
      <c r="Y21" s="138">
        <f>Expenditure!Y145</f>
        <v>0</v>
      </c>
      <c r="Z21" s="138">
        <f>Expenditure!Z145</f>
        <v>0</v>
      </c>
      <c r="AA21" s="138">
        <f>Expenditure!AA145</f>
        <v>557883.98061242944</v>
      </c>
      <c r="AB21" s="138">
        <f>Expenditure!AB145</f>
        <v>802316.66280500381</v>
      </c>
      <c r="AC21" s="138">
        <f>Expenditure!AC145</f>
        <v>2923290.6119205002</v>
      </c>
      <c r="AD21" s="138">
        <f>Expenditure!AD145</f>
        <v>637442.30619897996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14738915.569099298</v>
      </c>
      <c r="K22" s="188">
        <f>Expenditure!K151</f>
        <v>17490507.525960315</v>
      </c>
      <c r="L22" s="188">
        <f>Expenditure!L151</f>
        <v>290268.70628806634</v>
      </c>
      <c r="M22" s="188">
        <f>Expenditure!M151</f>
        <v>6528692.5479844529</v>
      </c>
      <c r="N22" s="188">
        <f>Expenditure!N151</f>
        <v>666397.19869870553</v>
      </c>
      <c r="O22" s="188">
        <f>Expenditure!O151</f>
        <v>3331377.2453509364</v>
      </c>
      <c r="P22" s="188">
        <f>Expenditure!P151</f>
        <v>77369.594212789918</v>
      </c>
      <c r="Q22" s="188">
        <f>Expenditure!Q151</f>
        <v>621311.0422443822</v>
      </c>
      <c r="R22" s="188">
        <f>Expenditure!R151</f>
        <v>268443.69122181105</v>
      </c>
      <c r="S22" s="188">
        <f>Expenditure!S151</f>
        <v>2051380.8634664104</v>
      </c>
      <c r="T22" s="188">
        <f>Expenditure!T151</f>
        <v>536473.33279963932</v>
      </c>
      <c r="U22" s="188">
        <f>Expenditure!U151</f>
        <v>182795.73959679264</v>
      </c>
      <c r="V22" s="188">
        <f>Expenditure!V151</f>
        <v>160328.63678340311</v>
      </c>
      <c r="W22" s="188">
        <f>Expenditure!W151</f>
        <v>189197.0735225378</v>
      </c>
      <c r="X22" s="188">
        <f>Expenditure!X151</f>
        <v>744889.20621094562</v>
      </c>
      <c r="Y22" s="188">
        <f>Expenditure!Y151</f>
        <v>0</v>
      </c>
      <c r="Z22" s="188">
        <f>Expenditure!Z151</f>
        <v>0</v>
      </c>
      <c r="AA22" s="188">
        <f>Expenditure!AA151</f>
        <v>174359.16622012801</v>
      </c>
      <c r="AB22" s="188">
        <f>Expenditure!AB151</f>
        <v>250753.32727358001</v>
      </c>
      <c r="AC22" s="188">
        <f>Expenditure!AC151</f>
        <v>913635.32818068925</v>
      </c>
      <c r="AD22" s="188">
        <f>Expenditure!AD151</f>
        <v>199224.05533186134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7919417.7876570076</v>
      </c>
      <c r="L23" s="133">
        <f>Expenditure!L148</f>
        <v>586301.45622849907</v>
      </c>
      <c r="M23" s="133">
        <f>Expenditure!M148</f>
        <v>8118916.4780769926</v>
      </c>
      <c r="N23" s="133">
        <f>Expenditure!N148</f>
        <v>897895.64243709482</v>
      </c>
      <c r="O23" s="133">
        <f>Expenditure!O148</f>
        <v>243117.91762993322</v>
      </c>
      <c r="P23" s="133">
        <f>Expenditure!P148</f>
        <v>156275.56388992569</v>
      </c>
      <c r="Q23" s="133">
        <f>Expenditure!Q148</f>
        <v>1254959.8387544269</v>
      </c>
      <c r="R23" s="133">
        <f>Expenditure!R148</f>
        <v>542218.03339181398</v>
      </c>
      <c r="S23" s="133">
        <f>Expenditure!S148</f>
        <v>4143497.254354489</v>
      </c>
      <c r="T23" s="133">
        <f>Expenditure!T148</f>
        <v>1083599.7454580453</v>
      </c>
      <c r="U23" s="133">
        <f>Expenditure!U148</f>
        <v>369221.36625918193</v>
      </c>
      <c r="V23" s="133">
        <f>Expenditure!V148</f>
        <v>323841.01759819628</v>
      </c>
      <c r="W23" s="133">
        <f>Expenditure!W148</f>
        <v>382151.14932282589</v>
      </c>
      <c r="X23" s="133">
        <f>Expenditure!X148</f>
        <v>1504570.1340500419</v>
      </c>
      <c r="Y23" s="133">
        <f>Expenditure!Y148</f>
        <v>0</v>
      </c>
      <c r="Z23" s="133">
        <f>Expenditure!Z148</f>
        <v>0</v>
      </c>
      <c r="AA23" s="133">
        <f>Expenditure!AA148</f>
        <v>352180.68929620198</v>
      </c>
      <c r="AB23" s="133">
        <f>Expenditure!AB148</f>
        <v>506486.01709320955</v>
      </c>
      <c r="AC23" s="133">
        <f>Expenditure!AC148</f>
        <v>1845413.2731846725</v>
      </c>
      <c r="AD23" s="133">
        <f>Expenditure!AD148</f>
        <v>402404.22486638394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11373043.772075389</v>
      </c>
      <c r="AS23" s="59"/>
      <c r="AT23" s="31"/>
    </row>
    <row r="24" spans="1:46" x14ac:dyDescent="0.3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5413256.6013145372</v>
      </c>
      <c r="K24" s="145">
        <f>Expenditure!K149</f>
        <v>8722986.9415943585</v>
      </c>
      <c r="L24" s="145">
        <f>Expenditure!L149</f>
        <v>645792.41601446597</v>
      </c>
      <c r="M24" s="145">
        <f>Expenditure!M149</f>
        <v>8942728.4071994424</v>
      </c>
      <c r="N24" s="145">
        <f>Expenditure!N149</f>
        <v>989003.5068108819</v>
      </c>
      <c r="O24" s="145">
        <f>Expenditure!O149</f>
        <v>267786.65775895887</v>
      </c>
      <c r="P24" s="145">
        <f>Expenditure!P149</f>
        <v>172132.5657584006</v>
      </c>
      <c r="Q24" s="145">
        <f>Expenditure!Q149</f>
        <v>1382298.3682893873</v>
      </c>
      <c r="R24" s="145">
        <f>Expenditure!R149</f>
        <v>597235.92713411921</v>
      </c>
      <c r="S24" s="145">
        <f>Expenditure!S149</f>
        <v>4563930.5074419556</v>
      </c>
      <c r="T24" s="145">
        <f>Expenditure!T149</f>
        <v>1193550.6729140482</v>
      </c>
      <c r="U24" s="145">
        <f>Expenditure!U149</f>
        <v>406685.59770343098</v>
      </c>
      <c r="V24" s="145">
        <f>Expenditure!V149</f>
        <v>356700.58625577862</v>
      </c>
      <c r="W24" s="145">
        <f>Expenditure!W149</f>
        <v>420927.34272130334</v>
      </c>
      <c r="X24" s="145">
        <f>Expenditure!X149</f>
        <v>1657236.1736599687</v>
      </c>
      <c r="Y24" s="145">
        <f>Expenditure!Y149</f>
        <v>0</v>
      </c>
      <c r="Z24" s="145">
        <f>Expenditure!Z149</f>
        <v>0</v>
      </c>
      <c r="AA24" s="145">
        <f>Expenditure!AA149</f>
        <v>387915.83373723674</v>
      </c>
      <c r="AB24" s="145">
        <f>Expenditure!AB149</f>
        <v>557878.24707140622</v>
      </c>
      <c r="AC24" s="145">
        <f>Expenditure!AC149</f>
        <v>2032664.0563052455</v>
      </c>
      <c r="AD24" s="145">
        <f>Expenditure!AD149</f>
        <v>443235.46160460426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3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3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3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30325409.744328141</v>
      </c>
      <c r="K27" s="130">
        <f t="shared" si="0"/>
        <v>18345159.149511326</v>
      </c>
      <c r="L27" s="130">
        <f t="shared" si="0"/>
        <v>928751.06495268748</v>
      </c>
      <c r="M27" s="130">
        <f t="shared" si="0"/>
        <v>2422644.6884674057</v>
      </c>
      <c r="N27" s="130">
        <f t="shared" si="0"/>
        <v>4805839.0514134774</v>
      </c>
      <c r="O27" s="130">
        <f t="shared" si="0"/>
        <v>0</v>
      </c>
      <c r="P27" s="130">
        <f t="shared" si="0"/>
        <v>247553.70270184771</v>
      </c>
      <c r="Q27" s="130">
        <f t="shared" si="0"/>
        <v>1987962.462542101</v>
      </c>
      <c r="R27" s="130">
        <f t="shared" si="0"/>
        <v>858919.19694113266</v>
      </c>
      <c r="S27" s="130">
        <f t="shared" si="0"/>
        <v>6563649.888173705</v>
      </c>
      <c r="T27" s="130">
        <f t="shared" si="0"/>
        <v>1716513.5902108334</v>
      </c>
      <c r="U27" s="130">
        <f t="shared" si="0"/>
        <v>584877.85331861337</v>
      </c>
      <c r="V27" s="130">
        <f t="shared" si="0"/>
        <v>512991.54517615365</v>
      </c>
      <c r="W27" s="130">
        <f t="shared" si="0"/>
        <v>605359.72260683577</v>
      </c>
      <c r="X27" s="130">
        <f t="shared" si="0"/>
        <v>2383366.2690927843</v>
      </c>
      <c r="Y27" s="130">
        <f t="shared" si="0"/>
        <v>0</v>
      </c>
      <c r="Z27" s="130">
        <f t="shared" si="0"/>
        <v>0</v>
      </c>
      <c r="AA27" s="130">
        <f t="shared" si="0"/>
        <v>557883.98061242944</v>
      </c>
      <c r="AB27" s="130">
        <f t="shared" si="0"/>
        <v>802316.66280500381</v>
      </c>
      <c r="AC27" s="130">
        <f t="shared" si="0"/>
        <v>2923290.6119205002</v>
      </c>
      <c r="AD27" s="130">
        <f t="shared" si="0"/>
        <v>637442.30619897996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3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14738915.569099298</v>
      </c>
      <c r="K28" s="104">
        <f t="shared" si="3"/>
        <v>17490507.525960315</v>
      </c>
      <c r="L28" s="104">
        <f t="shared" si="3"/>
        <v>290268.70628806634</v>
      </c>
      <c r="M28" s="104">
        <f t="shared" si="3"/>
        <v>6528692.5479844529</v>
      </c>
      <c r="N28" s="104">
        <f t="shared" si="3"/>
        <v>666397.19869870553</v>
      </c>
      <c r="O28" s="104">
        <f t="shared" si="3"/>
        <v>3331377.2453509364</v>
      </c>
      <c r="P28" s="104">
        <f t="shared" si="3"/>
        <v>77369.594212789918</v>
      </c>
      <c r="Q28" s="104">
        <f t="shared" si="3"/>
        <v>621311.0422443822</v>
      </c>
      <c r="R28" s="104">
        <f t="shared" si="3"/>
        <v>268443.69122181105</v>
      </c>
      <c r="S28" s="104">
        <f t="shared" si="3"/>
        <v>2051380.8634664104</v>
      </c>
      <c r="T28" s="104">
        <f t="shared" si="3"/>
        <v>536473.33279963932</v>
      </c>
      <c r="U28" s="104">
        <f t="shared" si="3"/>
        <v>182795.73959679264</v>
      </c>
      <c r="V28" s="104">
        <f t="shared" si="3"/>
        <v>160328.63678340311</v>
      </c>
      <c r="W28" s="104">
        <f t="shared" si="3"/>
        <v>189197.0735225378</v>
      </c>
      <c r="X28" s="104">
        <f t="shared" si="3"/>
        <v>744889.20621094562</v>
      </c>
      <c r="Y28" s="104">
        <f t="shared" si="3"/>
        <v>0</v>
      </c>
      <c r="Z28" s="104">
        <f t="shared" si="3"/>
        <v>0</v>
      </c>
      <c r="AA28" s="104">
        <f t="shared" si="3"/>
        <v>174359.16622012801</v>
      </c>
      <c r="AB28" s="104">
        <f t="shared" si="3"/>
        <v>250753.32727358001</v>
      </c>
      <c r="AC28" s="104">
        <f t="shared" si="3"/>
        <v>913635.32818068925</v>
      </c>
      <c r="AD28" s="104">
        <f t="shared" si="3"/>
        <v>199224.05533186134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3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7919417.7876570076</v>
      </c>
      <c r="L29" s="104">
        <f t="shared" si="6"/>
        <v>586301.45622849907</v>
      </c>
      <c r="M29" s="104">
        <f t="shared" si="6"/>
        <v>8118916.4780769926</v>
      </c>
      <c r="N29" s="104">
        <f t="shared" si="6"/>
        <v>897895.64243709482</v>
      </c>
      <c r="O29" s="104">
        <f t="shared" si="6"/>
        <v>243117.91762993322</v>
      </c>
      <c r="P29" s="104">
        <f t="shared" si="6"/>
        <v>156275.56388992569</v>
      </c>
      <c r="Q29" s="104">
        <f t="shared" si="6"/>
        <v>1254959.8387544269</v>
      </c>
      <c r="R29" s="104">
        <f t="shared" si="6"/>
        <v>542218.03339181398</v>
      </c>
      <c r="S29" s="104">
        <f t="shared" si="6"/>
        <v>4143497.254354489</v>
      </c>
      <c r="T29" s="104">
        <f t="shared" si="6"/>
        <v>1083599.7454580453</v>
      </c>
      <c r="U29" s="104">
        <f t="shared" si="6"/>
        <v>369221.36625918193</v>
      </c>
      <c r="V29" s="104">
        <f t="shared" si="6"/>
        <v>323841.01759819628</v>
      </c>
      <c r="W29" s="104">
        <f t="shared" si="6"/>
        <v>382151.14932282589</v>
      </c>
      <c r="X29" s="104">
        <f t="shared" si="6"/>
        <v>1504570.1340500419</v>
      </c>
      <c r="Y29" s="104">
        <f t="shared" si="6"/>
        <v>0</v>
      </c>
      <c r="Z29" s="104">
        <f t="shared" si="6"/>
        <v>0</v>
      </c>
      <c r="AA29" s="104">
        <f t="shared" si="6"/>
        <v>352180.68929620198</v>
      </c>
      <c r="AB29" s="104">
        <f t="shared" si="6"/>
        <v>506486.01709320955</v>
      </c>
      <c r="AC29" s="104">
        <f t="shared" si="6"/>
        <v>1845413.2731846725</v>
      </c>
      <c r="AD29" s="104">
        <f t="shared" si="6"/>
        <v>402404.22486638394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11373043.772075389</v>
      </c>
      <c r="AS29" s="59"/>
      <c r="AT29" s="31"/>
    </row>
    <row r="30" spans="1:46" x14ac:dyDescent="0.3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5413256.6013145372</v>
      </c>
      <c r="K30" s="143">
        <f t="shared" si="9"/>
        <v>8722986.9415943585</v>
      </c>
      <c r="L30" s="143">
        <f t="shared" si="9"/>
        <v>645792.41601446597</v>
      </c>
      <c r="M30" s="143">
        <f t="shared" si="9"/>
        <v>8942728.4071994424</v>
      </c>
      <c r="N30" s="143">
        <f t="shared" si="9"/>
        <v>989003.5068108819</v>
      </c>
      <c r="O30" s="143">
        <f t="shared" si="9"/>
        <v>267786.65775895887</v>
      </c>
      <c r="P30" s="143">
        <f t="shared" si="9"/>
        <v>172132.5657584006</v>
      </c>
      <c r="Q30" s="143">
        <f t="shared" si="9"/>
        <v>1382298.3682893873</v>
      </c>
      <c r="R30" s="143">
        <f t="shared" si="9"/>
        <v>597235.92713411921</v>
      </c>
      <c r="S30" s="143">
        <f t="shared" si="9"/>
        <v>4563930.5074419556</v>
      </c>
      <c r="T30" s="143">
        <f t="shared" si="9"/>
        <v>1193550.6729140482</v>
      </c>
      <c r="U30" s="143">
        <f t="shared" si="9"/>
        <v>406685.59770343098</v>
      </c>
      <c r="V30" s="143">
        <f t="shared" si="9"/>
        <v>356700.58625577862</v>
      </c>
      <c r="W30" s="143">
        <f t="shared" si="9"/>
        <v>420927.34272130334</v>
      </c>
      <c r="X30" s="143">
        <f t="shared" si="9"/>
        <v>1657236.1736599687</v>
      </c>
      <c r="Y30" s="143">
        <f t="shared" si="9"/>
        <v>0</v>
      </c>
      <c r="Z30" s="143">
        <f t="shared" si="9"/>
        <v>0</v>
      </c>
      <c r="AA30" s="143">
        <f t="shared" si="9"/>
        <v>387915.83373723674</v>
      </c>
      <c r="AB30" s="143">
        <f t="shared" si="9"/>
        <v>557878.24707140622</v>
      </c>
      <c r="AC30" s="143">
        <f t="shared" si="9"/>
        <v>2032664.0563052455</v>
      </c>
      <c r="AD30" s="143">
        <f t="shared" si="9"/>
        <v>443235.46160460426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3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3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3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77209931.490973964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3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49416319.850446746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3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43455604.851624325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3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39153945.871289529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3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3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3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56827803.698673032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3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43046158.793381773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3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17765649.282029528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3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24981554.530692644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3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3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3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3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3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0.7360167610732351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3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0.87109195754876956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3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0.51746079525481736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3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 xr:uid="{00000000-0004-0000-0B00-000000000000}"/>
    <hyperlink ref="B5:F5" location="'Model map'!A4" tooltip="Click to return to model map" display="'Model map'!A4" xr:uid="{00000000-0004-0000-0B00-000001000000}"/>
    <hyperlink ref="B5:H5" location="'Model map'!A4" tooltip="Click to return to model map" display="'Model map'!A4" xr:uid="{00000000-0004-0000-0B00-000002000000}"/>
    <hyperlink ref="A1" location="Index!A1" display="Index!A1" xr:uid="{00000000-0004-0000-0B00-000003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18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29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3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0.21817032926954613</v>
      </c>
      <c r="I19" s="116"/>
      <c r="J19" s="116"/>
      <c r="K19" s="116"/>
      <c r="L19" s="116"/>
      <c r="M19" s="116"/>
      <c r="N19" s="59"/>
      <c r="O19" s="31"/>
    </row>
    <row r="20" spans="1:15" x14ac:dyDescent="0.3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2.6966531065971706E-2</v>
      </c>
      <c r="I20" s="116"/>
      <c r="J20" s="116"/>
      <c r="K20" s="116"/>
      <c r="L20" s="116"/>
      <c r="M20" s="116"/>
      <c r="N20" s="59"/>
      <c r="O20" s="31"/>
    </row>
    <row r="21" spans="1:15" x14ac:dyDescent="0.3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3.1769575776122876E-2</v>
      </c>
      <c r="I21" s="116"/>
      <c r="J21" s="116"/>
      <c r="K21" s="116"/>
      <c r="L21" s="116"/>
      <c r="M21" s="116"/>
      <c r="N21" s="59"/>
      <c r="O21" s="31"/>
    </row>
    <row r="22" spans="1:15" x14ac:dyDescent="0.3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4.5459765498582334E-2</v>
      </c>
      <c r="I22" s="116"/>
      <c r="J22" s="116"/>
      <c r="K22" s="116"/>
      <c r="L22" s="116"/>
      <c r="M22" s="116"/>
      <c r="N22" s="59"/>
      <c r="O22" s="31"/>
    </row>
    <row r="23" spans="1:15" x14ac:dyDescent="0.3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0.18118219705036359</v>
      </c>
      <c r="I23" s="116"/>
      <c r="J23" s="116"/>
      <c r="K23" s="116"/>
      <c r="L23" s="116"/>
      <c r="M23" s="116"/>
      <c r="N23" s="59"/>
      <c r="O23" s="31"/>
    </row>
    <row r="24" spans="1:15" x14ac:dyDescent="0.3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7.1789887924973705E-2</v>
      </c>
      <c r="I24" s="116"/>
      <c r="J24" s="116"/>
      <c r="K24" s="116"/>
      <c r="L24" s="116"/>
      <c r="M24" s="116"/>
      <c r="N24" s="59"/>
      <c r="O24" s="31"/>
    </row>
    <row r="25" spans="1:15" x14ac:dyDescent="0.3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0.33697108314558466</v>
      </c>
      <c r="I25" s="116"/>
      <c r="J25" s="116"/>
      <c r="K25" s="116"/>
      <c r="L25" s="116"/>
      <c r="M25" s="116"/>
      <c r="N25" s="59"/>
      <c r="O25" s="31"/>
    </row>
    <row r="26" spans="1:15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3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3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3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3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3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3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3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3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3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0.91230936973114496</v>
      </c>
      <c r="K46" s="162">
        <f>SUMPRODUCT($H19:$H25, K38:K44)</f>
        <v>0.5753382865855603</v>
      </c>
      <c r="L46" s="162">
        <f>SUMPRODUCT($H19:$H25, L38:L44)</f>
        <v>0.50354839866058665</v>
      </c>
      <c r="M46" s="162">
        <f>SUMPRODUCT($H19:$H25, M38:M44)</f>
        <v>0.32236620161022306</v>
      </c>
      <c r="N46" s="59"/>
      <c r="O46" s="103" t="s">
        <v>567</v>
      </c>
    </row>
    <row r="47" spans="1:15" x14ac:dyDescent="0.3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3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3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3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3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3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3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0.91230936973114496</v>
      </c>
      <c r="K56" s="166">
        <f>SUMPRODUCT($H19:$H$25, K38:K$44)</f>
        <v>0.5753382865855603</v>
      </c>
      <c r="L56" s="166">
        <f>SUMPRODUCT($H19:$H$25, L38:L$44)</f>
        <v>0.50354839866058665</v>
      </c>
      <c r="M56" s="166">
        <f>SUMPRODUCT($H19:$H$25, M38:M$44)</f>
        <v>0.32236620161022306</v>
      </c>
      <c r="N56" s="59"/>
      <c r="O56" s="31"/>
    </row>
    <row r="57" spans="1:15" x14ac:dyDescent="0.3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0.6941390404615988</v>
      </c>
      <c r="K57" s="162">
        <f>SUMPRODUCT($H20:$H$25, K39:K$44)</f>
        <v>0.3571679573160142</v>
      </c>
      <c r="L57" s="162">
        <f>SUMPRODUCT($H20:$H$25, L39:L$44)</f>
        <v>0.28537806939104049</v>
      </c>
      <c r="M57" s="162">
        <f>SUMPRODUCT($H20:$H$25, M39:M$44)</f>
        <v>0.10419587234067693</v>
      </c>
      <c r="N57" s="59"/>
      <c r="O57" s="31"/>
    </row>
    <row r="58" spans="1:15" x14ac:dyDescent="0.3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0.66717250939562711</v>
      </c>
      <c r="K58" s="162">
        <f>SUMPRODUCT($H21:$H$25, K40:K$44)</f>
        <v>0.33020142625004251</v>
      </c>
      <c r="L58" s="162">
        <f>SUMPRODUCT($H21:$H$25, L40:L$44)</f>
        <v>0.2584115383250688</v>
      </c>
      <c r="M58" s="162">
        <f>SUMPRODUCT($H21:$H$25, M40:M$44)</f>
        <v>7.722934127470521E-2</v>
      </c>
      <c r="N58" s="59"/>
      <c r="O58" s="31"/>
    </row>
    <row r="59" spans="1:15" x14ac:dyDescent="0.3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0.63540293361950428</v>
      </c>
      <c r="K59" s="162">
        <f>SUMPRODUCT($H22:$H$25, K41:K$44)</f>
        <v>0.29843185047391962</v>
      </c>
      <c r="L59" s="162">
        <f>SUMPRODUCT($H22:$H$25, L41:L$44)</f>
        <v>0.22664196254894592</v>
      </c>
      <c r="M59" s="162">
        <f>SUMPRODUCT($H22:$H$25, M41:M$44)</f>
        <v>4.5459765498582334E-2</v>
      </c>
      <c r="N59" s="59"/>
      <c r="O59" s="31"/>
    </row>
    <row r="60" spans="1:15" x14ac:dyDescent="0.3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0.58994316812092196</v>
      </c>
      <c r="K60" s="178">
        <f>SUMPRODUCT($H23:$H$25, K42:K$44)</f>
        <v>0.2529720849753373</v>
      </c>
      <c r="L60" s="178">
        <f>SUMPRODUCT($H23:$H$25, L42:L$44)</f>
        <v>0.18118219705036359</v>
      </c>
      <c r="M60" s="178">
        <f>SUMPRODUCT($H23:$H$25, M42:M$44)</f>
        <v>0</v>
      </c>
      <c r="N60" s="59"/>
      <c r="O60" s="31"/>
    </row>
    <row r="61" spans="1:15" x14ac:dyDescent="0.3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3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3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3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0.7360167610732351</v>
      </c>
      <c r="I70" s="116"/>
      <c r="J70" s="116"/>
      <c r="K70" s="116"/>
      <c r="L70" s="116"/>
      <c r="M70" s="116"/>
      <c r="N70" s="59"/>
      <c r="O70" s="31"/>
    </row>
    <row r="71" spans="1:15" x14ac:dyDescent="0.3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3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5.7593310158293567E-2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3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3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8.3866355127102075E-3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3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3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3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3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3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3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8.7690630268855055E-2</v>
      </c>
      <c r="I83" s="116"/>
      <c r="J83" s="116"/>
      <c r="K83" s="116"/>
      <c r="L83" s="116"/>
      <c r="M83" s="116"/>
      <c r="N83" s="59"/>
      <c r="O83" s="31"/>
    </row>
    <row r="84" spans="1:15" x14ac:dyDescent="0.3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3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3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3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3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3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3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3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3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0.91230936973114496</v>
      </c>
      <c r="K94" s="166">
        <f t="shared" si="0"/>
        <v>0.86774237436749724</v>
      </c>
      <c r="L94" s="166">
        <f t="shared" si="0"/>
        <v>0.85168328547654115</v>
      </c>
      <c r="M94" s="166">
        <f t="shared" si="0"/>
        <v>0.78615005664699134</v>
      </c>
      <c r="N94" s="59"/>
      <c r="O94" s="31"/>
    </row>
    <row r="95" spans="1:15" x14ac:dyDescent="0.3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0.75173235061989241</v>
      </c>
      <c r="K95" s="162">
        <f t="shared" si="0"/>
        <v>0.62555532184334428</v>
      </c>
      <c r="L95" s="162">
        <f t="shared" si="0"/>
        <v>0.58008920718639523</v>
      </c>
      <c r="M95" s="162">
        <f t="shared" si="0"/>
        <v>0.39455307147932267</v>
      </c>
      <c r="N95" s="59"/>
      <c r="O95" s="31"/>
    </row>
    <row r="96" spans="1:15" x14ac:dyDescent="0.3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0.66717250939562711</v>
      </c>
      <c r="K96" s="162">
        <f t="shared" si="0"/>
        <v>0.49801964568394008</v>
      </c>
      <c r="L96" s="162">
        <f t="shared" si="0"/>
        <v>0.43706779437916227</v>
      </c>
      <c r="M96" s="162">
        <f t="shared" si="0"/>
        <v>0.18833814064456172</v>
      </c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0.64378956913221452</v>
      </c>
      <c r="K97" s="162">
        <f t="shared" si="0"/>
        <v>0.46275279733236663</v>
      </c>
      <c r="L97" s="162">
        <f t="shared" si="0"/>
        <v>0.39751874717611779</v>
      </c>
      <c r="M97" s="162">
        <f t="shared" si="0"/>
        <v>0.13131448332306125</v>
      </c>
      <c r="N97" s="59"/>
      <c r="O97" s="31"/>
    </row>
    <row r="98" spans="1:15" x14ac:dyDescent="0.3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0.58994316812092196</v>
      </c>
      <c r="K98" s="178">
        <f t="shared" si="0"/>
        <v>0.38154004832172905</v>
      </c>
      <c r="L98" s="178">
        <f t="shared" si="0"/>
        <v>0.30644492021852948</v>
      </c>
      <c r="M98" s="178">
        <f t="shared" si="0"/>
        <v>0</v>
      </c>
      <c r="N98" s="59"/>
      <c r="O98" s="31"/>
    </row>
    <row r="99" spans="1:15" x14ac:dyDescent="0.3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3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3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3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3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3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3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0.91230936973114496</v>
      </c>
      <c r="K105" s="134">
        <f t="shared" si="1"/>
        <v>0.86774237436749724</v>
      </c>
      <c r="L105" s="134">
        <f t="shared" si="1"/>
        <v>0.85168328547654115</v>
      </c>
      <c r="M105" s="134">
        <f t="shared" si="1"/>
        <v>0.78615005664699134</v>
      </c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0.75173235061989241</v>
      </c>
      <c r="K106" s="135">
        <f t="shared" si="1"/>
        <v>0.62555532184334428</v>
      </c>
      <c r="L106" s="135">
        <f t="shared" si="1"/>
        <v>0.58008920718639523</v>
      </c>
      <c r="M106" s="135">
        <f t="shared" si="1"/>
        <v>0.39455307147932267</v>
      </c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0.66717250939562711</v>
      </c>
      <c r="K107" s="135">
        <f t="shared" si="1"/>
        <v>0.49801964568394008</v>
      </c>
      <c r="L107" s="135">
        <f t="shared" si="1"/>
        <v>0.43706779437916227</v>
      </c>
      <c r="M107" s="135">
        <f t="shared" si="1"/>
        <v>0.18833814064456172</v>
      </c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0.64378956913221452</v>
      </c>
      <c r="K108" s="135">
        <f t="shared" si="1"/>
        <v>0.46275279733236663</v>
      </c>
      <c r="L108" s="135">
        <f t="shared" si="1"/>
        <v>0.39751874717611779</v>
      </c>
      <c r="M108" s="135">
        <f t="shared" si="1"/>
        <v>0.13131448332306125</v>
      </c>
      <c r="N108" s="59"/>
      <c r="O108" s="31"/>
    </row>
    <row r="109" spans="1:15" x14ac:dyDescent="0.3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0.58994316812092196</v>
      </c>
      <c r="K109" s="177">
        <f t="shared" si="1"/>
        <v>0.38154004832172905</v>
      </c>
      <c r="L109" s="177">
        <f t="shared" si="1"/>
        <v>0.30644492021852948</v>
      </c>
      <c r="M109" s="177">
        <f t="shared" si="1"/>
        <v>0</v>
      </c>
      <c r="N109" s="59"/>
      <c r="O109" s="31"/>
    </row>
    <row r="110" spans="1:15" x14ac:dyDescent="0.3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3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3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3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3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3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 xr:uid="{00000000-0004-0000-0C00-000000000000}"/>
    <hyperlink ref="B5:F5" location="'Model map'!A4" tooltip="Click to return to model map" display="'Model map'!A4" xr:uid="{00000000-0004-0000-0C00-000001000000}"/>
    <hyperlink ref="B5:H5" location="'Model map'!A4" tooltip="Click to return to model map" display="'Model map'!A4" xr:uid="{00000000-0004-0000-0C00-000002000000}"/>
    <hyperlink ref="A1" location="Index!A1" display="Index!A1" xr:uid="{00000000-0004-0000-0C00-000003000000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26953125" hidden="1"/>
  </cols>
  <sheetData>
    <row r="1" spans="1:11" x14ac:dyDescent="0.3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3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3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3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3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3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0.20368395530278763</v>
      </c>
      <c r="I18" s="59"/>
      <c r="J18" s="31"/>
    </row>
    <row r="19" spans="1:10" x14ac:dyDescent="0.3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0.15100928170907621</v>
      </c>
      <c r="I19" s="59"/>
      <c r="J19" s="31"/>
    </row>
    <row r="20" spans="1:10" x14ac:dyDescent="0.3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7.780430997590583E-2</v>
      </c>
      <c r="I20" s="59"/>
      <c r="J20" s="31"/>
    </row>
    <row r="21" spans="1:10" x14ac:dyDescent="0.3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0.19953644579687682</v>
      </c>
      <c r="I21" s="59"/>
      <c r="J21" s="31"/>
    </row>
    <row r="22" spans="1:10" x14ac:dyDescent="0.3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3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3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3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3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3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0.87685708057771039</v>
      </c>
      <c r="I27" s="59"/>
      <c r="J27" s="31"/>
    </row>
    <row r="28" spans="1:10" x14ac:dyDescent="0.3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0.16169266161918638</v>
      </c>
      <c r="I28" s="59"/>
      <c r="J28" s="31"/>
    </row>
    <row r="29" spans="1:10" x14ac:dyDescent="0.3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3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0.87109195754876956</v>
      </c>
      <c r="I30" s="59"/>
      <c r="J30" s="31"/>
    </row>
    <row r="31" spans="1:10" x14ac:dyDescent="0.3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0.51746079525481736</v>
      </c>
      <c r="I31" s="59"/>
      <c r="J31" s="31"/>
    </row>
    <row r="32" spans="1:10" x14ac:dyDescent="0.3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3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3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3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3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0.34205834881133679</v>
      </c>
      <c r="I36" s="107" t="s">
        <v>314</v>
      </c>
      <c r="J36" s="103" t="s">
        <v>589</v>
      </c>
    </row>
    <row r="37" spans="1:10" x14ac:dyDescent="0.3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0.47962343605446028</v>
      </c>
      <c r="I37" s="107" t="s">
        <v>314</v>
      </c>
      <c r="J37" s="103" t="s">
        <v>590</v>
      </c>
    </row>
    <row r="38" spans="1:10" x14ac:dyDescent="0.3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0.19359815549444859</v>
      </c>
      <c r="I38" s="107" t="s">
        <v>314</v>
      </c>
      <c r="J38" s="103" t="s">
        <v>591</v>
      </c>
    </row>
    <row r="39" spans="1:10" x14ac:dyDescent="0.3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8.3040855271289946E-2</v>
      </c>
      <c r="I39" s="107" t="s">
        <v>314</v>
      </c>
      <c r="J39" s="103" t="s">
        <v>592</v>
      </c>
    </row>
    <row r="40" spans="1:10" x14ac:dyDescent="0.3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3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3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3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3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3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 xr:uid="{00000000-0004-0000-0D00-000000000000}"/>
    <hyperlink ref="B5:F5" location="'Model map'!A4" tooltip="Click to return to model map" display="'Model map'!A4" xr:uid="{00000000-0004-0000-0D00-000001000000}"/>
    <hyperlink ref="B5:H5" location="'Model map'!A4" tooltip="Click to return to model map" display="'Model map'!A4" xr:uid="{00000000-0004-0000-0D00-000002000000}"/>
    <hyperlink ref="A1" location="Index!A1" display="Index!A1" xr:uid="{00000000-0004-0000-0D00-000003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6" activePane="bottomRight" state="frozenSplit"/>
      <selection pane="topRight"/>
      <selection pane="bottomLeft"/>
      <selection pane="bottomRight" activeCell="J17" sqref="J17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26953125" hidden="1"/>
  </cols>
  <sheetData>
    <row r="1" spans="1:11" x14ac:dyDescent="0.3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3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3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3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3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3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0.34205834881133679</v>
      </c>
      <c r="I20" s="59"/>
      <c r="J20" s="31"/>
    </row>
    <row r="21" spans="1:10" x14ac:dyDescent="0.3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0.47962343605446028</v>
      </c>
      <c r="I21" s="59"/>
      <c r="J21" s="31"/>
    </row>
    <row r="22" spans="1:10" x14ac:dyDescent="0.3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0.19359815549444859</v>
      </c>
      <c r="I22" s="59"/>
      <c r="J22" s="31"/>
    </row>
    <row r="23" spans="1:10" x14ac:dyDescent="0.3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8.3040855271289946E-2</v>
      </c>
      <c r="I23" s="59"/>
      <c r="J23" s="31"/>
    </row>
    <row r="24" spans="1:10" x14ac:dyDescent="0.3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3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3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3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3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3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3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3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0.91230936973114496</v>
      </c>
      <c r="I31" s="59"/>
      <c r="J31" s="31"/>
    </row>
    <row r="32" spans="1:10" x14ac:dyDescent="0.3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0.86774237436749724</v>
      </c>
      <c r="I32" s="59"/>
      <c r="J32" s="31"/>
    </row>
    <row r="33" spans="1:10" x14ac:dyDescent="0.3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0.85168328547654115</v>
      </c>
      <c r="I33" s="59"/>
      <c r="J33" s="31"/>
    </row>
    <row r="34" spans="1:10" x14ac:dyDescent="0.3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0.78615005664699134</v>
      </c>
      <c r="I34" s="59"/>
      <c r="J34" s="31"/>
    </row>
    <row r="35" spans="1:10" x14ac:dyDescent="0.3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3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3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0.75173235061989241</v>
      </c>
      <c r="I37" s="59"/>
      <c r="J37" s="31"/>
    </row>
    <row r="38" spans="1:10" x14ac:dyDescent="0.3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0.62555532184334428</v>
      </c>
      <c r="I38" s="59"/>
      <c r="J38" s="31"/>
    </row>
    <row r="39" spans="1:10" x14ac:dyDescent="0.3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0.58008920718639523</v>
      </c>
      <c r="I39" s="59"/>
      <c r="J39" s="31"/>
    </row>
    <row r="40" spans="1:10" x14ac:dyDescent="0.3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0.39455307147932267</v>
      </c>
      <c r="I40" s="59"/>
      <c r="J40" s="31"/>
    </row>
    <row r="41" spans="1:10" x14ac:dyDescent="0.3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3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3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0.66717250939562711</v>
      </c>
      <c r="I43" s="59"/>
      <c r="J43" s="31"/>
    </row>
    <row r="44" spans="1:10" x14ac:dyDescent="0.3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0.49801964568394008</v>
      </c>
      <c r="I44" s="59"/>
      <c r="J44" s="31"/>
    </row>
    <row r="45" spans="1:10" x14ac:dyDescent="0.3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0.43706779437916227</v>
      </c>
      <c r="I45" s="59"/>
      <c r="J45" s="31"/>
    </row>
    <row r="46" spans="1:10" x14ac:dyDescent="0.3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0.18833814064456172</v>
      </c>
      <c r="I46" s="59"/>
      <c r="J46" s="31"/>
    </row>
    <row r="47" spans="1:10" x14ac:dyDescent="0.3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3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3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0.64378956913221452</v>
      </c>
      <c r="I49" s="59"/>
      <c r="J49" s="31"/>
    </row>
    <row r="50" spans="1:10" x14ac:dyDescent="0.3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0.46275279733236663</v>
      </c>
      <c r="I50" s="59"/>
      <c r="J50" s="31"/>
    </row>
    <row r="51" spans="1:10" x14ac:dyDescent="0.3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0.39751874717611779</v>
      </c>
      <c r="I51" s="59"/>
      <c r="J51" s="31"/>
    </row>
    <row r="52" spans="1:10" x14ac:dyDescent="0.3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0.13131448332306125</v>
      </c>
      <c r="I52" s="59"/>
      <c r="J52" s="31"/>
    </row>
    <row r="53" spans="1:10" x14ac:dyDescent="0.3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3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3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0.58994316812092196</v>
      </c>
      <c r="I55" s="59"/>
      <c r="J55" s="31"/>
    </row>
    <row r="56" spans="1:10" x14ac:dyDescent="0.3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0.38154004832172905</v>
      </c>
      <c r="I56" s="59"/>
      <c r="J56" s="31"/>
    </row>
    <row r="57" spans="1:10" x14ac:dyDescent="0.3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0.30644492021852948</v>
      </c>
      <c r="I57" s="59"/>
      <c r="J57" s="31"/>
    </row>
    <row r="58" spans="1:10" x14ac:dyDescent="0.3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3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formatCells="0" formatColumns="0" formatRows="0" sort="0" autoFilter="0"/>
  <hyperlinks>
    <hyperlink ref="B5" location="'Model map'!A1" display="Click here to return to model map" xr:uid="{00000000-0004-0000-0E00-000000000000}"/>
    <hyperlink ref="B5:F5" location="'Model map'!A4" tooltip="Click to return to model map" display="'Model map'!A4" xr:uid="{00000000-0004-0000-0E00-000001000000}"/>
    <hyperlink ref="B5:H5" location="'Model map'!A4" tooltip="Click to return to model map" display="'Model map'!A4" xr:uid="{00000000-0004-0000-0E00-000002000000}"/>
    <hyperlink ref="A1" location="Index!A1" display="Index!A1" xr:uid="{00000000-0004-0000-0E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6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0.7265625" customWidth="1"/>
    <col min="7" max="7" width="22.7265625" customWidth="1"/>
    <col min="8" max="8" width="24.26953125" customWidth="1"/>
    <col min="9" max="9" width="30.7265625" customWidth="1"/>
    <col min="10" max="10" width="20.7265625" customWidth="1"/>
    <col min="11" max="11" width="10.7265625" customWidth="1"/>
    <col min="12" max="12" width="82.7265625" customWidth="1"/>
    <col min="13" max="13" width="2.7265625" customWidth="1"/>
    <col min="14" max="16384" width="9.26953125" hidden="1"/>
  </cols>
  <sheetData>
    <row r="1" spans="1:13" s="1" customFormat="1" x14ac:dyDescent="0.3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3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3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35">
      <c r="A4" s="58" t="str">
        <f>H45 &amp; IF(H45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3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3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35">
      <c r="A7" s="60"/>
      <c r="B7" s="60"/>
      <c r="C7" s="60"/>
      <c r="D7" s="60"/>
      <c r="E7" s="60"/>
      <c r="F7" s="60" t="s">
        <v>13</v>
      </c>
      <c r="H7" s="64">
        <f>LOOKUP(2,1/(F20:F32&lt;&gt;""),F20:F32)</f>
        <v>45967</v>
      </c>
      <c r="I7" s="60"/>
      <c r="J7" s="60"/>
      <c r="K7" s="60"/>
      <c r="L7" s="60"/>
    </row>
    <row r="8" spans="1:13" x14ac:dyDescent="0.3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35">
      <c r="A9" s="60"/>
      <c r="B9" s="60"/>
      <c r="C9" s="60"/>
      <c r="D9" s="60"/>
      <c r="E9" s="60"/>
      <c r="F9" s="60" t="s">
        <v>485</v>
      </c>
      <c r="H9" s="65" t="str">
        <f>LOOKUP(2,1/(G20:G32&lt;&gt;""),G20:G32)</f>
        <v>Release for charge setting</v>
      </c>
      <c r="I9" s="60"/>
      <c r="J9" s="60"/>
      <c r="K9" s="60"/>
      <c r="L9" s="60"/>
    </row>
    <row r="10" spans="1:13" x14ac:dyDescent="0.3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35">
      <c r="A11" s="60"/>
      <c r="B11" s="60"/>
      <c r="C11" s="60"/>
      <c r="D11" s="60"/>
      <c r="E11" s="60"/>
      <c r="F11" s="60" t="s">
        <v>738</v>
      </c>
      <c r="H11" s="66">
        <f>LOOKUP(2,1/(H20:H32&lt;&gt;""),H20:H32)</f>
        <v>5</v>
      </c>
      <c r="I11" s="60"/>
      <c r="J11" s="60"/>
      <c r="K11" s="60"/>
      <c r="L11" s="60"/>
    </row>
    <row r="12" spans="1:13" x14ac:dyDescent="0.3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35">
      <c r="A13" s="60"/>
      <c r="B13" s="60"/>
      <c r="C13" s="60"/>
      <c r="D13" s="60"/>
      <c r="E13" s="60"/>
      <c r="F13" s="60" t="s">
        <v>613</v>
      </c>
      <c r="H13" s="65" t="str">
        <f>LOOKUP(2,1/(I20:I32&lt;&gt;""),I20:I32)</f>
        <v>Attachment A_DCUSA Charging Methodologies Pre-Release for 2027-28 (shared on 08/10/2025)</v>
      </c>
      <c r="I13" s="63"/>
      <c r="J13" s="63"/>
      <c r="K13" s="60"/>
      <c r="L13" s="60"/>
    </row>
    <row r="14" spans="1:13" x14ac:dyDescent="0.3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35">
      <c r="A15" s="60"/>
      <c r="B15" s="60"/>
      <c r="C15" s="60"/>
      <c r="D15" s="60"/>
      <c r="E15" s="60"/>
      <c r="F15" s="67" t="s">
        <v>614</v>
      </c>
      <c r="H15" s="64" t="str">
        <f>LOOKUP(2,1/(J20:J32&lt;&gt;""),J20:J32)</f>
        <v>Schedule 29</v>
      </c>
      <c r="I15" s="63"/>
      <c r="J15" s="63"/>
      <c r="K15" s="60"/>
      <c r="L15" s="60"/>
    </row>
    <row r="16" spans="1:13" x14ac:dyDescent="0.3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3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3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3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29" x14ac:dyDescent="0.3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29" x14ac:dyDescent="0.3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29" x14ac:dyDescent="0.3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3.5" x14ac:dyDescent="0.3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58" x14ac:dyDescent="0.3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58" x14ac:dyDescent="0.3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58" x14ac:dyDescent="0.3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3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785</v>
      </c>
      <c r="J27" s="28" t="s">
        <v>715</v>
      </c>
      <c r="K27" s="28" t="s">
        <v>566</v>
      </c>
      <c r="L27" s="3" t="s">
        <v>784</v>
      </c>
    </row>
    <row r="28" spans="1:12" ht="43.5" x14ac:dyDescent="0.3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786</v>
      </c>
      <c r="J28" s="3" t="s">
        <v>715</v>
      </c>
      <c r="K28" s="3" t="s">
        <v>566</v>
      </c>
      <c r="L28" s="3" t="s">
        <v>787</v>
      </c>
    </row>
    <row r="29" spans="1:12" ht="43.5" x14ac:dyDescent="0.3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790</v>
      </c>
      <c r="J29" s="3" t="s">
        <v>715</v>
      </c>
      <c r="K29" s="3" t="s">
        <v>566</v>
      </c>
      <c r="L29" s="3" t="s">
        <v>789</v>
      </c>
    </row>
    <row r="30" spans="1:12" ht="43.5" x14ac:dyDescent="0.3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791</v>
      </c>
      <c r="J30" s="3" t="s">
        <v>715</v>
      </c>
      <c r="K30" s="3" t="s">
        <v>566</v>
      </c>
      <c r="L30" s="3" t="s">
        <v>789</v>
      </c>
    </row>
    <row r="31" spans="1:12" ht="43.5" x14ac:dyDescent="0.35">
      <c r="A31" s="60"/>
      <c r="B31" s="60"/>
      <c r="C31" s="60"/>
      <c r="D31" s="60"/>
      <c r="E31" s="60"/>
      <c r="F31" s="3">
        <v>45967</v>
      </c>
      <c r="G31" s="3" t="s">
        <v>737</v>
      </c>
      <c r="H31" s="7">
        <v>5</v>
      </c>
      <c r="I31" s="3" t="s">
        <v>792</v>
      </c>
      <c r="J31" s="3" t="s">
        <v>715</v>
      </c>
      <c r="K31" s="3" t="s">
        <v>566</v>
      </c>
      <c r="L31" s="3" t="s">
        <v>795</v>
      </c>
    </row>
    <row r="32" spans="1:12" x14ac:dyDescent="0.35">
      <c r="A32" s="60"/>
      <c r="B32" s="60"/>
      <c r="C32" s="60"/>
      <c r="D32" s="60"/>
      <c r="E32" s="60"/>
      <c r="F32" s="3"/>
      <c r="G32" s="3"/>
      <c r="H32" s="7"/>
      <c r="I32" s="3"/>
      <c r="J32" s="3"/>
      <c r="K32" s="3"/>
      <c r="L32" s="3"/>
    </row>
    <row r="34" spans="2:12" x14ac:dyDescent="0.35">
      <c r="B34" s="68" t="s">
        <v>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6" spans="2:12" x14ac:dyDescent="0.35">
      <c r="E36" s="71" t="s">
        <v>21</v>
      </c>
    </row>
    <row r="37" spans="2:12" x14ac:dyDescent="0.35">
      <c r="F37" s="41" t="s">
        <v>22</v>
      </c>
      <c r="G37" s="41" t="s">
        <v>231</v>
      </c>
      <c r="H37" s="72">
        <f>MEAV!H147</f>
        <v>0</v>
      </c>
    </row>
    <row r="38" spans="2:12" x14ac:dyDescent="0.35">
      <c r="F38" t="s">
        <v>23</v>
      </c>
      <c r="G38" t="s">
        <v>231</v>
      </c>
      <c r="H38" s="73">
        <f>Expenditure!H159</f>
        <v>0</v>
      </c>
    </row>
    <row r="39" spans="2:12" x14ac:dyDescent="0.35">
      <c r="F39" t="s">
        <v>311</v>
      </c>
      <c r="G39" t="s">
        <v>231</v>
      </c>
      <c r="H39" s="73">
        <f>Expensed!H87</f>
        <v>0</v>
      </c>
    </row>
    <row r="40" spans="2:12" x14ac:dyDescent="0.35">
      <c r="F40" t="s">
        <v>24</v>
      </c>
      <c r="G40" t="s">
        <v>231</v>
      </c>
      <c r="H40" s="73">
        <f>Capitalised!H67</f>
        <v>0</v>
      </c>
    </row>
    <row r="41" spans="2:12" x14ac:dyDescent="0.35">
      <c r="F41" t="s">
        <v>25</v>
      </c>
      <c r="G41" t="s">
        <v>231</v>
      </c>
      <c r="H41" s="73">
        <f>'Rev allocation'!H188</f>
        <v>0</v>
      </c>
    </row>
    <row r="42" spans="2:12" x14ac:dyDescent="0.35">
      <c r="F42" t="s">
        <v>312</v>
      </c>
      <c r="G42" t="s">
        <v>231</v>
      </c>
      <c r="H42" s="73">
        <f>Direct!H62</f>
        <v>0</v>
      </c>
    </row>
    <row r="43" spans="2:12" x14ac:dyDescent="0.35">
      <c r="F43" t="s">
        <v>313</v>
      </c>
      <c r="G43" t="s">
        <v>231</v>
      </c>
      <c r="H43" s="73">
        <f>'EDCM discounts'!H113</f>
        <v>0</v>
      </c>
    </row>
    <row r="44" spans="2:12" x14ac:dyDescent="0.35">
      <c r="F44" s="55" t="s">
        <v>26</v>
      </c>
      <c r="G44" s="55" t="s">
        <v>231</v>
      </c>
      <c r="H44" s="74">
        <f>'CDCM discounts'!H43</f>
        <v>0</v>
      </c>
    </row>
    <row r="45" spans="2:12" x14ac:dyDescent="0.35">
      <c r="F45" s="75" t="s">
        <v>612</v>
      </c>
      <c r="G45" s="75" t="s">
        <v>231</v>
      </c>
      <c r="H45" s="76">
        <f>SUM(H37:H44)</f>
        <v>0</v>
      </c>
    </row>
    <row r="46" spans="2:12" x14ac:dyDescent="0.35">
      <c r="I46" s="77"/>
      <c r="J46" s="77"/>
    </row>
    <row r="47" spans="2:12" x14ac:dyDescent="0.35">
      <c r="B47" s="68" t="s">
        <v>27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9" spans="2:12" x14ac:dyDescent="0.35">
      <c r="F49" s="70" t="s">
        <v>28</v>
      </c>
    </row>
    <row r="50" spans="2:12" x14ac:dyDescent="0.35">
      <c r="F50" s="5" t="s">
        <v>19</v>
      </c>
    </row>
    <row r="51" spans="2:12" x14ac:dyDescent="0.35">
      <c r="F51" s="5" t="s">
        <v>609</v>
      </c>
    </row>
    <row r="52" spans="2:12" x14ac:dyDescent="0.35">
      <c r="F52" s="5" t="s">
        <v>714</v>
      </c>
    </row>
    <row r="53" spans="2:12" ht="29" x14ac:dyDescent="0.35">
      <c r="F53" s="29" t="s">
        <v>737</v>
      </c>
    </row>
    <row r="54" spans="2:12" x14ac:dyDescent="0.35">
      <c r="F54" s="5"/>
    </row>
    <row r="55" spans="2:12" x14ac:dyDescent="0.35">
      <c r="F55" s="5"/>
    </row>
    <row r="56" spans="2:12" x14ac:dyDescent="0.35">
      <c r="F56" s="5"/>
    </row>
    <row r="57" spans="2:12" x14ac:dyDescent="0.35">
      <c r="F57" s="5"/>
    </row>
    <row r="58" spans="2:12" x14ac:dyDescent="0.35">
      <c r="F58" s="5"/>
    </row>
    <row r="59" spans="2:12" x14ac:dyDescent="0.35">
      <c r="F59" s="5"/>
    </row>
    <row r="60" spans="2:12" x14ac:dyDescent="0.35">
      <c r="F60" s="5" t="s">
        <v>29</v>
      </c>
    </row>
    <row r="62" spans="2:12" x14ac:dyDescent="0.35">
      <c r="B62" s="68" t="s">
        <v>30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7:H45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2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2" xr:uid="{00000000-0002-0000-0100-000001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2" xr:uid="{00000000-0002-0000-0100-000002000000}">
      <formula1>$F$50:$F$60</formula1>
    </dataValidation>
  </dataValidations>
  <hyperlinks>
    <hyperlink ref="A1" location="Index!A1" display="Index!A1" xr:uid="{00000000-0004-0000-0100-000000000000}"/>
    <hyperlink ref="F39" location="'Expensed'!A1" display="Expensed" xr:uid="{00000000-0004-0000-0100-000001000000}"/>
    <hyperlink ref="F42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73.7265625" customWidth="1"/>
    <col min="7" max="7" width="2.7265625" customWidth="1"/>
    <col min="8" max="8" width="9.26953125" hidden="1" customWidth="1"/>
    <col min="9" max="9" width="0" hidden="1" customWidth="1"/>
    <col min="10" max="16384" width="9.26953125" hidden="1"/>
  </cols>
  <sheetData>
    <row r="1" spans="1:6" s="1" customFormat="1" x14ac:dyDescent="0.35">
      <c r="A1" s="1" t="str">
        <f ca="1">MID(CELL("filename",A1),FIND("]",CELL("filename",A1))+1,255)</f>
        <v>Model map</v>
      </c>
    </row>
    <row r="2" spans="1:6" s="1" customFormat="1" x14ac:dyDescent="0.35">
      <c r="A2" s="1" t="str">
        <f>Cover!D21&amp;" - "&amp;Cover!D23</f>
        <v>NGED East Midlands - [enter data version name]</v>
      </c>
    </row>
    <row r="3" spans="1:6" s="2" customFormat="1" x14ac:dyDescent="0.35">
      <c r="A3" s="57" t="str">
        <f>Cover!D2&amp;" - "&amp;Cover!D8&amp;" v"&amp;Cover!D10&amp;" - "&amp;Cover!D19</f>
        <v>PCDM charging model - Release for charge setting v5 - 2027/28</v>
      </c>
    </row>
    <row r="5" spans="1:6" x14ac:dyDescent="0.35">
      <c r="B5" s="68" t="s">
        <v>31</v>
      </c>
      <c r="C5" s="68"/>
      <c r="D5" s="68"/>
      <c r="E5" s="68"/>
      <c r="F5" s="68"/>
    </row>
    <row r="7" spans="1:6" x14ac:dyDescent="0.35">
      <c r="F7" t="s">
        <v>308</v>
      </c>
    </row>
    <row r="42" spans="2:6" x14ac:dyDescent="0.3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4.453125" bestFit="1" customWidth="1"/>
    <col min="7" max="7" width="99.7265625" bestFit="1" customWidth="1"/>
    <col min="8" max="8" width="2.7265625" customWidth="1"/>
    <col min="9" max="16384" width="9.26953125" hidden="1"/>
  </cols>
  <sheetData>
    <row r="1" spans="1:8" s="1" customFormat="1" x14ac:dyDescent="0.3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3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3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</row>
    <row r="5" spans="1:8" x14ac:dyDescent="0.35">
      <c r="B5" s="68" t="s">
        <v>7</v>
      </c>
      <c r="C5" s="68"/>
      <c r="D5" s="68"/>
      <c r="E5" s="68"/>
      <c r="F5" s="68"/>
      <c r="G5" s="68"/>
    </row>
    <row r="7" spans="1:8" x14ac:dyDescent="0.35">
      <c r="C7" s="78" t="s">
        <v>663</v>
      </c>
    </row>
    <row r="8" spans="1:8" x14ac:dyDescent="0.35">
      <c r="C8" s="78" t="s">
        <v>664</v>
      </c>
    </row>
    <row r="10" spans="1:8" x14ac:dyDescent="0.35">
      <c r="B10" s="68" t="s">
        <v>656</v>
      </c>
      <c r="C10" s="68"/>
      <c r="D10" s="68"/>
      <c r="E10" s="68"/>
      <c r="F10" s="68"/>
      <c r="G10" s="68"/>
    </row>
    <row r="12" spans="1:8" x14ac:dyDescent="0.35">
      <c r="C12" s="78" t="s">
        <v>484</v>
      </c>
    </row>
    <row r="14" spans="1:8" ht="15" thickBot="1" x14ac:dyDescent="0.4">
      <c r="F14" s="39" t="s">
        <v>342</v>
      </c>
      <c r="G14" s="79" t="s">
        <v>343</v>
      </c>
    </row>
    <row r="15" spans="1:8" ht="15.5" thickTop="1" thickBot="1" x14ac:dyDescent="0.4">
      <c r="F15" s="80" t="s">
        <v>306</v>
      </c>
    </row>
    <row r="16" spans="1:8" ht="15" thickTop="1" x14ac:dyDescent="0.35">
      <c r="F16" s="80" t="s">
        <v>307</v>
      </c>
      <c r="G16" s="81" t="str">
        <f>'Version control'!$B$5</f>
        <v>Model version</v>
      </c>
    </row>
    <row r="17" spans="6:7" x14ac:dyDescent="0.35">
      <c r="F17" s="82" t="s">
        <v>483</v>
      </c>
      <c r="G17" s="81" t="str">
        <f>'Version control'!$B$17</f>
        <v>Version log</v>
      </c>
    </row>
    <row r="18" spans="6:7" x14ac:dyDescent="0.35">
      <c r="F18" s="82" t="s">
        <v>483</v>
      </c>
      <c r="G18" s="81" t="str">
        <f>'Version control'!$B$34</f>
        <v>Model checks</v>
      </c>
    </row>
    <row r="19" spans="6:7" ht="15" thickBot="1" x14ac:dyDescent="0.4">
      <c r="F19" s="82" t="s">
        <v>483</v>
      </c>
      <c r="G19" s="81" t="str">
        <f>'Version control'!$B$47</f>
        <v>Version log lists</v>
      </c>
    </row>
    <row r="20" spans="6:7" ht="15.5" thickTop="1" thickBot="1" x14ac:dyDescent="0.4">
      <c r="F20" s="80" t="s">
        <v>308</v>
      </c>
      <c r="G20" s="81" t="str">
        <f>'Model map'!$B$5</f>
        <v>Map</v>
      </c>
    </row>
    <row r="21" spans="6:7" ht="15" thickTop="1" x14ac:dyDescent="0.35">
      <c r="F21" s="83" t="s">
        <v>309</v>
      </c>
      <c r="G21" s="81" t="str">
        <f>'Fixed inputs'!$B$11</f>
        <v>Universal values</v>
      </c>
    </row>
    <row r="22" spans="6:7" ht="15" thickBot="1" x14ac:dyDescent="0.4">
      <c r="F22" s="84" t="s">
        <v>483</v>
      </c>
      <c r="G22" s="81" t="str">
        <f>'Fixed inputs'!$B$19</f>
        <v>Inputs from DCUSA text</v>
      </c>
    </row>
    <row r="23" spans="6:7" ht="15" thickTop="1" x14ac:dyDescent="0.35">
      <c r="F23" s="83" t="s">
        <v>310</v>
      </c>
      <c r="G23" s="81" t="str">
        <f>'DNO inputs'!$B$11</f>
        <v>Nominated Calculation Agent inputs</v>
      </c>
    </row>
    <row r="24" spans="6:7" x14ac:dyDescent="0.35">
      <c r="F24" s="84" t="s">
        <v>483</v>
      </c>
      <c r="G24" s="81" t="str">
        <f>'DNO inputs'!$B$28</f>
        <v>Inputs from other charging models</v>
      </c>
    </row>
    <row r="25" spans="6:7" x14ac:dyDescent="0.35">
      <c r="F25" s="84"/>
      <c r="G25" s="81" t="str">
        <f>'DNO inputs'!$B$58</f>
        <v>Inflation indices</v>
      </c>
    </row>
    <row r="26" spans="6:7" ht="15" thickBot="1" x14ac:dyDescent="0.4">
      <c r="F26" s="84" t="s">
        <v>483</v>
      </c>
      <c r="G26" s="81" t="str">
        <f>'DNO inputs'!$B$70</f>
        <v>Other DNO-specific inputs</v>
      </c>
    </row>
    <row r="27" spans="6:7" ht="15" thickTop="1" x14ac:dyDescent="0.35">
      <c r="F27" s="85" t="s">
        <v>22</v>
      </c>
      <c r="G27" s="81" t="str">
        <f>MEAV!$B$13</f>
        <v>MEAV</v>
      </c>
    </row>
    <row r="28" spans="6:7" ht="15" thickBot="1" x14ac:dyDescent="0.4">
      <c r="F28" s="86" t="s">
        <v>483</v>
      </c>
      <c r="G28" s="81" t="str">
        <f>MEAV!$B$99</f>
        <v>Adjusted MEAV</v>
      </c>
    </row>
    <row r="29" spans="6:7" ht="15" thickTop="1" x14ac:dyDescent="0.35">
      <c r="F29" s="85" t="s">
        <v>23</v>
      </c>
      <c r="G29" s="81" t="str">
        <f>Expenditure!$B$12</f>
        <v>Expenditure allocated based on RRP</v>
      </c>
    </row>
    <row r="30" spans="6:7" x14ac:dyDescent="0.35">
      <c r="F30" s="86" t="s">
        <v>483</v>
      </c>
      <c r="G30" s="81" t="str">
        <f>Expenditure!$B$53</f>
        <v>Expenditure allocated based on MEAV</v>
      </c>
    </row>
    <row r="31" spans="6:7" x14ac:dyDescent="0.35">
      <c r="F31" s="86" t="s">
        <v>483</v>
      </c>
      <c r="G31" s="81" t="str">
        <f>Expenditure!$B$103</f>
        <v>Allocation to LV Services</v>
      </c>
    </row>
    <row r="32" spans="6:7" ht="15" thickBot="1" x14ac:dyDescent="0.4">
      <c r="F32" s="86" t="s">
        <v>483</v>
      </c>
      <c r="G32" s="81" t="str">
        <f>Expenditure!$B$133</f>
        <v>Total expenditure allocated</v>
      </c>
    </row>
    <row r="33" spans="2:7" ht="15.5" thickTop="1" thickBot="1" x14ac:dyDescent="0.4">
      <c r="F33" s="85" t="s">
        <v>311</v>
      </c>
      <c r="G33" s="81" t="str">
        <f>Expensed!$B$13</f>
        <v>Expensed proportions</v>
      </c>
    </row>
    <row r="34" spans="2:7" ht="15.5" thickTop="1" thickBot="1" x14ac:dyDescent="0.4">
      <c r="F34" s="85" t="s">
        <v>24</v>
      </c>
      <c r="G34" s="81" t="str">
        <f>Capitalised!$B$13</f>
        <v>Capitalised proportions</v>
      </c>
    </row>
    <row r="35" spans="2:7" ht="15" thickTop="1" x14ac:dyDescent="0.35">
      <c r="F35" s="85" t="s">
        <v>25</v>
      </c>
      <c r="G35" s="81" t="str">
        <f>'Rev allocation'!$B$12</f>
        <v>Shares of allowed revenue by network level</v>
      </c>
    </row>
    <row r="36" spans="2:7" x14ac:dyDescent="0.35">
      <c r="F36" s="86" t="s">
        <v>483</v>
      </c>
      <c r="G36" s="81" t="str">
        <f>'Rev allocation'!$B$51</f>
        <v>Revenue by network level</v>
      </c>
    </row>
    <row r="37" spans="2:7" x14ac:dyDescent="0.35">
      <c r="F37" s="86" t="s">
        <v>483</v>
      </c>
      <c r="G37" s="81" t="str">
        <f>'Rev allocation'!$B$86</f>
        <v>Units flowing</v>
      </c>
    </row>
    <row r="38" spans="2:7" ht="15" thickBot="1" x14ac:dyDescent="0.4">
      <c r="F38" s="86" t="s">
        <v>483</v>
      </c>
      <c r="G38" s="81" t="str">
        <f>'Rev allocation'!$B$122</f>
        <v>Revenue per unit</v>
      </c>
    </row>
    <row r="39" spans="2:7" ht="15.5" thickTop="1" thickBot="1" x14ac:dyDescent="0.4">
      <c r="F39" s="85" t="s">
        <v>312</v>
      </c>
      <c r="G39" s="81" t="str">
        <f>Direct!$B$13</f>
        <v>Direct proportions</v>
      </c>
    </row>
    <row r="40" spans="2:7" ht="15" thickTop="1" x14ac:dyDescent="0.35">
      <c r="F40" s="85" t="s">
        <v>313</v>
      </c>
      <c r="G40" s="81" t="str">
        <f>'EDCM discounts'!$B$11</f>
        <v>Allocation percentages</v>
      </c>
    </row>
    <row r="41" spans="2:7" x14ac:dyDescent="0.35">
      <c r="F41" s="86" t="s">
        <v>483</v>
      </c>
      <c r="G41" s="81" t="str">
        <f>'EDCM discounts'!$B$27</f>
        <v>EDCM user discount components</v>
      </c>
    </row>
    <row r="42" spans="2:7" ht="15" thickBot="1" x14ac:dyDescent="0.4">
      <c r="F42" s="86" t="s">
        <v>483</v>
      </c>
      <c r="G42" s="81" t="str">
        <f>'EDCM discounts'!$B$87</f>
        <v>EDCM user discounts</v>
      </c>
    </row>
    <row r="43" spans="2:7" ht="15.5" thickTop="1" thickBot="1" x14ac:dyDescent="0.4">
      <c r="F43" s="85" t="s">
        <v>26</v>
      </c>
      <c r="G43" s="81" t="str">
        <f>'CDCM discounts'!$B$11</f>
        <v>CDCM user discounts</v>
      </c>
    </row>
    <row r="44" spans="2:7" ht="15" thickTop="1" x14ac:dyDescent="0.35">
      <c r="F44" s="87" t="s">
        <v>512</v>
      </c>
      <c r="G44" s="81" t="str">
        <f>'Output to other models'!$B$11</f>
        <v>DCUSA text outputs</v>
      </c>
    </row>
    <row r="46" spans="2:7" x14ac:dyDescent="0.35">
      <c r="B46" s="68" t="s">
        <v>657</v>
      </c>
      <c r="C46" s="68"/>
      <c r="D46" s="68"/>
      <c r="E46" s="68"/>
      <c r="F46" s="68"/>
      <c r="G46" s="68"/>
    </row>
    <row r="48" spans="2:7" x14ac:dyDescent="0.35">
      <c r="C48" s="78" t="s">
        <v>665</v>
      </c>
    </row>
    <row r="50" spans="6:7" ht="15" thickBot="1" x14ac:dyDescent="0.4">
      <c r="F50" s="39" t="s">
        <v>342</v>
      </c>
      <c r="G50" s="79" t="s">
        <v>343</v>
      </c>
    </row>
    <row r="51" spans="6:7" ht="15" thickTop="1" x14ac:dyDescent="0.35">
      <c r="F51" s="83" t="s">
        <v>309</v>
      </c>
      <c r="G51" s="81" t="str">
        <f>'Fixed inputs'!$C$15</f>
        <v>Input 401-A: Universal values</v>
      </c>
    </row>
    <row r="52" spans="6:7" x14ac:dyDescent="0.35">
      <c r="F52" s="84" t="s">
        <v>483</v>
      </c>
      <c r="G52" s="81" t="str">
        <f>'Fixed inputs'!$C$23</f>
        <v>Input 401-B: EDCM discount cap</v>
      </c>
    </row>
    <row r="53" spans="6:7" x14ac:dyDescent="0.35">
      <c r="F53" s="84" t="s">
        <v>483</v>
      </c>
      <c r="G53" s="81" t="str">
        <f>'Fixed inputs'!$C$29</f>
        <v>Input 401-C: Network length splits for EDCM</v>
      </c>
    </row>
    <row r="54" spans="6:7" x14ac:dyDescent="0.35">
      <c r="F54" s="84" t="s">
        <v>483</v>
      </c>
      <c r="G54" s="81" t="str">
        <f>'Fixed inputs'!$C$37</f>
        <v>Input 401-D: Allocation rules allocation key</v>
      </c>
    </row>
    <row r="55" spans="6:7" x14ac:dyDescent="0.35">
      <c r="F55" s="84" t="s">
        <v>483</v>
      </c>
      <c r="G55" s="81" t="str">
        <f>'Fixed inputs'!$C$90</f>
        <v>Input 401-E: Allocation rules percentage capitalised</v>
      </c>
    </row>
    <row r="56" spans="6:7" x14ac:dyDescent="0.35">
      <c r="F56" s="84" t="s">
        <v>483</v>
      </c>
      <c r="G56" s="81" t="str">
        <f>'Fixed inputs'!$C$132</f>
        <v>Input 401-F: Allocation rules direct cost indicator</v>
      </c>
    </row>
    <row r="57" spans="6:7" x14ac:dyDescent="0.3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3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3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3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3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" thickBot="1" x14ac:dyDescent="0.4">
      <c r="F62" s="84"/>
      <c r="G62" s="81" t="str">
        <f>'Fixed inputs'!C408</f>
        <v>Input 401-L: Decimal places for error checks</v>
      </c>
    </row>
    <row r="63" spans="6:7" ht="15" thickTop="1" x14ac:dyDescent="0.35">
      <c r="F63" s="83" t="s">
        <v>310</v>
      </c>
      <c r="G63" s="81" t="str">
        <f>'DNO inputs'!$C$15</f>
        <v>Input 402-A: LV mains split</v>
      </c>
    </row>
    <row r="64" spans="6:7" x14ac:dyDescent="0.35">
      <c r="F64" s="84" t="s">
        <v>483</v>
      </c>
      <c r="G64" s="81" t="str">
        <f>'DNO inputs'!$C$21</f>
        <v>Input 402-B: HV split</v>
      </c>
    </row>
    <row r="65" spans="6:7" x14ac:dyDescent="0.35">
      <c r="F65" s="84" t="s">
        <v>483</v>
      </c>
      <c r="G65" s="81" t="str">
        <f>'DNO inputs'!$C$32</f>
        <v>Input 402-C: CDCM notional asset values</v>
      </c>
    </row>
    <row r="66" spans="6:7" x14ac:dyDescent="0.35">
      <c r="F66" s="84"/>
      <c r="G66" s="81" t="str">
        <f>'DNO inputs'!$C$44</f>
        <v>Input 402-D: CDCM smart meter communication licence costs</v>
      </c>
    </row>
    <row r="67" spans="6:7" x14ac:dyDescent="0.35">
      <c r="F67" s="84" t="s">
        <v>483</v>
      </c>
      <c r="G67" s="81" t="str">
        <f>'DNO inputs'!$C$51</f>
        <v>Input 402-E: EDCM notional asset value</v>
      </c>
    </row>
    <row r="68" spans="6:7" x14ac:dyDescent="0.35">
      <c r="F68" s="84"/>
      <c r="G68" s="81" t="str">
        <f>'DNO inputs'!$C$62</f>
        <v>Input 402-F: Inflation indices</v>
      </c>
    </row>
    <row r="69" spans="6:7" x14ac:dyDescent="0.35">
      <c r="F69" s="84" t="s">
        <v>483</v>
      </c>
      <c r="G69" s="81" t="str">
        <f>'DNO inputs'!$C$74</f>
        <v>Input 402-G: MEAV asset count</v>
      </c>
    </row>
    <row r="70" spans="6:7" x14ac:dyDescent="0.35">
      <c r="F70" s="84" t="s">
        <v>483</v>
      </c>
      <c r="G70" s="81" t="str">
        <f>'DNO inputs'!$C$166</f>
        <v>Input 402-H: MEAV per unit</v>
      </c>
    </row>
    <row r="71" spans="6:7" x14ac:dyDescent="0.35">
      <c r="F71" s="84" t="s">
        <v>483</v>
      </c>
      <c r="G71" s="81" t="str">
        <f>'DNO inputs'!$C$257</f>
        <v>Input 402-I: 2007/08 RRP expenditure, by cost category</v>
      </c>
    </row>
    <row r="72" spans="6:7" x14ac:dyDescent="0.3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3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35">
      <c r="F74" s="84" t="s">
        <v>483</v>
      </c>
      <c r="G74" s="81" t="str">
        <f>'DNO inputs'!$C$352</f>
        <v>Input 402-L: Net capex (2005/06 to 2014/15)</v>
      </c>
    </row>
    <row r="75" spans="6:7" x14ac:dyDescent="0.35">
      <c r="F75" s="84" t="s">
        <v>483</v>
      </c>
      <c r="G75" s="81" t="str">
        <f>'DNO inputs'!$C$364</f>
        <v>Input 402-M: LV services share of LV net capex</v>
      </c>
    </row>
    <row r="76" spans="6:7" x14ac:dyDescent="0.35">
      <c r="F76" s="84" t="s">
        <v>483</v>
      </c>
      <c r="G76" s="81" t="str">
        <f>'DNO inputs'!$C$371</f>
        <v>Input 402-N: Price control allowed revenue</v>
      </c>
    </row>
    <row r="77" spans="6:7" x14ac:dyDescent="0.35">
      <c r="F77" s="84" t="s">
        <v>483</v>
      </c>
      <c r="G77" s="81" t="str">
        <f>'DNO inputs'!$C$380</f>
        <v>Input 402-O: 2007/08 total allowed revenue</v>
      </c>
    </row>
    <row r="78" spans="6:7" x14ac:dyDescent="0.35">
      <c r="F78" s="84" t="s">
        <v>483</v>
      </c>
      <c r="G78" s="81" t="str">
        <f>'DNO inputs'!$C$386</f>
        <v>Input 402-P: 2007/08 net incentive revenue</v>
      </c>
    </row>
    <row r="79" spans="6:7" x14ac:dyDescent="0.35">
      <c r="F79" s="84" t="s">
        <v>483</v>
      </c>
      <c r="G79" s="81" t="str">
        <f>'DNO inputs'!$C$392</f>
        <v>Input 402-Q: Additional DNO revenue</v>
      </c>
    </row>
    <row r="80" spans="6:7" x14ac:dyDescent="0.35">
      <c r="F80" s="84" t="s">
        <v>483</v>
      </c>
      <c r="G80" s="81" t="str">
        <f>'DNO inputs'!$C$399</f>
        <v>Input 402-R: 2007/08 units distributed, by network level</v>
      </c>
    </row>
    <row r="81" spans="6:7" ht="15" thickBot="1" x14ac:dyDescent="0.4">
      <c r="F81" s="84" t="s">
        <v>483</v>
      </c>
      <c r="G81" s="81" t="str">
        <f>'DNO inputs'!$C$408</f>
        <v>Input 402-S: 2007/08 network losses</v>
      </c>
    </row>
    <row r="82" spans="6:7" ht="15" thickTop="1" x14ac:dyDescent="0.35">
      <c r="F82" s="85" t="s">
        <v>22</v>
      </c>
      <c r="G82" s="81" t="str">
        <f>MEAV!$C$18</f>
        <v>Section 401-A: MEAV by asset type</v>
      </c>
    </row>
    <row r="83" spans="6:7" x14ac:dyDescent="0.35">
      <c r="F83" s="86" t="s">
        <v>483</v>
      </c>
      <c r="G83" s="81" t="str">
        <f>MEAV!$C$27</f>
        <v>Section 401-B: Mapping of asset types to network levels</v>
      </c>
    </row>
    <row r="84" spans="6:7" x14ac:dyDescent="0.35">
      <c r="F84" s="86" t="s">
        <v>483</v>
      </c>
      <c r="G84" s="81" t="str">
        <f>MEAV!$C$49</f>
        <v>Section 401-C: MEAV shares, by asset type and network level</v>
      </c>
    </row>
    <row r="85" spans="6:7" x14ac:dyDescent="0.3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35">
      <c r="F86" s="86" t="s">
        <v>483</v>
      </c>
      <c r="G86" s="81" t="str">
        <f>MEAV!$C$103</f>
        <v>Section 401-E: EHV reduction ratio</v>
      </c>
    </row>
    <row r="87" spans="6:7" ht="15" thickBot="1" x14ac:dyDescent="0.4">
      <c r="F87" s="86" t="s">
        <v>483</v>
      </c>
      <c r="G87" s="81" t="str">
        <f>MEAV!$C$122</f>
        <v>Section 401-F: Adjusted MEAV</v>
      </c>
    </row>
    <row r="88" spans="6:7" ht="15" thickTop="1" x14ac:dyDescent="0.3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3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35">
      <c r="F90" s="86" t="s">
        <v>483</v>
      </c>
      <c r="G90" s="81" t="str">
        <f>Expenditure!$C$58</f>
        <v>Section 402-C: Expenditure for allocation based on MEAV</v>
      </c>
    </row>
    <row r="91" spans="6:7" x14ac:dyDescent="0.35">
      <c r="F91" s="86" t="s">
        <v>483</v>
      </c>
      <c r="G91" s="81" t="str">
        <f>Expenditure!$C$71</f>
        <v>Section 402-D: MEAV allocation shares</v>
      </c>
    </row>
    <row r="92" spans="6:7" x14ac:dyDescent="0.35">
      <c r="F92" s="86" t="s">
        <v>483</v>
      </c>
      <c r="G92" s="81" t="str">
        <f>Expenditure!$C$87</f>
        <v>Section 402-E: Expenditure allocated based on MEAV</v>
      </c>
    </row>
    <row r="93" spans="6:7" x14ac:dyDescent="0.35">
      <c r="F93" s="86"/>
      <c r="G93" s="81" t="str">
        <f>Expenditure!$C$107</f>
        <v>Section 402-F: Smart meter communication licence costs</v>
      </c>
    </row>
    <row r="94" spans="6:7" x14ac:dyDescent="0.35">
      <c r="F94" s="86" t="s">
        <v>483</v>
      </c>
      <c r="G94" s="81" t="str">
        <f>Expenditure!$C$119</f>
        <v>Section 402-G: Expenditure allocated to LV Services</v>
      </c>
    </row>
    <row r="95" spans="6:7" ht="15" thickBot="1" x14ac:dyDescent="0.4">
      <c r="F95" s="86" t="s">
        <v>483</v>
      </c>
      <c r="G95" s="81" t="str">
        <f>Expenditure!$C$138</f>
        <v>Section 402-H: Total expenditure allocated for discounts</v>
      </c>
    </row>
    <row r="96" spans="6:7" ht="15" thickTop="1" x14ac:dyDescent="0.35">
      <c r="F96" s="85" t="s">
        <v>311</v>
      </c>
      <c r="G96" s="81" t="str">
        <f>Expensed!$C$18</f>
        <v>Section 403-A: Total expenditure allocated</v>
      </c>
    </row>
    <row r="97" spans="6:7" x14ac:dyDescent="0.35">
      <c r="F97" s="86" t="s">
        <v>483</v>
      </c>
      <c r="G97" s="81" t="str">
        <f>Expensed!$C$34</f>
        <v>Section 403-B: Share expensed</v>
      </c>
    </row>
    <row r="98" spans="6:7" x14ac:dyDescent="0.35">
      <c r="F98" s="86" t="s">
        <v>483</v>
      </c>
      <c r="G98" s="81" t="str">
        <f>Expensed!$C$40</f>
        <v>Section 403-C: Value expensed</v>
      </c>
    </row>
    <row r="99" spans="6:7" ht="15" thickBot="1" x14ac:dyDescent="0.4">
      <c r="F99" s="86" t="s">
        <v>483</v>
      </c>
      <c r="G99" s="81" t="str">
        <f>Expensed!$C$65</f>
        <v>Section 403-D: Expensed proportions</v>
      </c>
    </row>
    <row r="100" spans="6:7" ht="15" thickTop="1" x14ac:dyDescent="0.35">
      <c r="F100" s="85" t="s">
        <v>24</v>
      </c>
      <c r="G100" s="81" t="str">
        <f>Capitalised!$C$18</f>
        <v>Section 404-A: Net capex (2005/06 to 2014/15)</v>
      </c>
    </row>
    <row r="101" spans="6:7" x14ac:dyDescent="0.35">
      <c r="F101" s="86" t="s">
        <v>483</v>
      </c>
      <c r="G101" s="81" t="str">
        <f>Capitalised!$C$27</f>
        <v>Section 404-B: Capitalised proportions (EDCM)</v>
      </c>
    </row>
    <row r="102" spans="6:7" ht="15" thickBot="1" x14ac:dyDescent="0.4">
      <c r="F102" s="86" t="s">
        <v>483</v>
      </c>
      <c r="G102" s="81" t="str">
        <f>Capitalised!$C$47</f>
        <v>Section 404-C: Capitalised proportions (CDCM)</v>
      </c>
    </row>
    <row r="103" spans="6:7" ht="15" thickTop="1" x14ac:dyDescent="0.35">
      <c r="F103" s="85" t="s">
        <v>25</v>
      </c>
      <c r="G103" s="81" t="str">
        <f>'Rev allocation'!$C$16</f>
        <v>Section 405-A: Breakdown of allowed revenue</v>
      </c>
    </row>
    <row r="104" spans="6:7" x14ac:dyDescent="0.3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3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35">
      <c r="F106" s="86" t="s">
        <v>483</v>
      </c>
      <c r="G106" s="81" t="str">
        <f>'Rev allocation'!$C$56</f>
        <v>Section 405-D: Revenue to share</v>
      </c>
    </row>
    <row r="107" spans="6:7" x14ac:dyDescent="0.35">
      <c r="F107" s="86" t="s">
        <v>483</v>
      </c>
      <c r="G107" s="81" t="str">
        <f>'Rev allocation'!$C$72</f>
        <v>Section 405-E: Additional DNO revenue shares</v>
      </c>
    </row>
    <row r="108" spans="6:7" x14ac:dyDescent="0.35">
      <c r="F108" s="86" t="s">
        <v>483</v>
      </c>
      <c r="G108" s="81" t="str">
        <f>'Rev allocation'!$C$80</f>
        <v>Section 405-F: Revenue allocation</v>
      </c>
    </row>
    <row r="109" spans="6:7" x14ac:dyDescent="0.35">
      <c r="F109" s="86" t="s">
        <v>483</v>
      </c>
      <c r="G109" s="81" t="str">
        <f>'Rev allocation'!$C$90</f>
        <v>Section 405-G: Revenue allocation</v>
      </c>
    </row>
    <row r="110" spans="6:7" x14ac:dyDescent="0.35">
      <c r="F110" s="86" t="s">
        <v>483</v>
      </c>
      <c r="G110" s="81" t="str">
        <f>'Rev allocation'!$C$126</f>
        <v>Section 405-H: Revenue per unit</v>
      </c>
    </row>
    <row r="111" spans="6:7" x14ac:dyDescent="0.35">
      <c r="F111" s="86" t="s">
        <v>483</v>
      </c>
      <c r="G111" s="81" t="str">
        <f>'Rev allocation'!$C$142</f>
        <v>Section 405-I: Shares of revenue per unit</v>
      </c>
    </row>
    <row r="112" spans="6:7" x14ac:dyDescent="0.35">
      <c r="F112" s="86" t="s">
        <v>483</v>
      </c>
      <c r="G112" s="81" t="str">
        <f>'Rev allocation'!$C$156</f>
        <v>Section 405-J: U</v>
      </c>
    </row>
    <row r="113" spans="6:7" ht="15" thickBot="1" x14ac:dyDescent="0.4">
      <c r="F113" s="86" t="s">
        <v>483</v>
      </c>
      <c r="G113" s="81" t="str">
        <f>'Rev allocation'!$C$160</f>
        <v>Section 405-K: Extended network level allocation (EDCM only)</v>
      </c>
    </row>
    <row r="114" spans="6:7" ht="15" thickTop="1" x14ac:dyDescent="0.35">
      <c r="F114" s="85" t="s">
        <v>312</v>
      </c>
      <c r="G114" s="81" t="str">
        <f>Direct!$C$18</f>
        <v>Section 406-A: Removal of negative expenditure</v>
      </c>
    </row>
    <row r="115" spans="6:7" ht="15" thickBot="1" x14ac:dyDescent="0.4">
      <c r="F115" s="86" t="s">
        <v>483</v>
      </c>
      <c r="G115" s="81" t="str">
        <f>Direct!$C$32</f>
        <v>Section 406-B: Direct share of positive expenditure</v>
      </c>
    </row>
    <row r="116" spans="6:7" ht="15" thickTop="1" x14ac:dyDescent="0.35">
      <c r="F116" s="85" t="s">
        <v>313</v>
      </c>
      <c r="G116" s="81" t="str">
        <f>'EDCM discounts'!$C$16</f>
        <v>Section 407-A: Allocation percentages</v>
      </c>
    </row>
    <row r="117" spans="6:7" x14ac:dyDescent="0.35">
      <c r="F117" s="86" t="s">
        <v>483</v>
      </c>
      <c r="G117" s="81" t="str">
        <f>'EDCM discounts'!$C$32</f>
        <v>Section 407-B: S</v>
      </c>
    </row>
    <row r="118" spans="6:7" x14ac:dyDescent="0.35">
      <c r="F118" s="86" t="s">
        <v>483</v>
      </c>
      <c r="G118" s="81" t="str">
        <f>'EDCM discounts'!$C$50</f>
        <v>Section 407-C: P</v>
      </c>
    </row>
    <row r="119" spans="6:7" x14ac:dyDescent="0.35">
      <c r="F119" s="86" t="s">
        <v>483</v>
      </c>
      <c r="G119" s="81" t="str">
        <f>'EDCM discounts'!$C$62</f>
        <v>Section 407-D: P adder</v>
      </c>
    </row>
    <row r="120" spans="6:7" x14ac:dyDescent="0.35">
      <c r="F120" s="86" t="s">
        <v>483</v>
      </c>
      <c r="G120" s="81" t="str">
        <f>'EDCM discounts'!$C$79</f>
        <v>Section 407-E: U</v>
      </c>
    </row>
    <row r="121" spans="6:7" x14ac:dyDescent="0.35">
      <c r="F121" s="86" t="s">
        <v>483</v>
      </c>
      <c r="G121" s="81" t="str">
        <f>'EDCM discounts'!$C$91</f>
        <v>Section 407-F: EDCM user discounts (before cap)</v>
      </c>
    </row>
    <row r="122" spans="6:7" ht="15" thickBot="1" x14ac:dyDescent="0.4">
      <c r="F122" s="86" t="s">
        <v>483</v>
      </c>
      <c r="G122" s="81" t="str">
        <f>'EDCM discounts'!$C$100</f>
        <v>Section 407-G: EDCM user discounts</v>
      </c>
    </row>
    <row r="123" spans="6:7" ht="15" thickTop="1" x14ac:dyDescent="0.35">
      <c r="F123" s="85" t="s">
        <v>26</v>
      </c>
      <c r="G123" s="81" t="str">
        <f>'CDCM discounts'!$C$15</f>
        <v>Section 408-A: Allocation percentages</v>
      </c>
    </row>
    <row r="124" spans="6:7" x14ac:dyDescent="0.3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" thickBot="1" x14ac:dyDescent="0.4">
      <c r="F125" s="86" t="s">
        <v>483</v>
      </c>
      <c r="G125" s="81" t="str">
        <f>'CDCM discounts'!$C$33</f>
        <v>Section 408-C: PCDM user discounts for CDCM</v>
      </c>
    </row>
    <row r="126" spans="6:7" ht="15" thickTop="1" x14ac:dyDescent="0.35">
      <c r="F126" s="87" t="s">
        <v>512</v>
      </c>
      <c r="G126" s="81" t="str">
        <f>'Output to other models'!$C$15</f>
        <v>Output 401-A: PCDM user discount for CDCM</v>
      </c>
    </row>
    <row r="127" spans="6:7" x14ac:dyDescent="0.35">
      <c r="F127" s="88" t="s">
        <v>483</v>
      </c>
      <c r="G127" s="81" t="str">
        <f>'Output to other models'!$C$25</f>
        <v>Output 401-B: PCDM user discount for EDCM</v>
      </c>
    </row>
    <row r="129" spans="2:7" x14ac:dyDescent="0.3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 xr:uid="{00000000-0004-0000-0300-000000000000}"/>
    <hyperlink ref="F16" location="'Version control'!A4" display="'" xr:uid="{00000000-0004-0000-0300-000001000000}"/>
    <hyperlink ref="G16" location="'Version control'!$B$5" display="'Version control'!$B$5" xr:uid="{00000000-0004-0000-0300-000002000000}"/>
    <hyperlink ref="F17" location="'Version control'!A4" display="'" xr:uid="{00000000-0004-0000-0300-000003000000}"/>
    <hyperlink ref="G17" location="'Version control'!$B$17" display="'Version control'!$B$17" xr:uid="{00000000-0004-0000-0300-000004000000}"/>
    <hyperlink ref="F18" location="'Version control'!A4" display="'" xr:uid="{00000000-0004-0000-0300-000005000000}"/>
    <hyperlink ref="G18" location="'Version control'!$B$31" display="'Version control'!$B$31" xr:uid="{00000000-0004-0000-0300-000006000000}"/>
    <hyperlink ref="F19" location="'Version control'!A4" display="'" xr:uid="{00000000-0004-0000-0300-000007000000}"/>
    <hyperlink ref="G19" location="'Version control'!$B$44" display="'Version control'!$B$44" xr:uid="{00000000-0004-0000-0300-000008000000}"/>
    <hyperlink ref="F20" location="'Model map'!A4" display="'" xr:uid="{00000000-0004-0000-0300-000009000000}"/>
    <hyperlink ref="G20" location="'Model map'!$B$5" display="'Model map'!$B$5" xr:uid="{00000000-0004-0000-0300-00000A000000}"/>
    <hyperlink ref="F21" location="'Fixed inputs'!A4" display="'" xr:uid="{00000000-0004-0000-0300-00000B000000}"/>
    <hyperlink ref="G21" location="'Fixed inputs'!$B$11" display="'Fixed inputs'!$B$11" xr:uid="{00000000-0004-0000-0300-00000C000000}"/>
    <hyperlink ref="F22" location="'Fixed inputs'!A4" display="'" xr:uid="{00000000-0004-0000-0300-00000D000000}"/>
    <hyperlink ref="G22" location="'Fixed inputs'!$B$19" display="'Fixed inputs'!$B$19" xr:uid="{00000000-0004-0000-0300-00000E000000}"/>
    <hyperlink ref="F23" location="'DNO inputs'!A4" display="'" xr:uid="{00000000-0004-0000-0300-00000F000000}"/>
    <hyperlink ref="G23" location="'DNO inputs'!$B$11" display="'DNO inputs'!$B$11" xr:uid="{00000000-0004-0000-0300-000010000000}"/>
    <hyperlink ref="F24" location="'DNO inputs'!A4" display="'" xr:uid="{00000000-0004-0000-0300-000011000000}"/>
    <hyperlink ref="G24" location="'DNO inputs'!$B$28" display="'DNO inputs'!$B$28" xr:uid="{00000000-0004-0000-0300-000012000000}"/>
    <hyperlink ref="F26" location="'DNO inputs'!A4" display="'" xr:uid="{00000000-0004-0000-0300-000013000000}"/>
    <hyperlink ref="G26" location="'DNO inputs'!$B$51" display="'DNO inputs'!$B$51" xr:uid="{00000000-0004-0000-0300-000014000000}"/>
    <hyperlink ref="F27" location="'MEAV'!A4" display="'" xr:uid="{00000000-0004-0000-0300-000015000000}"/>
    <hyperlink ref="G27" location="'MEAV'!$B$13" display="'MEAV'!$B$13" xr:uid="{00000000-0004-0000-0300-000016000000}"/>
    <hyperlink ref="F28" location="'MEAV'!A4" display="'" xr:uid="{00000000-0004-0000-0300-000017000000}"/>
    <hyperlink ref="G28" location="'MEAV'!$B$99" display="'MEAV'!$B$99" xr:uid="{00000000-0004-0000-0300-000018000000}"/>
    <hyperlink ref="F29" location="'Expenditure'!A4" display="'" xr:uid="{00000000-0004-0000-0300-000019000000}"/>
    <hyperlink ref="G29" location="'Expenditure'!$B$12" display="'Expenditure'!$B$12" xr:uid="{00000000-0004-0000-0300-00001A000000}"/>
    <hyperlink ref="F30" location="'Expenditure'!A4" display="'" xr:uid="{00000000-0004-0000-0300-00001B000000}"/>
    <hyperlink ref="G30" location="'Expenditure'!$B$53" display="'Expenditure'!$B$53" xr:uid="{00000000-0004-0000-0300-00001C000000}"/>
    <hyperlink ref="F31" location="'Expenditure'!A4" display="'" xr:uid="{00000000-0004-0000-0300-00001D000000}"/>
    <hyperlink ref="G31" location="'Expenditure'!$B$103" display="'Expenditure'!$B$103" xr:uid="{00000000-0004-0000-0300-00001E000000}"/>
    <hyperlink ref="F32" location="'Expenditure'!A4" display="'" xr:uid="{00000000-0004-0000-0300-00001F000000}"/>
    <hyperlink ref="G32" location="'Expenditure'!$B$121" display="'Expenditure'!$B$121" xr:uid="{00000000-0004-0000-0300-000020000000}"/>
    <hyperlink ref="F33" location="'Expensed'!A4" display="'" xr:uid="{00000000-0004-0000-0300-000021000000}"/>
    <hyperlink ref="G33" location="'Expensed'!$B$13" display="'Expensed'!$B$13" xr:uid="{00000000-0004-0000-0300-000022000000}"/>
    <hyperlink ref="F34" location="'Capitalised'!A4" display="'" xr:uid="{00000000-0004-0000-0300-000023000000}"/>
    <hyperlink ref="G34" location="'Capitalised'!$B$13" display="'Capitalised'!$B$13" xr:uid="{00000000-0004-0000-0300-000024000000}"/>
    <hyperlink ref="F35" location="'Rev allocation'!A4" display="'" xr:uid="{00000000-0004-0000-0300-000025000000}"/>
    <hyperlink ref="G35" location="'Rev allocation'!$B$12" display="'Rev allocation'!$B$12" xr:uid="{00000000-0004-0000-0300-000026000000}"/>
    <hyperlink ref="F36" location="'Rev allocation'!A4" display="'" xr:uid="{00000000-0004-0000-0300-000027000000}"/>
    <hyperlink ref="G36" location="'Rev allocation'!$B$51" display="'Rev allocation'!$B$51" xr:uid="{00000000-0004-0000-0300-000028000000}"/>
    <hyperlink ref="F37" location="'Rev allocation'!A4" display="'" xr:uid="{00000000-0004-0000-0300-000029000000}"/>
    <hyperlink ref="G37" location="'Rev allocation'!$B$86" display="'Rev allocation'!$B$86" xr:uid="{00000000-0004-0000-0300-00002A000000}"/>
    <hyperlink ref="F38" location="'Rev allocation'!A4" display="'" xr:uid="{00000000-0004-0000-0300-00002B000000}"/>
    <hyperlink ref="G38" location="'Rev allocation'!$B$122" display="'Rev allocation'!$B$122" xr:uid="{00000000-0004-0000-0300-00002C000000}"/>
    <hyperlink ref="F39" location="'Direct'!A4" display="'" xr:uid="{00000000-0004-0000-0300-00002D000000}"/>
    <hyperlink ref="G39" location="'Direct'!$B$13" display="'Direct'!$B$13" xr:uid="{00000000-0004-0000-0300-00002E000000}"/>
    <hyperlink ref="F40" location="'EDCM discounts'!A4" display="'" xr:uid="{00000000-0004-0000-0300-00002F000000}"/>
    <hyperlink ref="G40" location="'EDCM discounts'!$B$11" display="'EDCM discounts'!$B$11" xr:uid="{00000000-0004-0000-0300-000030000000}"/>
    <hyperlink ref="F41" location="'EDCM discounts'!A4" display="'" xr:uid="{00000000-0004-0000-0300-000031000000}"/>
    <hyperlink ref="G41" location="'EDCM discounts'!$B$27" display="'EDCM discounts'!$B$27" xr:uid="{00000000-0004-0000-0300-000032000000}"/>
    <hyperlink ref="F42" location="'EDCM discounts'!A4" display="'" xr:uid="{00000000-0004-0000-0300-000033000000}"/>
    <hyperlink ref="G42" location="'EDCM discounts'!$B$87" display="'EDCM discounts'!$B$87" xr:uid="{00000000-0004-0000-0300-000034000000}"/>
    <hyperlink ref="F43" location="'CDCM discounts'!A4" display="'" xr:uid="{00000000-0004-0000-0300-000035000000}"/>
    <hyperlink ref="G43" location="'CDCM discounts'!$B$11" display="'CDCM discounts'!$B$11" xr:uid="{00000000-0004-0000-0300-000036000000}"/>
    <hyperlink ref="F44" location="'Output to other models'!A4" display="'" xr:uid="{00000000-0004-0000-0300-000037000000}"/>
    <hyperlink ref="G44" location="'Output to other models'!$B$11" display="'Output to other models'!$B$11" xr:uid="{00000000-0004-0000-0300-000038000000}"/>
    <hyperlink ref="F51" location="'Fixed inputs'!A4" display="'" xr:uid="{00000000-0004-0000-0300-000039000000}"/>
    <hyperlink ref="G51" location="'Fixed inputs'!$C$15" display="'Fixed inputs'!$C$15" xr:uid="{00000000-0004-0000-0300-00003A000000}"/>
    <hyperlink ref="F52" location="'Fixed inputs'!A4" display="'" xr:uid="{00000000-0004-0000-0300-00003B000000}"/>
    <hyperlink ref="G52" location="'Fixed inputs'!$C$23" display="'Fixed inputs'!$C$23" xr:uid="{00000000-0004-0000-0300-00003C000000}"/>
    <hyperlink ref="F53" location="'Fixed inputs'!A4" display="'" xr:uid="{00000000-0004-0000-0300-00003D000000}"/>
    <hyperlink ref="G53" location="'Fixed inputs'!$C$29" display="'Fixed inputs'!$C$29" xr:uid="{00000000-0004-0000-0300-00003E000000}"/>
    <hyperlink ref="F54" location="'Fixed inputs'!A4" display="'" xr:uid="{00000000-0004-0000-0300-00003F000000}"/>
    <hyperlink ref="G54" location="'Fixed inputs'!$C$37" display="'Fixed inputs'!$C$37" xr:uid="{00000000-0004-0000-0300-000040000000}"/>
    <hyperlink ref="F55" location="'Fixed inputs'!A4" display="'" xr:uid="{00000000-0004-0000-0300-000041000000}"/>
    <hyperlink ref="G55" location="'Fixed inputs'!$C$89" display="'Fixed inputs'!$C$89" xr:uid="{00000000-0004-0000-0300-000042000000}"/>
    <hyperlink ref="F56" location="'Fixed inputs'!A4" display="'" xr:uid="{00000000-0004-0000-0300-000043000000}"/>
    <hyperlink ref="G56" location="'Fixed inputs'!$C$130" display="'Fixed inputs'!$C$130" xr:uid="{00000000-0004-0000-0300-000044000000}"/>
    <hyperlink ref="F57" location="'Fixed inputs'!A4" display="'" xr:uid="{00000000-0004-0000-0300-000045000000}"/>
    <hyperlink ref="G57" location="'Fixed inputs'!$C$175" display="'Fixed inputs'!$C$175" xr:uid="{00000000-0004-0000-0300-000046000000}"/>
    <hyperlink ref="F58" location="'Fixed inputs'!A4" display="'" xr:uid="{00000000-0004-0000-0300-000047000000}"/>
    <hyperlink ref="G58" location="'Fixed inputs'!$C$273" display="'Fixed inputs'!$C$273" xr:uid="{00000000-0004-0000-0300-000048000000}"/>
    <hyperlink ref="F59" location="'Fixed inputs'!A4" display="'" xr:uid="{00000000-0004-0000-0300-000049000000}"/>
    <hyperlink ref="G59" location="'Fixed inputs'!$C$372" display="'Fixed inputs'!$C$372" xr:uid="{00000000-0004-0000-0300-00004A000000}"/>
    <hyperlink ref="F60" location="'Fixed inputs'!A4" display="'" xr:uid="{00000000-0004-0000-0300-00004B000000}"/>
    <hyperlink ref="G60" location="'Fixed inputs'!$C$381" display="'Fixed inputs'!$C$381" xr:uid="{00000000-0004-0000-0300-00004C000000}"/>
    <hyperlink ref="F61" location="'Fixed inputs'!A4" display="'" xr:uid="{00000000-0004-0000-0300-00004D000000}"/>
    <hyperlink ref="G61" location="'Fixed inputs'!$C$390" display="'Fixed inputs'!$C$390" xr:uid="{00000000-0004-0000-0300-00004E000000}"/>
    <hyperlink ref="F63" location="'DNO inputs'!A4" display="'" xr:uid="{00000000-0004-0000-0300-00004F000000}"/>
    <hyperlink ref="G63" location="'DNO inputs'!$C$15" display="'DNO inputs'!$C$15" xr:uid="{00000000-0004-0000-0300-000050000000}"/>
    <hyperlink ref="F64" location="'DNO inputs'!A4" display="'" xr:uid="{00000000-0004-0000-0300-000051000000}"/>
    <hyperlink ref="G64" location="'DNO inputs'!$C$21" display="'DNO inputs'!$C$21" xr:uid="{00000000-0004-0000-0300-000052000000}"/>
    <hyperlink ref="F65" location="'DNO inputs'!A4" display="'" xr:uid="{00000000-0004-0000-0300-000053000000}"/>
    <hyperlink ref="G65" location="'DNO inputs'!$C$32" display="'DNO inputs'!$C$32" xr:uid="{00000000-0004-0000-0300-000054000000}"/>
    <hyperlink ref="F67" location="'DNO inputs'!A4" display="'" xr:uid="{00000000-0004-0000-0300-000055000000}"/>
    <hyperlink ref="G67" location="'DNO inputs'!$C$44" display="'DNO inputs'!$C$44" xr:uid="{00000000-0004-0000-0300-000056000000}"/>
    <hyperlink ref="F69" location="'DNO inputs'!A4" display="'" xr:uid="{00000000-0004-0000-0300-000057000000}"/>
    <hyperlink ref="G69" location="'DNO inputs'!$C$55" display="'DNO inputs'!$C$55" xr:uid="{00000000-0004-0000-0300-000058000000}"/>
    <hyperlink ref="F70" location="'DNO inputs'!A4" display="'" xr:uid="{00000000-0004-0000-0300-000059000000}"/>
    <hyperlink ref="G70" location="'DNO inputs'!$C$147" display="'DNO inputs'!$C$147" xr:uid="{00000000-0004-0000-0300-00005A000000}"/>
    <hyperlink ref="F71" location="'DNO inputs'!A4" display="'" xr:uid="{00000000-0004-0000-0300-00005B000000}"/>
    <hyperlink ref="G71" location="'DNO inputs'!$C$238" display="'DNO inputs'!$C$238" xr:uid="{00000000-0004-0000-0300-00005C000000}"/>
    <hyperlink ref="F72" location="'DNO inputs'!A4" display="'" xr:uid="{00000000-0004-0000-0300-00005D000000}"/>
    <hyperlink ref="G72" location="'DNO inputs'!$C$279" display="'DNO inputs'!$C$279" xr:uid="{00000000-0004-0000-0300-00005E000000}"/>
    <hyperlink ref="F73" location="'DNO inputs'!A4" display="'" xr:uid="{00000000-0004-0000-0300-00005F000000}"/>
    <hyperlink ref="G73" location="'DNO inputs'!$C$320" display="'DNO inputs'!$C$320" xr:uid="{00000000-0004-0000-0300-000060000000}"/>
    <hyperlink ref="F74" location="'DNO inputs'!A4" display="'" xr:uid="{00000000-0004-0000-0300-000061000000}"/>
    <hyperlink ref="G74" location="'DNO inputs'!$C$331" display="'DNO inputs'!$C$331" xr:uid="{00000000-0004-0000-0300-000062000000}"/>
    <hyperlink ref="F75" location="'DNO inputs'!A4" display="'" xr:uid="{00000000-0004-0000-0300-000063000000}"/>
    <hyperlink ref="G75" location="'DNO inputs'!$C$343" display="'DNO inputs'!$C$343" xr:uid="{00000000-0004-0000-0300-000064000000}"/>
    <hyperlink ref="F76" location="'DNO inputs'!A4" display="'" xr:uid="{00000000-0004-0000-0300-000065000000}"/>
    <hyperlink ref="G76" location="'DNO inputs'!$C$350" display="'DNO inputs'!$C$350" xr:uid="{00000000-0004-0000-0300-000066000000}"/>
    <hyperlink ref="F77" location="'DNO inputs'!A4" display="'" xr:uid="{00000000-0004-0000-0300-000067000000}"/>
    <hyperlink ref="G77" location="'DNO inputs'!$C$359" display="'DNO inputs'!$C$359" xr:uid="{00000000-0004-0000-0300-000068000000}"/>
    <hyperlink ref="F78" location="'DNO inputs'!A4" display="'" xr:uid="{00000000-0004-0000-0300-000069000000}"/>
    <hyperlink ref="G78" location="'DNO inputs'!$C$365" display="'DNO inputs'!$C$365" xr:uid="{00000000-0004-0000-0300-00006A000000}"/>
    <hyperlink ref="F79" location="'DNO inputs'!A4" display="'" xr:uid="{00000000-0004-0000-0300-00006B000000}"/>
    <hyperlink ref="G79" location="'DNO inputs'!$C$371" display="'DNO inputs'!$C$371" xr:uid="{00000000-0004-0000-0300-00006C000000}"/>
    <hyperlink ref="F80" location="'DNO inputs'!A4" display="'" xr:uid="{00000000-0004-0000-0300-00006D000000}"/>
    <hyperlink ref="G80" location="'DNO inputs'!$C$378" display="'DNO inputs'!$C$378" xr:uid="{00000000-0004-0000-0300-00006E000000}"/>
    <hyperlink ref="F81" location="'DNO inputs'!A4" display="'" xr:uid="{00000000-0004-0000-0300-00006F000000}"/>
    <hyperlink ref="G81" location="'DNO inputs'!$C$387" display="'DNO inputs'!$C$387" xr:uid="{00000000-0004-0000-0300-000070000000}"/>
    <hyperlink ref="F82" location="'MEAV'!A4" display="'" xr:uid="{00000000-0004-0000-0300-000071000000}"/>
    <hyperlink ref="G82" location="'MEAV'!$C$18" display="'MEAV'!$C$18" xr:uid="{00000000-0004-0000-0300-000072000000}"/>
    <hyperlink ref="F83" location="'MEAV'!A4" display="'" xr:uid="{00000000-0004-0000-0300-000073000000}"/>
    <hyperlink ref="G83" location="'MEAV'!$C$27" display="'MEAV'!$C$27" xr:uid="{00000000-0004-0000-0300-000074000000}"/>
    <hyperlink ref="F84" location="'MEAV'!A4" display="'" xr:uid="{00000000-0004-0000-0300-000075000000}"/>
    <hyperlink ref="G84" location="'MEAV'!$C$49" display="'MEAV'!$C$49" xr:uid="{00000000-0004-0000-0300-000076000000}"/>
    <hyperlink ref="F85" location="'MEAV'!A4" display="'" xr:uid="{00000000-0004-0000-0300-000077000000}"/>
    <hyperlink ref="G85" location="'MEAV'!$C$80" display="'MEAV'!$C$80" xr:uid="{00000000-0004-0000-0300-000078000000}"/>
    <hyperlink ref="F86" location="'MEAV'!A4" display="'" xr:uid="{00000000-0004-0000-0300-000079000000}"/>
    <hyperlink ref="G86" location="'MEAV'!$C$103" display="'MEAV'!$C$103" xr:uid="{00000000-0004-0000-0300-00007A000000}"/>
    <hyperlink ref="F87" location="'MEAV'!A4" display="'" xr:uid="{00000000-0004-0000-0300-00007B000000}"/>
    <hyperlink ref="G87" location="'MEAV'!$C$122" display="'MEAV'!$C$122" xr:uid="{00000000-0004-0000-0300-00007C000000}"/>
    <hyperlink ref="F88" location="'Expenditure'!A4" display="'" xr:uid="{00000000-0004-0000-0300-00007D000000}"/>
    <hyperlink ref="G88" location="'Expenditure'!$C$16" display="'Expenditure'!$C$16" xr:uid="{00000000-0004-0000-0300-00007E000000}"/>
    <hyperlink ref="F89" location="'Expenditure'!A4" display="'" xr:uid="{00000000-0004-0000-0300-00007F000000}"/>
    <hyperlink ref="G89" location="'Expenditure'!$C$36" display="'Expenditure'!$C$36" xr:uid="{00000000-0004-0000-0300-000080000000}"/>
    <hyperlink ref="F90" location="'Expenditure'!A4" display="'" xr:uid="{00000000-0004-0000-0300-000081000000}"/>
    <hyperlink ref="G90" location="'Expenditure'!$C$58" display="'Expenditure'!$C$58" xr:uid="{00000000-0004-0000-0300-000082000000}"/>
    <hyperlink ref="F91" location="'Expenditure'!A4" display="'" xr:uid="{00000000-0004-0000-0300-000083000000}"/>
    <hyperlink ref="G91" location="'Expenditure'!$C$71" display="'Expenditure'!$C$71" xr:uid="{00000000-0004-0000-0300-000084000000}"/>
    <hyperlink ref="F92" location="'Expenditure'!A4" display="'" xr:uid="{00000000-0004-0000-0300-000085000000}"/>
    <hyperlink ref="G92" location="'Expenditure'!$C$87" display="'Expenditure'!$C$87" xr:uid="{00000000-0004-0000-0300-000086000000}"/>
    <hyperlink ref="F94" location="'Expenditure'!A4" display="'" xr:uid="{00000000-0004-0000-0300-000087000000}"/>
    <hyperlink ref="G94" location="'Expenditure'!$C$107" display="'Expenditure'!$C$107" xr:uid="{00000000-0004-0000-0300-000088000000}"/>
    <hyperlink ref="F95" location="'Expenditure'!A4" display="'" xr:uid="{00000000-0004-0000-0300-000089000000}"/>
    <hyperlink ref="G95" location="'Expenditure'!$C$126" display="'Expenditure'!$C$126" xr:uid="{00000000-0004-0000-0300-00008A000000}"/>
    <hyperlink ref="F96" location="'Expensed'!A4" display="'" xr:uid="{00000000-0004-0000-0300-00008B000000}"/>
    <hyperlink ref="G96" location="'Expensed'!$C$18" display="'Expensed'!$C$18" xr:uid="{00000000-0004-0000-0300-00008C000000}"/>
    <hyperlink ref="F97" location="'Expensed'!A4" display="'" xr:uid="{00000000-0004-0000-0300-00008D000000}"/>
    <hyperlink ref="G97" location="'Expensed'!$C$34" display="'Expensed'!$C$34" xr:uid="{00000000-0004-0000-0300-00008E000000}"/>
    <hyperlink ref="F98" location="'Expensed'!A4" display="'" xr:uid="{00000000-0004-0000-0300-00008F000000}"/>
    <hyperlink ref="G98" location="'Expensed'!$C$40" display="'Expensed'!$C$40" xr:uid="{00000000-0004-0000-0300-000090000000}"/>
    <hyperlink ref="F99" location="'Expensed'!A4" display="'" xr:uid="{00000000-0004-0000-0300-000091000000}"/>
    <hyperlink ref="G99" location="'Expensed'!$C$65" display="'Expensed'!$C$65" xr:uid="{00000000-0004-0000-0300-000092000000}"/>
    <hyperlink ref="F100" location="'Capitalised'!A4" display="'" xr:uid="{00000000-0004-0000-0300-000093000000}"/>
    <hyperlink ref="G100" location="'Capitalised'!$C$18" display="'Capitalised'!$C$18" xr:uid="{00000000-0004-0000-0300-000094000000}"/>
    <hyperlink ref="F101" location="'Capitalised'!A4" display="'" xr:uid="{00000000-0004-0000-0300-000095000000}"/>
    <hyperlink ref="G101" location="'Capitalised'!$C$27" display="'Capitalised'!$C$27" xr:uid="{00000000-0004-0000-0300-000096000000}"/>
    <hyperlink ref="F102" location="'Capitalised'!A4" display="'" xr:uid="{00000000-0004-0000-0300-000097000000}"/>
    <hyperlink ref="G102" location="'Capitalised'!$C$47" display="'Capitalised'!$C$47" xr:uid="{00000000-0004-0000-0300-000098000000}"/>
    <hyperlink ref="F103" location="'Rev allocation'!A4" display="'" xr:uid="{00000000-0004-0000-0300-000099000000}"/>
    <hyperlink ref="G103" location="'Rev allocation'!$C$16" display="'Rev allocation'!$C$16" xr:uid="{00000000-0004-0000-0300-00009A000000}"/>
    <hyperlink ref="F104" location="'Rev allocation'!A4" display="'" xr:uid="{00000000-0004-0000-0300-00009B000000}"/>
    <hyperlink ref="G104" location="'Rev allocation'!$C$31" display="'Rev allocation'!$C$31" xr:uid="{00000000-0004-0000-0300-00009C000000}"/>
    <hyperlink ref="F105" location="'Rev allocation'!A4" display="'" xr:uid="{00000000-0004-0000-0300-00009D000000}"/>
    <hyperlink ref="G105" location="'Rev allocation'!$C$41" display="'Rev allocation'!$C$41" xr:uid="{00000000-0004-0000-0300-00009E000000}"/>
    <hyperlink ref="F106" location="'Rev allocation'!A4" display="'" xr:uid="{00000000-0004-0000-0300-00009F000000}"/>
    <hyperlink ref="G106" location="'Rev allocation'!$C$56" display="'Rev allocation'!$C$56" xr:uid="{00000000-0004-0000-0300-0000A0000000}"/>
    <hyperlink ref="F107" location="'Rev allocation'!A4" display="'" xr:uid="{00000000-0004-0000-0300-0000A1000000}"/>
    <hyperlink ref="G107" location="'Rev allocation'!$C$72" display="'Rev allocation'!$C$72" xr:uid="{00000000-0004-0000-0300-0000A2000000}"/>
    <hyperlink ref="F108" location="'Rev allocation'!A4" display="'" xr:uid="{00000000-0004-0000-0300-0000A3000000}"/>
    <hyperlink ref="G108" location="'Rev allocation'!$C$80" display="'Rev allocation'!$C$80" xr:uid="{00000000-0004-0000-0300-0000A4000000}"/>
    <hyperlink ref="F109" location="'Rev allocation'!A4" display="'" xr:uid="{00000000-0004-0000-0300-0000A5000000}"/>
    <hyperlink ref="G109" location="'Rev allocation'!$C$90" display="'Rev allocation'!$C$90" xr:uid="{00000000-0004-0000-0300-0000A6000000}"/>
    <hyperlink ref="F110" location="'Rev allocation'!A4" display="'" xr:uid="{00000000-0004-0000-0300-0000A7000000}"/>
    <hyperlink ref="G110" location="'Rev allocation'!$C$126" display="'Rev allocation'!$C$126" xr:uid="{00000000-0004-0000-0300-0000A8000000}"/>
    <hyperlink ref="F111" location="'Rev allocation'!A4" display="'" xr:uid="{00000000-0004-0000-0300-0000A9000000}"/>
    <hyperlink ref="G111" location="'Rev allocation'!$C$142" display="'Rev allocation'!$C$142" xr:uid="{00000000-0004-0000-0300-0000AA000000}"/>
    <hyperlink ref="F112" location="'Rev allocation'!A4" display="'" xr:uid="{00000000-0004-0000-0300-0000AB000000}"/>
    <hyperlink ref="G112" location="'Rev allocation'!$C$156" display="'Rev allocation'!$C$156" xr:uid="{00000000-0004-0000-0300-0000AC000000}"/>
    <hyperlink ref="F113" location="'Rev allocation'!A4" display="'" xr:uid="{00000000-0004-0000-0300-0000AD000000}"/>
    <hyperlink ref="G113" location="'Rev allocation'!$C$160" display="'Rev allocation'!$C$160" xr:uid="{00000000-0004-0000-0300-0000AE000000}"/>
    <hyperlink ref="F114" location="'Direct'!A4" display="'" xr:uid="{00000000-0004-0000-0300-0000AF000000}"/>
    <hyperlink ref="G114" location="'Direct'!$C$18" display="'Direct'!$C$18" xr:uid="{00000000-0004-0000-0300-0000B0000000}"/>
    <hyperlink ref="F115" location="'Direct'!A4" display="'" xr:uid="{00000000-0004-0000-0300-0000B1000000}"/>
    <hyperlink ref="G115" location="'Direct'!$C$32" display="'Direct'!$C$32" xr:uid="{00000000-0004-0000-0300-0000B2000000}"/>
    <hyperlink ref="F116" location="'EDCM discounts'!A4" display="'" xr:uid="{00000000-0004-0000-0300-0000B3000000}"/>
    <hyperlink ref="G116" location="'EDCM discounts'!$C$16" display="'EDCM discounts'!$C$16" xr:uid="{00000000-0004-0000-0300-0000B4000000}"/>
    <hyperlink ref="F117" location="'EDCM discounts'!A4" display="'" xr:uid="{00000000-0004-0000-0300-0000B5000000}"/>
    <hyperlink ref="G117" location="'EDCM discounts'!$C$32" display="'EDCM discounts'!$C$32" xr:uid="{00000000-0004-0000-0300-0000B6000000}"/>
    <hyperlink ref="F118" location="'EDCM discounts'!A4" display="'" xr:uid="{00000000-0004-0000-0300-0000B7000000}"/>
    <hyperlink ref="G118" location="'EDCM discounts'!$C$50" display="'EDCM discounts'!$C$50" xr:uid="{00000000-0004-0000-0300-0000B8000000}"/>
    <hyperlink ref="F119" location="'EDCM discounts'!A4" display="'" xr:uid="{00000000-0004-0000-0300-0000B9000000}"/>
    <hyperlink ref="G119" location="'EDCM discounts'!$C$62" display="'EDCM discounts'!$C$62" xr:uid="{00000000-0004-0000-0300-0000BA000000}"/>
    <hyperlink ref="F120" location="'EDCM discounts'!A4" display="'" xr:uid="{00000000-0004-0000-0300-0000BB000000}"/>
    <hyperlink ref="G120" location="'EDCM discounts'!$C$79" display="'EDCM discounts'!$C$79" xr:uid="{00000000-0004-0000-0300-0000BC000000}"/>
    <hyperlink ref="F121" location="'EDCM discounts'!A4" display="'" xr:uid="{00000000-0004-0000-0300-0000BD000000}"/>
    <hyperlink ref="G121" location="'EDCM discounts'!$C$91" display="'EDCM discounts'!$C$91" xr:uid="{00000000-0004-0000-0300-0000BE000000}"/>
    <hyperlink ref="F122" location="'EDCM discounts'!A4" display="'" xr:uid="{00000000-0004-0000-0300-0000BF000000}"/>
    <hyperlink ref="G122" location="'EDCM discounts'!$C$100" display="'EDCM discounts'!$C$100" xr:uid="{00000000-0004-0000-0300-0000C0000000}"/>
    <hyperlink ref="F123" location="'CDCM discounts'!A4" display="'" xr:uid="{00000000-0004-0000-0300-0000C1000000}"/>
    <hyperlink ref="G123" location="'CDCM discounts'!$C$15" display="'CDCM discounts'!$C$15" xr:uid="{00000000-0004-0000-0300-0000C2000000}"/>
    <hyperlink ref="F124" location="'CDCM discounts'!A4" display="'" xr:uid="{00000000-0004-0000-0300-0000C3000000}"/>
    <hyperlink ref="G124" location="'CDCM discounts'!$C$25" display="'CDCM discounts'!$C$25" xr:uid="{00000000-0004-0000-0300-0000C4000000}"/>
    <hyperlink ref="F125" location="'CDCM discounts'!A4" display="'" xr:uid="{00000000-0004-0000-0300-0000C5000000}"/>
    <hyperlink ref="G125" location="'CDCM discounts'!$C$33" display="'CDCM discounts'!$C$33" xr:uid="{00000000-0004-0000-0300-0000C6000000}"/>
    <hyperlink ref="F126" location="'Output to other models'!A4" display="'" xr:uid="{00000000-0004-0000-0300-0000C7000000}"/>
    <hyperlink ref="G126" location="'Output to other models'!$C$15" display="'Output to other models'!$C$15" xr:uid="{00000000-0004-0000-0300-0000C8000000}"/>
    <hyperlink ref="F127" location="'Output to other models'!A4" display="'" xr:uid="{00000000-0004-0000-0300-0000C9000000}"/>
    <hyperlink ref="G127" location="'Output to other models'!$C$25" display="'Output to other models'!$C$25" xr:uid="{00000000-0004-0000-0300-0000CA000000}"/>
    <hyperlink ref="G62" location="'Fixed inputs'!C405" display="'Fixed inputs'!C405" xr:uid="{00000000-0004-0000-0300-0000CB000000}"/>
    <hyperlink ref="G25" location="'DNO inputs'!B58" display="Inflation indices" xr:uid="{00000000-0004-0000-0300-0000CC000000}"/>
    <hyperlink ref="G66" location="'DNO inputs'!C44" display="'DNO inputs'!C44" xr:uid="{00000000-0004-0000-0300-0000CD000000}"/>
    <hyperlink ref="G68" location="'DNO inputs'!C62" display="'DNO inputs'!C62" xr:uid="{00000000-0004-0000-0300-0000CE000000}"/>
    <hyperlink ref="G93" location="'Expenditure'!$C$87" display="'Expenditure'!$C$87" xr:uid="{00000000-0004-0000-0300-0000CF000000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3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3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3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3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3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3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3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3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3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3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3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3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3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3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3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3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3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3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3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3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3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3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3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3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3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3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3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3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3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3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3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3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3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3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3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3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3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3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3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3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3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3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3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3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3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3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3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3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3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3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3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3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3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3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3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3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3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3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3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3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3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3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3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3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3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3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3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3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3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3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3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3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3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3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3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3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3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3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3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3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3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3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3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3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3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3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3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3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3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3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3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3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3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3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3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3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3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3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3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3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3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3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3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3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3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3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3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3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3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3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3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3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3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3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3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3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3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3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3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3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3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3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3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3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3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3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3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3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3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3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3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3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3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3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3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3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3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3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3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3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3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3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3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3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3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3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3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3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3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3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3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3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3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3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3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3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3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3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3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3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3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3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3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3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3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3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3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3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3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3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3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3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3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3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3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3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3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3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3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3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3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3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3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3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3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3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3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3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3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3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3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3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3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3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3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3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3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3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3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3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3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3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3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3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3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3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3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3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3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3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3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3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3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3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3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3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3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3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3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3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3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3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3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3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3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3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3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3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3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3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3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3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3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3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3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3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3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3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3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3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3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3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3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3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3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3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3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3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3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3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3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3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3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3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3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3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3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3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3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3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3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3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3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3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3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3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3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3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3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3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3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3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3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3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3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3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3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3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3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3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3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3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3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3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3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3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3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3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3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3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3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3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3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3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3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3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3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3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3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3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3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3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3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3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3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3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3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3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3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3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3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3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3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3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3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3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3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3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3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3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3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3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3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3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3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3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3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3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3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3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3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3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3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3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3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3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3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3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3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3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3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3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3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3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3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3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3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3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3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29" x14ac:dyDescent="0.3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3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3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3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3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3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3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3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3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3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3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3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3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4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400-000001000000}">
      <formula1>$H$183:$H$187</formula1>
    </dataValidation>
    <dataValidation type="decimal" operator="greaterThan" allowBlank="1" showInputMessage="1" showErrorMessage="1" sqref="H17" xr:uid="{00000000-0002-0000-04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4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400-000004000000}">
      <formula1>$H$282:$H$286</formula1>
    </dataValidation>
  </dataValidations>
  <hyperlinks>
    <hyperlink ref="B5" location="'Model map'!A1" display="Click here to return to model map" xr:uid="{00000000-0004-0000-0400-000000000000}"/>
    <hyperlink ref="B5:H5" location="'Model map'!A4" tooltip="Click to return to model map" display="'Model map'!A4" xr:uid="{00000000-0004-0000-0400-000001000000}"/>
    <hyperlink ref="B5:F5" location="'Model map'!A4" tooltip="Click to return to model map" display="'Model map'!A4" xr:uid="{00000000-0004-0000-0400-000002000000}"/>
    <hyperlink ref="A1" location="Index!A1" display="Index!A1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20" activePane="bottomRight" state="frozenSplit"/>
      <selection pane="topRight"/>
      <selection pane="bottomLeft"/>
      <selection pane="bottomRight" activeCell="H56" sqref="H5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0.16169266161918638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3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3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3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0.87685708057771039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3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3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3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3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573651854.10828424</v>
      </c>
      <c r="I38" s="104"/>
      <c r="J38" s="104"/>
      <c r="K38" s="104"/>
      <c r="L38" s="104"/>
      <c r="M38" s="104"/>
      <c r="N38" s="59"/>
      <c r="O38" s="31"/>
    </row>
    <row r="39" spans="1:15" x14ac:dyDescent="0.3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297793986.01835632</v>
      </c>
      <c r="I39" s="104"/>
      <c r="J39" s="104"/>
      <c r="K39" s="104"/>
      <c r="L39" s="104"/>
      <c r="M39" s="104"/>
      <c r="N39" s="59"/>
      <c r="O39" s="31"/>
    </row>
    <row r="40" spans="1:15" x14ac:dyDescent="0.3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389955741.07290214</v>
      </c>
      <c r="I40" s="104"/>
      <c r="J40" s="104"/>
      <c r="K40" s="104"/>
      <c r="L40" s="104"/>
      <c r="M40" s="104"/>
      <c r="N40" s="59"/>
      <c r="O40" s="31"/>
    </row>
    <row r="41" spans="1:15" x14ac:dyDescent="0.3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809437267.10619926</v>
      </c>
      <c r="I41" s="104"/>
      <c r="J41" s="104"/>
      <c r="K41" s="104"/>
      <c r="L41" s="104"/>
      <c r="M41" s="104"/>
      <c r="N41" s="59"/>
      <c r="O41" s="31"/>
    </row>
    <row r="42" spans="1:15" x14ac:dyDescent="0.3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71396780.719774753</v>
      </c>
      <c r="I42" s="104"/>
      <c r="J42" s="104"/>
      <c r="K42" s="104"/>
      <c r="L42" s="104"/>
      <c r="M42" s="104"/>
      <c r="N42" s="59"/>
      <c r="O42" s="31"/>
    </row>
    <row r="43" spans="1:15" x14ac:dyDescent="0.3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3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5">
      <c r="A46" s="125"/>
      <c r="B46" s="31"/>
      <c r="C46" s="31"/>
      <c r="D46" s="100" t="s">
        <v>796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35">
      <c r="A47" s="125"/>
      <c r="B47" s="31"/>
      <c r="C47" s="31"/>
      <c r="D47" s="100" t="s">
        <v>783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3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23019634.071943093</v>
      </c>
      <c r="I49" s="127" t="s">
        <v>314</v>
      </c>
      <c r="J49" s="104"/>
      <c r="K49" s="104"/>
      <c r="L49" s="104"/>
      <c r="M49" s="104"/>
      <c r="N49" s="59"/>
      <c r="O49" s="128" t="s">
        <v>782</v>
      </c>
    </row>
    <row r="50" spans="1:15" x14ac:dyDescent="0.3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3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3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639933793.29873168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3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35">
      <c r="A58" s="31"/>
      <c r="B58" s="98" t="s">
        <v>777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35">
      <c r="A60" s="31"/>
      <c r="B60" s="31"/>
      <c r="C60" s="100" t="s">
        <v>775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3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5">
      <c r="A62" s="31"/>
      <c r="B62" s="31"/>
      <c r="C62" s="101" t="s">
        <v>776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5">
      <c r="A64" s="31"/>
      <c r="B64" s="31"/>
      <c r="C64" s="31"/>
      <c r="D64" s="100" t="s">
        <v>778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5">
      <c r="A66" s="105"/>
      <c r="B66" s="31"/>
      <c r="C66" s="31"/>
      <c r="D66" s="31"/>
      <c r="E66" s="103" t="s">
        <v>779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782</v>
      </c>
    </row>
    <row r="67" spans="1:15" x14ac:dyDescent="0.3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35">
      <c r="A68" s="105"/>
      <c r="B68" s="31"/>
      <c r="C68" s="31"/>
      <c r="D68" s="31"/>
      <c r="E68" s="103" t="s">
        <v>780</v>
      </c>
      <c r="F68" s="31"/>
      <c r="G68" s="103" t="s">
        <v>179</v>
      </c>
      <c r="H68" s="22">
        <v>422.20041823044591</v>
      </c>
      <c r="I68" s="106" t="s">
        <v>314</v>
      </c>
      <c r="J68" s="116"/>
      <c r="K68" s="116"/>
      <c r="L68" s="116"/>
      <c r="M68" s="116"/>
      <c r="N68" s="59"/>
      <c r="O68" s="128" t="s">
        <v>782</v>
      </c>
    </row>
    <row r="69" spans="1:15" x14ac:dyDescent="0.3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3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3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3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3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3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3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5011.7</v>
      </c>
      <c r="I80" s="104"/>
      <c r="J80" s="104"/>
      <c r="K80" s="104"/>
      <c r="L80" s="104"/>
      <c r="M80" s="104"/>
      <c r="N80" s="59"/>
      <c r="O80" s="31"/>
    </row>
    <row r="81" spans="1:15" x14ac:dyDescent="0.3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124564</v>
      </c>
      <c r="I81" s="104"/>
      <c r="J81" s="104"/>
      <c r="K81" s="104"/>
      <c r="L81" s="104"/>
      <c r="M81" s="104"/>
      <c r="N81" s="59"/>
      <c r="O81" s="31"/>
    </row>
    <row r="82" spans="1:15" x14ac:dyDescent="0.3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121993</v>
      </c>
      <c r="I82" s="104"/>
      <c r="J82" s="104"/>
      <c r="K82" s="104"/>
      <c r="L82" s="104"/>
      <c r="M82" s="104"/>
      <c r="N82" s="59"/>
      <c r="O82" s="31"/>
    </row>
    <row r="83" spans="1:15" x14ac:dyDescent="0.3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11</v>
      </c>
      <c r="I83" s="104"/>
      <c r="J83" s="104"/>
      <c r="K83" s="104"/>
      <c r="L83" s="104"/>
      <c r="M83" s="104"/>
      <c r="N83" s="59"/>
      <c r="O83" s="31"/>
    </row>
    <row r="84" spans="1:15" x14ac:dyDescent="0.3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15211.5</v>
      </c>
      <c r="I84" s="104"/>
      <c r="J84" s="104"/>
      <c r="K84" s="104"/>
      <c r="L84" s="104"/>
      <c r="M84" s="104"/>
      <c r="N84" s="59"/>
      <c r="O84" s="31"/>
    </row>
    <row r="85" spans="1:15" x14ac:dyDescent="0.3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18317</v>
      </c>
      <c r="I85" s="104"/>
      <c r="J85" s="104"/>
      <c r="K85" s="104"/>
      <c r="L85" s="104"/>
      <c r="M85" s="104"/>
      <c r="N85" s="59"/>
      <c r="O85" s="31"/>
    </row>
    <row r="86" spans="1:15" x14ac:dyDescent="0.3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2485119.1</v>
      </c>
      <c r="I86" s="104"/>
      <c r="J86" s="104"/>
      <c r="K86" s="104"/>
      <c r="L86" s="104"/>
      <c r="M86" s="104"/>
      <c r="N86" s="59"/>
      <c r="O86" s="31"/>
    </row>
    <row r="87" spans="1:15" x14ac:dyDescent="0.3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9596</v>
      </c>
      <c r="I87" s="104"/>
      <c r="J87" s="104"/>
      <c r="K87" s="104"/>
      <c r="L87" s="104"/>
      <c r="M87" s="104"/>
      <c r="N87" s="59"/>
      <c r="O87" s="31"/>
    </row>
    <row r="88" spans="1:15" x14ac:dyDescent="0.3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7772</v>
      </c>
      <c r="I88" s="104"/>
      <c r="J88" s="104"/>
      <c r="K88" s="104"/>
      <c r="L88" s="104"/>
      <c r="M88" s="104"/>
      <c r="N88" s="59"/>
      <c r="O88" s="31"/>
    </row>
    <row r="89" spans="1:15" x14ac:dyDescent="0.3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2299</v>
      </c>
      <c r="I89" s="104"/>
      <c r="J89" s="104"/>
      <c r="K89" s="104"/>
      <c r="L89" s="104"/>
      <c r="M89" s="104"/>
      <c r="N89" s="59"/>
      <c r="O89" s="31"/>
    </row>
    <row r="90" spans="1:15" x14ac:dyDescent="0.3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28524</v>
      </c>
      <c r="I90" s="104"/>
      <c r="J90" s="104"/>
      <c r="K90" s="104"/>
      <c r="L90" s="104"/>
      <c r="M90" s="104"/>
      <c r="N90" s="59"/>
      <c r="O90" s="31"/>
    </row>
    <row r="91" spans="1:15" x14ac:dyDescent="0.3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22692</v>
      </c>
      <c r="I91" s="104"/>
      <c r="J91" s="104"/>
      <c r="K91" s="104"/>
      <c r="L91" s="104"/>
      <c r="M91" s="104"/>
      <c r="N91" s="59"/>
      <c r="O91" s="31"/>
    </row>
    <row r="92" spans="1:15" x14ac:dyDescent="0.3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3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12473.2</v>
      </c>
      <c r="I93" s="104"/>
      <c r="J93" s="104"/>
      <c r="K93" s="104"/>
      <c r="L93" s="104"/>
      <c r="M93" s="104"/>
      <c r="N93" s="59"/>
      <c r="O93" s="31"/>
    </row>
    <row r="94" spans="1:15" x14ac:dyDescent="0.3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20</v>
      </c>
      <c r="I94" s="104"/>
      <c r="J94" s="104"/>
      <c r="K94" s="104"/>
      <c r="L94" s="104"/>
      <c r="M94" s="104"/>
      <c r="N94" s="59"/>
      <c r="O94" s="31"/>
    </row>
    <row r="95" spans="1:15" x14ac:dyDescent="0.3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3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160773</v>
      </c>
      <c r="I97" s="104"/>
      <c r="J97" s="104"/>
      <c r="K97" s="104"/>
      <c r="L97" s="104"/>
      <c r="M97" s="104"/>
      <c r="N97" s="59"/>
      <c r="O97" s="31"/>
    </row>
    <row r="98" spans="1:15" x14ac:dyDescent="0.3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3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13673.9</v>
      </c>
      <c r="I99" s="104"/>
      <c r="J99" s="104"/>
      <c r="K99" s="104"/>
      <c r="L99" s="104"/>
      <c r="M99" s="104"/>
      <c r="N99" s="59"/>
      <c r="O99" s="31"/>
    </row>
    <row r="100" spans="1:15" x14ac:dyDescent="0.3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3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3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1227</v>
      </c>
      <c r="I102" s="104"/>
      <c r="J102" s="104"/>
      <c r="K102" s="104"/>
      <c r="L102" s="104"/>
      <c r="M102" s="104"/>
      <c r="N102" s="59"/>
      <c r="O102" s="31"/>
    </row>
    <row r="103" spans="1:15" x14ac:dyDescent="0.3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7868</v>
      </c>
      <c r="I103" s="104"/>
      <c r="J103" s="104"/>
      <c r="K103" s="104"/>
      <c r="L103" s="104"/>
      <c r="M103" s="104"/>
      <c r="N103" s="59"/>
      <c r="O103" s="31"/>
    </row>
    <row r="104" spans="1:15" x14ac:dyDescent="0.3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387</v>
      </c>
      <c r="I104" s="104"/>
      <c r="J104" s="104"/>
      <c r="K104" s="104"/>
      <c r="L104" s="104"/>
      <c r="M104" s="104"/>
      <c r="N104" s="59"/>
      <c r="O104" s="31"/>
    </row>
    <row r="105" spans="1:15" x14ac:dyDescent="0.3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10608</v>
      </c>
      <c r="I105" s="104"/>
      <c r="J105" s="104"/>
      <c r="K105" s="104"/>
      <c r="L105" s="104"/>
      <c r="M105" s="104"/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17327</v>
      </c>
      <c r="I106" s="104"/>
      <c r="J106" s="104"/>
      <c r="K106" s="104"/>
      <c r="L106" s="104"/>
      <c r="M106" s="104"/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11757</v>
      </c>
      <c r="I107" s="104"/>
      <c r="J107" s="104"/>
      <c r="K107" s="104"/>
      <c r="L107" s="104"/>
      <c r="M107" s="104"/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3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3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3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3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3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3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3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3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22854</v>
      </c>
      <c r="I116" s="104"/>
      <c r="J116" s="104"/>
      <c r="K116" s="104"/>
      <c r="L116" s="104"/>
      <c r="M116" s="104"/>
      <c r="N116" s="59"/>
      <c r="O116" s="31"/>
    </row>
    <row r="117" spans="1:15" x14ac:dyDescent="0.3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19308</v>
      </c>
      <c r="I117" s="104"/>
      <c r="J117" s="104"/>
      <c r="K117" s="104"/>
      <c r="L117" s="104"/>
      <c r="M117" s="104"/>
      <c r="N117" s="59"/>
      <c r="O117" s="31"/>
    </row>
    <row r="118" spans="1:15" x14ac:dyDescent="0.3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3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3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1753.5</v>
      </c>
      <c r="I120" s="104"/>
      <c r="J120" s="104"/>
      <c r="K120" s="104"/>
      <c r="L120" s="104"/>
      <c r="M120" s="104"/>
      <c r="N120" s="59"/>
      <c r="O120" s="31"/>
    </row>
    <row r="121" spans="1:15" x14ac:dyDescent="0.3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933</v>
      </c>
      <c r="I121" s="104"/>
      <c r="J121" s="104"/>
      <c r="K121" s="104"/>
      <c r="L121" s="104"/>
      <c r="M121" s="104"/>
      <c r="N121" s="59"/>
      <c r="O121" s="31"/>
    </row>
    <row r="122" spans="1:15" x14ac:dyDescent="0.3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3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3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28125</v>
      </c>
      <c r="I124" s="104"/>
      <c r="J124" s="104"/>
      <c r="K124" s="104"/>
      <c r="L124" s="104"/>
      <c r="M124" s="104"/>
      <c r="N124" s="59"/>
      <c r="O124" s="31"/>
    </row>
    <row r="125" spans="1:15" x14ac:dyDescent="0.3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1287</v>
      </c>
      <c r="I125" s="104"/>
      <c r="J125" s="104"/>
      <c r="K125" s="104"/>
      <c r="L125" s="104"/>
      <c r="M125" s="104"/>
      <c r="N125" s="59"/>
      <c r="O125" s="31"/>
    </row>
    <row r="126" spans="1:15" x14ac:dyDescent="0.3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3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3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1562.6</v>
      </c>
      <c r="I128" s="104"/>
      <c r="J128" s="104"/>
      <c r="K128" s="104"/>
      <c r="L128" s="104"/>
      <c r="M128" s="104"/>
      <c r="N128" s="59"/>
      <c r="O128" s="31"/>
    </row>
    <row r="129" spans="1:15" x14ac:dyDescent="0.3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156</v>
      </c>
      <c r="I129" s="104"/>
      <c r="J129" s="104"/>
      <c r="K129" s="104"/>
      <c r="L129" s="104"/>
      <c r="M129" s="104"/>
      <c r="N129" s="59"/>
      <c r="O129" s="31"/>
    </row>
    <row r="130" spans="1:15" x14ac:dyDescent="0.3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0</v>
      </c>
      <c r="I130" s="104"/>
      <c r="J130" s="104"/>
      <c r="K130" s="104"/>
      <c r="L130" s="104"/>
      <c r="M130" s="104"/>
      <c r="N130" s="59"/>
      <c r="O130" s="31"/>
    </row>
    <row r="131" spans="1:15" x14ac:dyDescent="0.3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3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3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3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3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414</v>
      </c>
      <c r="I135" s="104"/>
      <c r="J135" s="104"/>
      <c r="K135" s="104"/>
      <c r="L135" s="104"/>
      <c r="M135" s="104"/>
      <c r="N135" s="59"/>
      <c r="O135" s="31"/>
    </row>
    <row r="136" spans="1:15" x14ac:dyDescent="0.3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575</v>
      </c>
      <c r="I136" s="104"/>
      <c r="J136" s="104"/>
      <c r="K136" s="104"/>
      <c r="L136" s="104"/>
      <c r="M136" s="104"/>
      <c r="N136" s="59"/>
      <c r="O136" s="31"/>
    </row>
    <row r="137" spans="1:15" x14ac:dyDescent="0.3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3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3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54</v>
      </c>
      <c r="I139" s="104"/>
      <c r="J139" s="104"/>
      <c r="K139" s="104"/>
      <c r="L139" s="104"/>
      <c r="M139" s="104"/>
      <c r="N139" s="59"/>
      <c r="O139" s="31"/>
    </row>
    <row r="140" spans="1:15" x14ac:dyDescent="0.3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2044</v>
      </c>
      <c r="I140" s="104"/>
      <c r="J140" s="104"/>
      <c r="K140" s="104"/>
      <c r="L140" s="104"/>
      <c r="M140" s="104"/>
      <c r="N140" s="59"/>
      <c r="O140" s="31"/>
    </row>
    <row r="141" spans="1:15" x14ac:dyDescent="0.3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3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3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3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717</v>
      </c>
      <c r="I144" s="104"/>
      <c r="J144" s="104"/>
      <c r="K144" s="104"/>
      <c r="L144" s="104"/>
      <c r="M144" s="104"/>
      <c r="N144" s="59"/>
      <c r="O144" s="31"/>
    </row>
    <row r="145" spans="1:15" x14ac:dyDescent="0.3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651</v>
      </c>
      <c r="I145" s="104"/>
      <c r="J145" s="104"/>
      <c r="K145" s="104"/>
      <c r="L145" s="104"/>
      <c r="M145" s="104"/>
      <c r="N145" s="59"/>
      <c r="O145" s="31"/>
    </row>
    <row r="146" spans="1:15" x14ac:dyDescent="0.3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3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3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138</v>
      </c>
      <c r="I148" s="104"/>
      <c r="J148" s="104"/>
      <c r="K148" s="104"/>
      <c r="L148" s="104"/>
      <c r="M148" s="104"/>
      <c r="N148" s="59"/>
      <c r="O148" s="31"/>
    </row>
    <row r="149" spans="1:15" x14ac:dyDescent="0.3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2246</v>
      </c>
      <c r="I149" s="104"/>
      <c r="J149" s="104"/>
      <c r="K149" s="104"/>
      <c r="L149" s="104"/>
      <c r="M149" s="104"/>
      <c r="N149" s="59"/>
      <c r="O149" s="31"/>
    </row>
    <row r="150" spans="1:15" x14ac:dyDescent="0.3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56</v>
      </c>
      <c r="I150" s="104"/>
      <c r="J150" s="104"/>
      <c r="K150" s="104"/>
      <c r="L150" s="104"/>
      <c r="M150" s="104"/>
      <c r="N150" s="59"/>
      <c r="O150" s="31"/>
    </row>
    <row r="151" spans="1:15" x14ac:dyDescent="0.3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4562</v>
      </c>
      <c r="I151" s="104"/>
      <c r="J151" s="104"/>
      <c r="K151" s="104"/>
      <c r="L151" s="104"/>
      <c r="M151" s="104"/>
      <c r="N151" s="59"/>
      <c r="O151" s="31"/>
    </row>
    <row r="152" spans="1:15" x14ac:dyDescent="0.3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9124</v>
      </c>
      <c r="I152" s="104"/>
      <c r="J152" s="104"/>
      <c r="K152" s="104"/>
      <c r="L152" s="104"/>
      <c r="M152" s="104"/>
      <c r="N152" s="59"/>
      <c r="O152" s="31"/>
    </row>
    <row r="153" spans="1:15" x14ac:dyDescent="0.3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42</v>
      </c>
      <c r="I153" s="104"/>
      <c r="J153" s="104"/>
      <c r="K153" s="104"/>
      <c r="L153" s="104"/>
      <c r="M153" s="104"/>
      <c r="N153" s="59"/>
      <c r="O153" s="31"/>
    </row>
    <row r="154" spans="1:15" x14ac:dyDescent="0.3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164</v>
      </c>
      <c r="I154" s="104"/>
      <c r="J154" s="104"/>
      <c r="K154" s="104"/>
      <c r="L154" s="104"/>
      <c r="M154" s="104"/>
      <c r="N154" s="59"/>
      <c r="O154" s="31"/>
    </row>
    <row r="155" spans="1:15" x14ac:dyDescent="0.3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3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3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245</v>
      </c>
      <c r="I157" s="104"/>
      <c r="J157" s="104"/>
      <c r="K157" s="104"/>
      <c r="L157" s="104"/>
      <c r="M157" s="104"/>
      <c r="N157" s="59"/>
      <c r="O157" s="31"/>
    </row>
    <row r="158" spans="1:15" x14ac:dyDescent="0.3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1662</v>
      </c>
      <c r="I158" s="104"/>
      <c r="J158" s="104"/>
      <c r="K158" s="104"/>
      <c r="L158" s="104"/>
      <c r="M158" s="104"/>
      <c r="N158" s="59"/>
      <c r="O158" s="31"/>
    </row>
    <row r="159" spans="1:15" x14ac:dyDescent="0.3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191</v>
      </c>
      <c r="I159" s="104"/>
      <c r="J159" s="104"/>
      <c r="K159" s="104"/>
      <c r="L159" s="104"/>
      <c r="M159" s="104"/>
      <c r="N159" s="59"/>
      <c r="O159" s="31"/>
    </row>
    <row r="160" spans="1:15" x14ac:dyDescent="0.3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336</v>
      </c>
      <c r="I160" s="104"/>
      <c r="J160" s="104"/>
      <c r="K160" s="104"/>
      <c r="L160" s="104"/>
      <c r="M160" s="104"/>
      <c r="N160" s="59"/>
      <c r="O160" s="31"/>
    </row>
    <row r="161" spans="1:15" x14ac:dyDescent="0.3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3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484</v>
      </c>
      <c r="I162" s="104"/>
      <c r="J162" s="104"/>
      <c r="K162" s="104"/>
      <c r="L162" s="104"/>
      <c r="M162" s="104"/>
      <c r="N162" s="59"/>
      <c r="O162" s="31"/>
    </row>
    <row r="163" spans="1:15" x14ac:dyDescent="0.3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1491</v>
      </c>
      <c r="I163" s="104"/>
      <c r="J163" s="104"/>
      <c r="K163" s="104"/>
      <c r="L163" s="104"/>
      <c r="M163" s="104"/>
      <c r="N163" s="59"/>
      <c r="O163" s="31"/>
    </row>
    <row r="164" spans="1:15" x14ac:dyDescent="0.3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751</v>
      </c>
      <c r="I164" s="104"/>
      <c r="J164" s="104"/>
      <c r="K164" s="104"/>
      <c r="L164" s="104"/>
      <c r="M164" s="104"/>
      <c r="N164" s="59"/>
      <c r="O164" s="31"/>
    </row>
    <row r="165" spans="1:15" x14ac:dyDescent="0.3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3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3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3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3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3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3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39509.910107069532</v>
      </c>
      <c r="I171" s="104"/>
      <c r="J171" s="104"/>
      <c r="K171" s="104"/>
      <c r="L171" s="104"/>
      <c r="M171" s="104"/>
      <c r="N171" s="59"/>
      <c r="O171" s="31"/>
    </row>
    <row r="172" spans="1:15" x14ac:dyDescent="0.3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481.82817203743338</v>
      </c>
      <c r="I172" s="104"/>
      <c r="J172" s="104"/>
      <c r="K172" s="104"/>
      <c r="L172" s="104"/>
      <c r="M172" s="104"/>
      <c r="N172" s="59"/>
      <c r="O172" s="31"/>
    </row>
    <row r="173" spans="1:15" x14ac:dyDescent="0.3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3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120457.04300935833</v>
      </c>
      <c r="I174" s="104"/>
      <c r="J174" s="104"/>
      <c r="K174" s="104"/>
      <c r="L174" s="104"/>
      <c r="M174" s="104"/>
      <c r="N174" s="59"/>
      <c r="O174" s="31"/>
    </row>
    <row r="175" spans="1:15" x14ac:dyDescent="0.3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120457.04300935833</v>
      </c>
      <c r="I175" s="104"/>
      <c r="J175" s="104"/>
      <c r="K175" s="104"/>
      <c r="L175" s="104"/>
      <c r="M175" s="104"/>
      <c r="N175" s="59"/>
      <c r="O175" s="31"/>
    </row>
    <row r="176" spans="1:15" x14ac:dyDescent="0.3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120457.04300935833</v>
      </c>
      <c r="I176" s="104"/>
      <c r="J176" s="104"/>
      <c r="K176" s="104"/>
      <c r="L176" s="104"/>
      <c r="M176" s="104"/>
      <c r="N176" s="59"/>
      <c r="O176" s="31"/>
    </row>
    <row r="177" spans="1:15" x14ac:dyDescent="0.3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1610.7756705297415</v>
      </c>
      <c r="I177" s="104"/>
      <c r="J177" s="104"/>
      <c r="K177" s="104"/>
      <c r="L177" s="104"/>
      <c r="M177" s="104"/>
      <c r="N177" s="59"/>
      <c r="O177" s="31"/>
    </row>
    <row r="178" spans="1:15" x14ac:dyDescent="0.3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5420.5669354211259</v>
      </c>
      <c r="I178" s="104"/>
      <c r="J178" s="104"/>
      <c r="K178" s="104"/>
      <c r="L178" s="104"/>
      <c r="M178" s="104"/>
      <c r="N178" s="59"/>
      <c r="O178" s="31"/>
    </row>
    <row r="179" spans="1:15" x14ac:dyDescent="0.3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5420.5669354211259</v>
      </c>
      <c r="I179" s="104"/>
      <c r="J179" s="104"/>
      <c r="K179" s="104"/>
      <c r="L179" s="104"/>
      <c r="M179" s="104"/>
      <c r="N179" s="59"/>
      <c r="O179" s="31"/>
    </row>
    <row r="180" spans="1:15" x14ac:dyDescent="0.3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5420.5669354211259</v>
      </c>
      <c r="I180" s="104"/>
      <c r="J180" s="104"/>
      <c r="K180" s="104"/>
      <c r="L180" s="104"/>
      <c r="M180" s="104"/>
      <c r="N180" s="59"/>
      <c r="O180" s="31"/>
    </row>
    <row r="181" spans="1:15" x14ac:dyDescent="0.3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4577.3676343556162</v>
      </c>
      <c r="I181" s="104"/>
      <c r="J181" s="104"/>
      <c r="K181" s="104"/>
      <c r="L181" s="104"/>
      <c r="M181" s="104"/>
      <c r="N181" s="59"/>
      <c r="O181" s="31"/>
    </row>
    <row r="182" spans="1:15" x14ac:dyDescent="0.3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3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3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40834.937580172475</v>
      </c>
      <c r="I184" s="104"/>
      <c r="J184" s="104"/>
      <c r="K184" s="104"/>
      <c r="L184" s="104"/>
      <c r="M184" s="104"/>
      <c r="N184" s="59"/>
      <c r="O184" s="31"/>
    </row>
    <row r="185" spans="1:15" x14ac:dyDescent="0.3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40834.937580172475</v>
      </c>
      <c r="I185" s="104"/>
      <c r="J185" s="104"/>
      <c r="K185" s="104"/>
      <c r="L185" s="104"/>
      <c r="M185" s="104"/>
      <c r="N185" s="59"/>
      <c r="O185" s="31"/>
    </row>
    <row r="186" spans="1:15" x14ac:dyDescent="0.3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3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3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3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3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80103.933601223296</v>
      </c>
      <c r="I190" s="104"/>
      <c r="J190" s="104"/>
      <c r="K190" s="104"/>
      <c r="L190" s="104"/>
      <c r="M190" s="104"/>
      <c r="N190" s="59"/>
      <c r="O190" s="31"/>
    </row>
    <row r="191" spans="1:15" x14ac:dyDescent="0.3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3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3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13250.274731029416</v>
      </c>
      <c r="I193" s="104"/>
      <c r="J193" s="104"/>
      <c r="K193" s="104"/>
      <c r="L193" s="104"/>
      <c r="M193" s="104"/>
      <c r="N193" s="59"/>
      <c r="O193" s="31"/>
    </row>
    <row r="194" spans="1:15" x14ac:dyDescent="0.3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29271.061451274076</v>
      </c>
      <c r="I194" s="104"/>
      <c r="J194" s="104"/>
      <c r="K194" s="104"/>
      <c r="L194" s="104"/>
      <c r="M194" s="104"/>
      <c r="N194" s="59"/>
      <c r="O194" s="31"/>
    </row>
    <row r="195" spans="1:15" x14ac:dyDescent="0.3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1565.9415591216584</v>
      </c>
      <c r="I195" s="104"/>
      <c r="J195" s="104"/>
      <c r="K195" s="104"/>
      <c r="L195" s="104"/>
      <c r="M195" s="104"/>
      <c r="N195" s="59"/>
      <c r="O195" s="31"/>
    </row>
    <row r="196" spans="1:15" x14ac:dyDescent="0.3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4938.7387633836915</v>
      </c>
      <c r="I196" s="104"/>
      <c r="J196" s="104"/>
      <c r="K196" s="104"/>
      <c r="L196" s="104"/>
      <c r="M196" s="104"/>
      <c r="N196" s="59"/>
      <c r="O196" s="31"/>
    </row>
    <row r="197" spans="1:15" x14ac:dyDescent="0.3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15538.958548207227</v>
      </c>
      <c r="I197" s="104"/>
      <c r="J197" s="104"/>
      <c r="K197" s="104"/>
      <c r="L197" s="104"/>
      <c r="M197" s="104"/>
      <c r="N197" s="59"/>
      <c r="O197" s="31"/>
    </row>
    <row r="198" spans="1:15" x14ac:dyDescent="0.3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1565.9415591216584</v>
      </c>
      <c r="I198" s="104"/>
      <c r="J198" s="104"/>
      <c r="K198" s="104"/>
      <c r="L198" s="104"/>
      <c r="M198" s="104"/>
      <c r="N198" s="59"/>
      <c r="O198" s="31"/>
    </row>
    <row r="199" spans="1:15" x14ac:dyDescent="0.3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3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3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3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3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3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3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3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3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3493.2542472713913</v>
      </c>
      <c r="I207" s="104"/>
      <c r="J207" s="104"/>
      <c r="K207" s="104"/>
      <c r="L207" s="104"/>
      <c r="M207" s="104"/>
      <c r="N207" s="59"/>
      <c r="O207" s="31"/>
    </row>
    <row r="208" spans="1:15" x14ac:dyDescent="0.3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11322.962042879682</v>
      </c>
      <c r="I208" s="104"/>
      <c r="J208" s="104"/>
      <c r="K208" s="104"/>
      <c r="L208" s="104"/>
      <c r="M208" s="104"/>
      <c r="N208" s="59"/>
      <c r="O208" s="31"/>
    </row>
    <row r="209" spans="1:15" x14ac:dyDescent="0.3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3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3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93233.751289243359</v>
      </c>
      <c r="I211" s="104"/>
      <c r="J211" s="104"/>
      <c r="K211" s="104"/>
      <c r="L211" s="104"/>
      <c r="M211" s="104"/>
      <c r="N211" s="59"/>
      <c r="O211" s="31"/>
    </row>
    <row r="212" spans="1:15" x14ac:dyDescent="0.3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148523.53403053881</v>
      </c>
      <c r="I212" s="104"/>
      <c r="J212" s="104"/>
      <c r="K212" s="104"/>
      <c r="L212" s="104"/>
      <c r="M212" s="104"/>
      <c r="N212" s="59"/>
      <c r="O212" s="31"/>
    </row>
    <row r="213" spans="1:15" x14ac:dyDescent="0.3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175867.28279366315</v>
      </c>
      <c r="I213" s="104"/>
      <c r="J213" s="104"/>
      <c r="K213" s="104"/>
      <c r="L213" s="104"/>
      <c r="M213" s="104"/>
      <c r="N213" s="59"/>
      <c r="O213" s="31"/>
    </row>
    <row r="214" spans="1:15" x14ac:dyDescent="0.3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175867.28279366315</v>
      </c>
      <c r="I214" s="104"/>
      <c r="J214" s="104"/>
      <c r="K214" s="104"/>
      <c r="L214" s="104"/>
      <c r="M214" s="104"/>
      <c r="N214" s="59"/>
      <c r="O214" s="31"/>
    </row>
    <row r="215" spans="1:15" x14ac:dyDescent="0.3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3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3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3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3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243564.14096492252</v>
      </c>
      <c r="I219" s="104"/>
      <c r="J219" s="104"/>
      <c r="K219" s="104"/>
      <c r="L219" s="104"/>
      <c r="M219" s="104"/>
      <c r="N219" s="59"/>
      <c r="O219" s="31"/>
    </row>
    <row r="220" spans="1:15" x14ac:dyDescent="0.3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243564.14096492252</v>
      </c>
      <c r="I220" s="104"/>
      <c r="J220" s="104"/>
      <c r="K220" s="104"/>
      <c r="L220" s="104"/>
      <c r="M220" s="104"/>
      <c r="N220" s="59"/>
      <c r="O220" s="31"/>
    </row>
    <row r="221" spans="1:15" x14ac:dyDescent="0.3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0</v>
      </c>
      <c r="I221" s="104"/>
      <c r="J221" s="104"/>
      <c r="K221" s="104"/>
      <c r="L221" s="104"/>
      <c r="M221" s="104"/>
      <c r="N221" s="59"/>
      <c r="O221" s="31"/>
    </row>
    <row r="222" spans="1:15" x14ac:dyDescent="0.3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1143137.3381588107</v>
      </c>
      <c r="I222" s="104"/>
      <c r="J222" s="104"/>
      <c r="K222" s="104"/>
      <c r="L222" s="104"/>
      <c r="M222" s="104"/>
      <c r="N222" s="59"/>
      <c r="O222" s="31"/>
    </row>
    <row r="223" spans="1:15" x14ac:dyDescent="0.3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1143137.3381588107</v>
      </c>
      <c r="I223" s="104"/>
      <c r="J223" s="104"/>
      <c r="K223" s="104"/>
      <c r="L223" s="104"/>
      <c r="M223" s="104"/>
      <c r="N223" s="59"/>
      <c r="O223" s="31"/>
    </row>
    <row r="224" spans="1:15" x14ac:dyDescent="0.3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3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3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175264.99757861637</v>
      </c>
      <c r="I226" s="104"/>
      <c r="J226" s="104"/>
      <c r="K226" s="104"/>
      <c r="L226" s="104"/>
      <c r="M226" s="104"/>
      <c r="N226" s="59"/>
      <c r="O226" s="31"/>
    </row>
    <row r="227" spans="1:15" x14ac:dyDescent="0.3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175264.99757861637</v>
      </c>
      <c r="I227" s="104"/>
      <c r="J227" s="104"/>
      <c r="K227" s="104"/>
      <c r="L227" s="104"/>
      <c r="M227" s="104"/>
      <c r="N227" s="59"/>
      <c r="O227" s="31"/>
    </row>
    <row r="228" spans="1:15" x14ac:dyDescent="0.3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3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3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557595.65209031978</v>
      </c>
      <c r="I230" s="104"/>
      <c r="J230" s="104"/>
      <c r="K230" s="104"/>
      <c r="L230" s="104"/>
      <c r="M230" s="104"/>
      <c r="N230" s="59"/>
      <c r="O230" s="31"/>
    </row>
    <row r="231" spans="1:15" x14ac:dyDescent="0.3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175264.99757861637</v>
      </c>
      <c r="I231" s="104"/>
      <c r="J231" s="104"/>
      <c r="K231" s="104"/>
      <c r="L231" s="104"/>
      <c r="M231" s="104"/>
      <c r="N231" s="59"/>
      <c r="O231" s="31"/>
    </row>
    <row r="232" spans="1:15" x14ac:dyDescent="0.3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661188.70907836792</v>
      </c>
      <c r="I232" s="104"/>
      <c r="J232" s="104"/>
      <c r="K232" s="104"/>
      <c r="L232" s="104"/>
      <c r="M232" s="104"/>
      <c r="N232" s="59"/>
      <c r="O232" s="31"/>
    </row>
    <row r="233" spans="1:15" x14ac:dyDescent="0.3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3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504594.55316620198</v>
      </c>
      <c r="I234" s="104"/>
      <c r="J234" s="104"/>
      <c r="K234" s="104"/>
      <c r="L234" s="104"/>
      <c r="M234" s="104"/>
      <c r="N234" s="59"/>
      <c r="O234" s="31"/>
    </row>
    <row r="235" spans="1:15" x14ac:dyDescent="0.3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541936.23649910302</v>
      </c>
      <c r="I235" s="104"/>
      <c r="J235" s="104"/>
      <c r="K235" s="104"/>
      <c r="L235" s="104"/>
      <c r="M235" s="104"/>
      <c r="N235" s="59"/>
      <c r="O235" s="31"/>
    </row>
    <row r="236" spans="1:15" x14ac:dyDescent="0.3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11322.962042879682</v>
      </c>
      <c r="I236" s="104"/>
      <c r="J236" s="104"/>
      <c r="K236" s="104"/>
      <c r="L236" s="104"/>
      <c r="M236" s="104"/>
      <c r="N236" s="59"/>
      <c r="O236" s="31"/>
    </row>
    <row r="237" spans="1:15" x14ac:dyDescent="0.3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2117514.3590615103</v>
      </c>
      <c r="I237" s="104"/>
      <c r="J237" s="104"/>
      <c r="K237" s="104"/>
      <c r="L237" s="104"/>
      <c r="M237" s="104"/>
      <c r="N237" s="59"/>
      <c r="O237" s="31"/>
    </row>
    <row r="238" spans="1:15" x14ac:dyDescent="0.3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3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677329.95284162194</v>
      </c>
      <c r="I239" s="104"/>
      <c r="J239" s="104"/>
      <c r="K239" s="104"/>
      <c r="L239" s="104"/>
      <c r="M239" s="104"/>
      <c r="N239" s="59"/>
      <c r="O239" s="31"/>
    </row>
    <row r="240" spans="1:15" x14ac:dyDescent="0.3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1163976.4065994294</v>
      </c>
      <c r="I240" s="104"/>
      <c r="J240" s="104"/>
      <c r="K240" s="104"/>
      <c r="L240" s="104"/>
      <c r="M240" s="104"/>
      <c r="N240" s="59"/>
      <c r="O240" s="31"/>
    </row>
    <row r="241" spans="1:15" x14ac:dyDescent="0.3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3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3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3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1174456.1693412438</v>
      </c>
      <c r="I244" s="104"/>
      <c r="J244" s="104"/>
      <c r="K244" s="104"/>
      <c r="L244" s="104"/>
      <c r="M244" s="104"/>
      <c r="N244" s="59"/>
      <c r="O244" s="31"/>
    </row>
    <row r="245" spans="1:15" x14ac:dyDescent="0.3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1174456.1693412438</v>
      </c>
      <c r="I245" s="104"/>
      <c r="J245" s="104"/>
      <c r="K245" s="104"/>
      <c r="L245" s="104"/>
      <c r="M245" s="104"/>
      <c r="N245" s="59"/>
      <c r="O245" s="31"/>
    </row>
    <row r="246" spans="1:15" x14ac:dyDescent="0.3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3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3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1048337.6453104456</v>
      </c>
      <c r="I248" s="104"/>
      <c r="J248" s="104"/>
      <c r="K248" s="104"/>
      <c r="L248" s="104"/>
      <c r="M248" s="104"/>
      <c r="N248" s="59"/>
      <c r="O248" s="31"/>
    </row>
    <row r="249" spans="1:15" x14ac:dyDescent="0.3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1048337.6453104456</v>
      </c>
      <c r="I249" s="104"/>
      <c r="J249" s="104"/>
      <c r="K249" s="104"/>
      <c r="L249" s="104"/>
      <c r="M249" s="104"/>
      <c r="N249" s="59"/>
      <c r="O249" s="31"/>
    </row>
    <row r="250" spans="1:15" x14ac:dyDescent="0.3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2117514.3590615103</v>
      </c>
      <c r="I250" s="104"/>
      <c r="J250" s="104"/>
      <c r="K250" s="104"/>
      <c r="L250" s="104"/>
      <c r="M250" s="104"/>
      <c r="N250" s="59"/>
      <c r="O250" s="31"/>
    </row>
    <row r="251" spans="1:15" x14ac:dyDescent="0.3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11322.962042879682</v>
      </c>
      <c r="I251" s="104"/>
      <c r="J251" s="104"/>
      <c r="K251" s="104"/>
      <c r="L251" s="104"/>
      <c r="M251" s="104"/>
      <c r="N251" s="59"/>
      <c r="O251" s="31"/>
    </row>
    <row r="252" spans="1:15" x14ac:dyDescent="0.3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3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3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3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3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3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3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3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3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3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3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3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3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62531667.485618785</v>
      </c>
      <c r="I264" s="104"/>
      <c r="J264" s="104"/>
      <c r="K264" s="104"/>
      <c r="L264" s="104"/>
      <c r="M264" s="104"/>
      <c r="N264" s="59"/>
      <c r="O264" s="31"/>
    </row>
    <row r="265" spans="1:15" x14ac:dyDescent="0.3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2396941.2916799993</v>
      </c>
      <c r="I265" s="104"/>
      <c r="J265" s="104"/>
      <c r="K265" s="104"/>
      <c r="L265" s="104"/>
      <c r="M265" s="104"/>
      <c r="N265" s="59"/>
      <c r="O265" s="31"/>
    </row>
    <row r="266" spans="1:15" x14ac:dyDescent="0.3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26514424.209436648</v>
      </c>
      <c r="I266" s="104"/>
      <c r="J266" s="104"/>
      <c r="K266" s="104"/>
      <c r="L266" s="104"/>
      <c r="M266" s="104"/>
      <c r="N266" s="59"/>
      <c r="O266" s="31"/>
    </row>
    <row r="267" spans="1:15" x14ac:dyDescent="0.3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11606716.180984</v>
      </c>
      <c r="I267" s="104"/>
      <c r="J267" s="104"/>
      <c r="K267" s="104"/>
      <c r="L267" s="104"/>
      <c r="M267" s="104"/>
      <c r="N267" s="59"/>
      <c r="O267" s="31"/>
    </row>
    <row r="268" spans="1:15" x14ac:dyDescent="0.3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3120869.0599999996</v>
      </c>
      <c r="I268" s="104"/>
      <c r="J268" s="104"/>
      <c r="K268" s="104"/>
      <c r="L268" s="104"/>
      <c r="M268" s="104"/>
      <c r="N268" s="59"/>
      <c r="O268" s="31"/>
    </row>
    <row r="269" spans="1:15" x14ac:dyDescent="0.3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638892.07162799966</v>
      </c>
      <c r="I269" s="104"/>
      <c r="J269" s="104"/>
      <c r="K269" s="104"/>
      <c r="L269" s="104"/>
      <c r="M269" s="104"/>
      <c r="N269" s="59"/>
      <c r="O269" s="31"/>
    </row>
    <row r="270" spans="1:15" x14ac:dyDescent="0.3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5130577.4955097968</v>
      </c>
      <c r="I270" s="104"/>
      <c r="J270" s="104"/>
      <c r="K270" s="104"/>
      <c r="L270" s="104"/>
      <c r="M270" s="104"/>
      <c r="N270" s="59"/>
      <c r="O270" s="31"/>
    </row>
    <row r="271" spans="1:15" x14ac:dyDescent="0.3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2216717.6620892538</v>
      </c>
      <c r="I271" s="104"/>
      <c r="J271" s="104"/>
      <c r="K271" s="104"/>
      <c r="L271" s="104"/>
      <c r="M271" s="104"/>
      <c r="N271" s="59"/>
      <c r="O271" s="31"/>
    </row>
    <row r="272" spans="1:15" x14ac:dyDescent="0.3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16939612.814221449</v>
      </c>
      <c r="I272" s="104"/>
      <c r="J272" s="104"/>
      <c r="K272" s="104"/>
      <c r="L272" s="104"/>
      <c r="M272" s="104"/>
      <c r="N272" s="59"/>
      <c r="O272" s="31"/>
    </row>
    <row r="273" spans="1:15" x14ac:dyDescent="0.3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4430016.2415596507</v>
      </c>
      <c r="I273" s="104"/>
      <c r="J273" s="104"/>
      <c r="K273" s="104"/>
      <c r="L273" s="104"/>
      <c r="M273" s="104"/>
      <c r="N273" s="59"/>
      <c r="O273" s="31"/>
    </row>
    <row r="274" spans="1:15" x14ac:dyDescent="0.3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1509465.7008872004</v>
      </c>
      <c r="I274" s="104"/>
      <c r="J274" s="104"/>
      <c r="K274" s="104"/>
      <c r="L274" s="104"/>
      <c r="M274" s="104"/>
      <c r="N274" s="59"/>
      <c r="O274" s="31"/>
    </row>
    <row r="275" spans="1:15" x14ac:dyDescent="0.3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1323939.9267640004</v>
      </c>
      <c r="I275" s="104"/>
      <c r="J275" s="104"/>
      <c r="K275" s="104"/>
      <c r="L275" s="104"/>
      <c r="M275" s="104"/>
      <c r="N275" s="59"/>
      <c r="O275" s="31"/>
    </row>
    <row r="276" spans="1:15" x14ac:dyDescent="0.3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1562325.762189239</v>
      </c>
      <c r="I276" s="104"/>
      <c r="J276" s="104"/>
      <c r="K276" s="104"/>
      <c r="L276" s="104"/>
      <c r="M276" s="104"/>
      <c r="N276" s="59"/>
      <c r="O276" s="31"/>
    </row>
    <row r="277" spans="1:15" x14ac:dyDescent="0.3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6151044.3854799997</v>
      </c>
      <c r="I277" s="104"/>
      <c r="J277" s="104"/>
      <c r="K277" s="104"/>
      <c r="L277" s="104"/>
      <c r="M277" s="104"/>
      <c r="N277" s="59"/>
      <c r="O277" s="31"/>
    </row>
    <row r="278" spans="1:15" x14ac:dyDescent="0.3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10240069.047105549</v>
      </c>
      <c r="I278" s="104"/>
      <c r="J278" s="104"/>
      <c r="K278" s="104"/>
      <c r="L278" s="104"/>
      <c r="M278" s="104"/>
      <c r="N278" s="59"/>
      <c r="O278" s="31"/>
    </row>
    <row r="279" spans="1:15" x14ac:dyDescent="0.3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4583609.0382398553</v>
      </c>
      <c r="I279" s="104"/>
      <c r="J279" s="104"/>
      <c r="K279" s="104"/>
      <c r="L279" s="104"/>
      <c r="M279" s="104"/>
      <c r="N279" s="59"/>
      <c r="O279" s="31"/>
    </row>
    <row r="280" spans="1:15" x14ac:dyDescent="0.3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1439799.3171236436</v>
      </c>
      <c r="I280" s="104"/>
      <c r="J280" s="104"/>
      <c r="K280" s="104"/>
      <c r="L280" s="104"/>
      <c r="M280" s="104"/>
      <c r="N280" s="59"/>
      <c r="O280" s="31"/>
    </row>
    <row r="281" spans="1:15" x14ac:dyDescent="0.3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2070636.5899867683</v>
      </c>
      <c r="I281" s="104"/>
      <c r="J281" s="104"/>
      <c r="K281" s="104"/>
      <c r="L281" s="104"/>
      <c r="M281" s="104"/>
      <c r="N281" s="59"/>
      <c r="O281" s="31"/>
    </row>
    <row r="282" spans="1:15" x14ac:dyDescent="0.3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7544493.0721556563</v>
      </c>
      <c r="I282" s="104"/>
      <c r="J282" s="104"/>
      <c r="K282" s="104"/>
      <c r="L282" s="104"/>
      <c r="M282" s="104"/>
      <c r="N282" s="59"/>
      <c r="O282" s="31"/>
    </row>
    <row r="283" spans="1:15" x14ac:dyDescent="0.3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1645125.2035656031</v>
      </c>
      <c r="I283" s="104"/>
      <c r="J283" s="104"/>
      <c r="K283" s="104"/>
      <c r="L283" s="104"/>
      <c r="M283" s="104"/>
      <c r="N283" s="59"/>
      <c r="O283" s="31"/>
    </row>
    <row r="284" spans="1:15" x14ac:dyDescent="0.3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1321519.02</v>
      </c>
      <c r="I284" s="104"/>
      <c r="J284" s="104"/>
      <c r="K284" s="104"/>
      <c r="L284" s="104"/>
      <c r="M284" s="104"/>
      <c r="N284" s="59"/>
      <c r="O284" s="31"/>
    </row>
    <row r="285" spans="1:15" x14ac:dyDescent="0.3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9500000</v>
      </c>
      <c r="I285" s="104"/>
      <c r="J285" s="104"/>
      <c r="K285" s="104"/>
      <c r="L285" s="104"/>
      <c r="M285" s="104"/>
      <c r="N285" s="59"/>
      <c r="O285" s="31"/>
    </row>
    <row r="286" spans="1:15" x14ac:dyDescent="0.3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793782</v>
      </c>
      <c r="I286" s="104"/>
      <c r="J286" s="104"/>
      <c r="K286" s="104"/>
      <c r="L286" s="104"/>
      <c r="M286" s="104"/>
      <c r="N286" s="59"/>
      <c r="O286" s="31"/>
    </row>
    <row r="287" spans="1:15" x14ac:dyDescent="0.3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9751431.0002991911</v>
      </c>
      <c r="I287" s="104"/>
      <c r="J287" s="104"/>
      <c r="K287" s="104"/>
      <c r="L287" s="104"/>
      <c r="M287" s="104"/>
      <c r="N287" s="59"/>
      <c r="O287" s="31"/>
    </row>
    <row r="288" spans="1:15" x14ac:dyDescent="0.3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-8.3266726846886741E-10</v>
      </c>
      <c r="I288" s="104"/>
      <c r="J288" s="104"/>
      <c r="K288" s="104"/>
      <c r="L288" s="104"/>
      <c r="M288" s="104"/>
      <c r="N288" s="59"/>
      <c r="O288" s="31"/>
    </row>
    <row r="289" spans="1:15" x14ac:dyDescent="0.3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1014509.0392</v>
      </c>
      <c r="I289" s="104"/>
      <c r="J289" s="104"/>
      <c r="K289" s="104"/>
      <c r="L289" s="104"/>
      <c r="M289" s="104"/>
      <c r="N289" s="59"/>
      <c r="O289" s="31"/>
    </row>
    <row r="290" spans="1:15" x14ac:dyDescent="0.3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4303287.3328058328</v>
      </c>
      <c r="I290" s="104"/>
      <c r="J290" s="104"/>
      <c r="K290" s="104"/>
      <c r="L290" s="104"/>
      <c r="M290" s="104"/>
      <c r="N290" s="59"/>
      <c r="O290" s="31"/>
    </row>
    <row r="291" spans="1:15" x14ac:dyDescent="0.3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41912756.859700002</v>
      </c>
      <c r="I291" s="104"/>
      <c r="J291" s="104"/>
      <c r="K291" s="104"/>
      <c r="L291" s="104"/>
      <c r="M291" s="104"/>
      <c r="N291" s="59"/>
      <c r="O291" s="31"/>
    </row>
    <row r="292" spans="1:15" x14ac:dyDescent="0.3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27091992</v>
      </c>
      <c r="I292" s="104"/>
      <c r="J292" s="104"/>
      <c r="K292" s="104"/>
      <c r="L292" s="104"/>
      <c r="M292" s="104"/>
      <c r="N292" s="59"/>
      <c r="O292" s="31"/>
    </row>
    <row r="293" spans="1:15" x14ac:dyDescent="0.3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4400000</v>
      </c>
      <c r="I293" s="104"/>
      <c r="J293" s="104"/>
      <c r="K293" s="104"/>
      <c r="L293" s="104"/>
      <c r="M293" s="104"/>
      <c r="N293" s="59"/>
      <c r="O293" s="31"/>
    </row>
    <row r="294" spans="1:15" x14ac:dyDescent="0.3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-9500000</v>
      </c>
      <c r="I294" s="104"/>
      <c r="J294" s="104"/>
      <c r="K294" s="104"/>
      <c r="L294" s="104"/>
      <c r="M294" s="104"/>
      <c r="N294" s="59"/>
      <c r="O294" s="31"/>
    </row>
    <row r="295" spans="1:15" x14ac:dyDescent="0.3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3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2354255.3829179271</v>
      </c>
      <c r="I296" s="104"/>
      <c r="J296" s="104"/>
      <c r="K296" s="104"/>
      <c r="L296" s="104"/>
      <c r="M296" s="104"/>
      <c r="N296" s="59"/>
      <c r="O296" s="31"/>
    </row>
    <row r="297" spans="1:15" x14ac:dyDescent="0.3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3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3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3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3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3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3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3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3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3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14450237.342257196</v>
      </c>
      <c r="K306" s="22">
        <v>10149980.671044495</v>
      </c>
      <c r="L306" s="22">
        <v>16974055.325584296</v>
      </c>
      <c r="M306" s="22">
        <v>16692705.678966107</v>
      </c>
      <c r="N306" s="59"/>
      <c r="O306" s="31"/>
    </row>
    <row r="307" spans="1:15" x14ac:dyDescent="0.3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3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15945861.262597509</v>
      </c>
      <c r="K308" s="22">
        <v>550500.54364771605</v>
      </c>
      <c r="L308" s="22">
        <v>6265825.3461024882</v>
      </c>
      <c r="M308" s="22">
        <v>1581568.1672983535</v>
      </c>
      <c r="N308" s="59"/>
      <c r="O308" s="31"/>
    </row>
    <row r="309" spans="1:15" x14ac:dyDescent="0.3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1219180.9531695331</v>
      </c>
      <c r="K309" s="22">
        <v>4276938.8247393826</v>
      </c>
      <c r="L309" s="22">
        <v>509089.6255445141</v>
      </c>
      <c r="M309" s="22">
        <v>4302513.7775305705</v>
      </c>
      <c r="N309" s="59"/>
      <c r="O309" s="31"/>
    </row>
    <row r="310" spans="1:15" x14ac:dyDescent="0.3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2669820.3074440057</v>
      </c>
      <c r="K310" s="22">
        <v>0</v>
      </c>
      <c r="L310" s="22">
        <v>3839995.6961413603</v>
      </c>
      <c r="M310" s="22">
        <v>811053.05641463457</v>
      </c>
      <c r="N310" s="59"/>
      <c r="O310" s="31"/>
    </row>
    <row r="311" spans="1:15" x14ac:dyDescent="0.3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3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3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3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3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3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3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3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3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3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3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3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3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3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3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3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3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3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3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3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3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3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3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3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3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3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3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3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3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3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3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3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3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3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3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3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3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5413256.6013145372</v>
      </c>
      <c r="I347" s="104"/>
      <c r="J347" s="104"/>
      <c r="K347" s="104"/>
      <c r="L347" s="104"/>
      <c r="M347" s="104"/>
      <c r="N347" s="59"/>
      <c r="O347" s="31"/>
    </row>
    <row r="348" spans="1:15" x14ac:dyDescent="0.3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3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14738915.569099298</v>
      </c>
      <c r="I349" s="104"/>
      <c r="J349" s="104"/>
      <c r="K349" s="104"/>
      <c r="L349" s="104"/>
      <c r="M349" s="104"/>
      <c r="N349" s="59"/>
      <c r="O349" s="31"/>
    </row>
    <row r="350" spans="1:15" x14ac:dyDescent="0.3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30325409.744328141</v>
      </c>
      <c r="I350" s="104"/>
      <c r="J350" s="104"/>
      <c r="K350" s="104"/>
      <c r="L350" s="104"/>
      <c r="M350" s="104"/>
      <c r="N350" s="59"/>
      <c r="O350" s="31"/>
    </row>
    <row r="351" spans="1:15" x14ac:dyDescent="0.3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3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3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3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3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3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3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3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128039448.18043911</v>
      </c>
      <c r="I358" s="104"/>
      <c r="J358" s="104"/>
      <c r="K358" s="104"/>
      <c r="L358" s="104"/>
      <c r="M358" s="104"/>
      <c r="N358" s="59"/>
      <c r="O358" s="31"/>
    </row>
    <row r="359" spans="1:15" x14ac:dyDescent="0.3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56267333.977708012</v>
      </c>
      <c r="I359" s="104"/>
      <c r="J359" s="104"/>
      <c r="K359" s="104"/>
      <c r="L359" s="104"/>
      <c r="M359" s="104"/>
      <c r="N359" s="59"/>
      <c r="O359" s="31"/>
    </row>
    <row r="360" spans="1:15" x14ac:dyDescent="0.3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256167621.02693674</v>
      </c>
      <c r="I360" s="104"/>
      <c r="J360" s="104"/>
      <c r="K360" s="104"/>
      <c r="L360" s="104"/>
      <c r="M360" s="104"/>
      <c r="N360" s="59"/>
      <c r="O360" s="31"/>
    </row>
    <row r="361" spans="1:15" x14ac:dyDescent="0.3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201113153.3360422</v>
      </c>
      <c r="I361" s="104"/>
      <c r="J361" s="104"/>
      <c r="K361" s="104"/>
      <c r="L361" s="104"/>
      <c r="M361" s="104"/>
      <c r="N361" s="59"/>
      <c r="O361" s="31"/>
    </row>
    <row r="362" spans="1:15" x14ac:dyDescent="0.3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300132918.75211143</v>
      </c>
      <c r="I362" s="104"/>
      <c r="J362" s="104"/>
      <c r="K362" s="104"/>
      <c r="L362" s="104"/>
      <c r="M362" s="104"/>
      <c r="N362" s="59"/>
      <c r="O362" s="31"/>
    </row>
    <row r="363" spans="1:15" x14ac:dyDescent="0.3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3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3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3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3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3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3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0.44297946696451018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3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3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3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3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3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3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400701156.21951115</v>
      </c>
      <c r="I376" s="104"/>
      <c r="J376" s="104"/>
      <c r="K376" s="104"/>
      <c r="L376" s="104"/>
      <c r="M376" s="104"/>
      <c r="N376" s="59"/>
      <c r="O376" s="31"/>
    </row>
    <row r="377" spans="1:15" x14ac:dyDescent="0.3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417700000.00000006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3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413364200.00000006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3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3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3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3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3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293049903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3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3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3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3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26407908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3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3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3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3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7510000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3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3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3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3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3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3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3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710</v>
      </c>
      <c r="I404" s="104"/>
      <c r="J404" s="104"/>
      <c r="K404" s="104"/>
      <c r="L404" s="104"/>
      <c r="M404" s="104"/>
      <c r="N404" s="59"/>
      <c r="O404" s="31"/>
    </row>
    <row r="405" spans="1:15" x14ac:dyDescent="0.3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9669</v>
      </c>
      <c r="I405" s="104"/>
      <c r="J405" s="104"/>
      <c r="K405" s="104"/>
      <c r="L405" s="104"/>
      <c r="M405" s="104"/>
      <c r="N405" s="59"/>
      <c r="O405" s="31"/>
    </row>
    <row r="406" spans="1:15" x14ac:dyDescent="0.3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19286</v>
      </c>
      <c r="I406" s="104"/>
      <c r="J406" s="104"/>
      <c r="K406" s="104"/>
      <c r="L406" s="104"/>
      <c r="M406" s="104"/>
      <c r="N406" s="59"/>
      <c r="O406" s="31"/>
    </row>
    <row r="407" spans="1:15" x14ac:dyDescent="0.3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3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3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3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1439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3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3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5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5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500-000002000000}">
      <formula1>0</formula1>
    </dataValidation>
  </dataValidations>
  <hyperlinks>
    <hyperlink ref="B5" location="'Model map'!A1" display="Click here to return to model map" xr:uid="{00000000-0004-0000-0500-000000000000}"/>
    <hyperlink ref="B5:H5" location="'Model map'!A4" tooltip="Click to return to model map" display="'Model map'!A4" xr:uid="{00000000-0004-0000-0500-000001000000}"/>
    <hyperlink ref="B5:F5" location="'Model map'!A4" tooltip="Click to return to model map" display="'Model map'!A4" xr:uid="{00000000-0004-0000-0500-000002000000}"/>
    <hyperlink ref="A1" location="Index!A1" display="Index!A1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15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94" width="20.7265625" customWidth="1"/>
    <col min="95" max="95" width="2.7265625" customWidth="1"/>
    <col min="96" max="96" width="40.7265625" customWidth="1"/>
    <col min="97" max="97" width="2.7265625" customWidth="1"/>
    <col min="98" max="16384" width="9.26953125" hidden="1"/>
  </cols>
  <sheetData>
    <row r="1" spans="1:97" x14ac:dyDescent="0.3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3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3.5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3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3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3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3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3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3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3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3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5011.7</v>
      </c>
      <c r="K20" s="133">
        <f>'DNO inputs'!H81</f>
        <v>124564</v>
      </c>
      <c r="L20" s="133">
        <f>'DNO inputs'!H82</f>
        <v>121993</v>
      </c>
      <c r="M20" s="133">
        <f>'DNO inputs'!H83</f>
        <v>11</v>
      </c>
      <c r="N20" s="133">
        <f>'DNO inputs'!H84</f>
        <v>15211.5</v>
      </c>
      <c r="O20" s="133">
        <f>'DNO inputs'!H85</f>
        <v>18317</v>
      </c>
      <c r="P20" s="133">
        <f>'DNO inputs'!H86</f>
        <v>2485119.1</v>
      </c>
      <c r="Q20" s="133">
        <f>'DNO inputs'!H87</f>
        <v>9596</v>
      </c>
      <c r="R20" s="133">
        <f>'DNO inputs'!H88</f>
        <v>7772</v>
      </c>
      <c r="S20" s="133">
        <f>'DNO inputs'!H89</f>
        <v>2299</v>
      </c>
      <c r="T20" s="133">
        <f>'DNO inputs'!H90</f>
        <v>28524</v>
      </c>
      <c r="U20" s="133">
        <f>'DNO inputs'!H91</f>
        <v>22692</v>
      </c>
      <c r="V20" s="133">
        <f>'DNO inputs'!H92</f>
        <v>0</v>
      </c>
      <c r="W20" s="133">
        <f>'DNO inputs'!H93</f>
        <v>12473.2</v>
      </c>
      <c r="X20" s="133">
        <f>'DNO inputs'!H94</f>
        <v>20</v>
      </c>
      <c r="Y20" s="133">
        <f>'DNO inputs'!H95</f>
        <v>0</v>
      </c>
      <c r="Z20" s="133">
        <f>'DNO inputs'!H96</f>
        <v>0</v>
      </c>
      <c r="AA20" s="133">
        <f>'DNO inputs'!H97</f>
        <v>160773</v>
      </c>
      <c r="AB20" s="133">
        <f>'DNO inputs'!H98</f>
        <v>0</v>
      </c>
      <c r="AC20" s="133">
        <f>'DNO inputs'!H99</f>
        <v>13673.9</v>
      </c>
      <c r="AD20" s="133">
        <f>'DNO inputs'!H100</f>
        <v>0</v>
      </c>
      <c r="AE20" s="133">
        <f>'DNO inputs'!H101</f>
        <v>0</v>
      </c>
      <c r="AF20" s="133">
        <f>'DNO inputs'!H102</f>
        <v>1227</v>
      </c>
      <c r="AG20" s="133">
        <f>'DNO inputs'!H103</f>
        <v>7868</v>
      </c>
      <c r="AH20" s="133">
        <f>'DNO inputs'!H104</f>
        <v>387</v>
      </c>
      <c r="AI20" s="133">
        <f>'DNO inputs'!H105</f>
        <v>10608</v>
      </c>
      <c r="AJ20" s="133">
        <f>'DNO inputs'!H106</f>
        <v>17327</v>
      </c>
      <c r="AK20" s="133">
        <f>'DNO inputs'!H107</f>
        <v>11757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22854</v>
      </c>
      <c r="AU20" s="133">
        <f>'DNO inputs'!H117</f>
        <v>19308</v>
      </c>
      <c r="AV20" s="133">
        <f>'DNO inputs'!H118</f>
        <v>0</v>
      </c>
      <c r="AW20" s="133">
        <f>'DNO inputs'!H119</f>
        <v>0</v>
      </c>
      <c r="AX20" s="133">
        <f>'DNO inputs'!H120</f>
        <v>1753.5</v>
      </c>
      <c r="AY20" s="133">
        <f>'DNO inputs'!H121</f>
        <v>933</v>
      </c>
      <c r="AZ20" s="133">
        <f>'DNO inputs'!H122</f>
        <v>0</v>
      </c>
      <c r="BA20" s="133">
        <f>'DNO inputs'!H123</f>
        <v>0</v>
      </c>
      <c r="BB20" s="133">
        <f>'DNO inputs'!H124</f>
        <v>28125</v>
      </c>
      <c r="BC20" s="133">
        <f>'DNO inputs'!H125</f>
        <v>1287</v>
      </c>
      <c r="BD20" s="133">
        <f>'DNO inputs'!H126</f>
        <v>0</v>
      </c>
      <c r="BE20" s="133">
        <f>'DNO inputs'!H127</f>
        <v>0</v>
      </c>
      <c r="BF20" s="133">
        <f>'DNO inputs'!H128</f>
        <v>1562.6</v>
      </c>
      <c r="BG20" s="133">
        <f>'DNO inputs'!H129</f>
        <v>156</v>
      </c>
      <c r="BH20" s="133">
        <f>'DNO inputs'!H130</f>
        <v>0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0</v>
      </c>
      <c r="BM20" s="133">
        <f>'DNO inputs'!H135</f>
        <v>414</v>
      </c>
      <c r="BN20" s="133">
        <f>'DNO inputs'!H136</f>
        <v>575</v>
      </c>
      <c r="BO20" s="133">
        <f>'DNO inputs'!H137</f>
        <v>0</v>
      </c>
      <c r="BP20" s="133">
        <f>'DNO inputs'!H138</f>
        <v>0</v>
      </c>
      <c r="BQ20" s="133">
        <f>'DNO inputs'!H139</f>
        <v>54</v>
      </c>
      <c r="BR20" s="133">
        <f>'DNO inputs'!H140</f>
        <v>2044</v>
      </c>
      <c r="BS20" s="133">
        <f>'DNO inputs'!H141</f>
        <v>0</v>
      </c>
      <c r="BT20" s="133">
        <f>'DNO inputs'!H142</f>
        <v>0</v>
      </c>
      <c r="BU20" s="133">
        <f>'DNO inputs'!H143</f>
        <v>0</v>
      </c>
      <c r="BV20" s="133">
        <f>'DNO inputs'!H144</f>
        <v>717</v>
      </c>
      <c r="BW20" s="133">
        <f>'DNO inputs'!H145</f>
        <v>651</v>
      </c>
      <c r="BX20" s="133">
        <f>'DNO inputs'!H146</f>
        <v>0</v>
      </c>
      <c r="BY20" s="133">
        <f>'DNO inputs'!H147</f>
        <v>0</v>
      </c>
      <c r="BZ20" s="133">
        <f>'DNO inputs'!H148</f>
        <v>138</v>
      </c>
      <c r="CA20" s="133">
        <f>'DNO inputs'!H149</f>
        <v>2246</v>
      </c>
      <c r="CB20" s="133">
        <f>'DNO inputs'!H150</f>
        <v>56</v>
      </c>
      <c r="CC20" s="133">
        <f>'DNO inputs'!H151</f>
        <v>4562</v>
      </c>
      <c r="CD20" s="133">
        <f>'DNO inputs'!H152</f>
        <v>9124</v>
      </c>
      <c r="CE20" s="133">
        <f>'DNO inputs'!H153</f>
        <v>42</v>
      </c>
      <c r="CF20" s="133">
        <f>'DNO inputs'!H154</f>
        <v>164</v>
      </c>
      <c r="CG20" s="133">
        <f>'DNO inputs'!H155</f>
        <v>0</v>
      </c>
      <c r="CH20" s="133">
        <f>'DNO inputs'!H156</f>
        <v>0</v>
      </c>
      <c r="CI20" s="133">
        <f>'DNO inputs'!H157</f>
        <v>245</v>
      </c>
      <c r="CJ20" s="133">
        <f>'DNO inputs'!H158</f>
        <v>1662</v>
      </c>
      <c r="CK20" s="133">
        <f>'DNO inputs'!H159</f>
        <v>191</v>
      </c>
      <c r="CL20" s="133">
        <f>'DNO inputs'!H160</f>
        <v>336</v>
      </c>
      <c r="CM20" s="133">
        <f>'DNO inputs'!H161</f>
        <v>2</v>
      </c>
      <c r="CN20" s="133">
        <f>'DNO inputs'!H162</f>
        <v>484</v>
      </c>
      <c r="CO20" s="133">
        <f>'DNO inputs'!H163</f>
        <v>1491</v>
      </c>
      <c r="CP20" s="133">
        <f>'DNO inputs'!H164</f>
        <v>751</v>
      </c>
      <c r="CQ20" s="59"/>
      <c r="CR20" s="31"/>
    </row>
    <row r="21" spans="1:96" x14ac:dyDescent="0.3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39509.910107069532</v>
      </c>
      <c r="K21" s="133">
        <f>'DNO inputs'!H172</f>
        <v>481.82817203743338</v>
      </c>
      <c r="L21" s="133">
        <f>'DNO inputs'!H173</f>
        <v>0</v>
      </c>
      <c r="M21" s="133">
        <f>'DNO inputs'!H174</f>
        <v>120457.04300935833</v>
      </c>
      <c r="N21" s="133">
        <f>'DNO inputs'!H175</f>
        <v>120457.04300935833</v>
      </c>
      <c r="O21" s="133">
        <f>'DNO inputs'!H176</f>
        <v>120457.04300935833</v>
      </c>
      <c r="P21" s="133">
        <f>'DNO inputs'!H177</f>
        <v>1610.7756705297415</v>
      </c>
      <c r="Q21" s="133">
        <f>'DNO inputs'!H178</f>
        <v>5420.5669354211259</v>
      </c>
      <c r="R21" s="133">
        <f>'DNO inputs'!H179</f>
        <v>5420.5669354211259</v>
      </c>
      <c r="S21" s="133">
        <f>'DNO inputs'!H180</f>
        <v>5420.5669354211259</v>
      </c>
      <c r="T21" s="133">
        <f>'DNO inputs'!H181</f>
        <v>4577.3676343556162</v>
      </c>
      <c r="U21" s="133">
        <f>'DNO inputs'!H182</f>
        <v>0</v>
      </c>
      <c r="V21" s="133">
        <f>'DNO inputs'!H183</f>
        <v>0</v>
      </c>
      <c r="W21" s="133">
        <f>'DNO inputs'!H184</f>
        <v>40834.937580172475</v>
      </c>
      <c r="X21" s="133">
        <f>'DNO inputs'!H185</f>
        <v>40834.937580172475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80103.933601223296</v>
      </c>
      <c r="AD21" s="133">
        <f>'DNO inputs'!H191</f>
        <v>0</v>
      </c>
      <c r="AE21" s="133">
        <f>'DNO inputs'!H192</f>
        <v>0</v>
      </c>
      <c r="AF21" s="133">
        <f>'DNO inputs'!H193</f>
        <v>13250.274731029416</v>
      </c>
      <c r="AG21" s="133">
        <f>'DNO inputs'!H194</f>
        <v>29271.061451274076</v>
      </c>
      <c r="AH21" s="133">
        <f>'DNO inputs'!H195</f>
        <v>1565.9415591216584</v>
      </c>
      <c r="AI21" s="133">
        <f>'DNO inputs'!H196</f>
        <v>4938.7387633836915</v>
      </c>
      <c r="AJ21" s="133">
        <f>'DNO inputs'!H197</f>
        <v>15538.958548207227</v>
      </c>
      <c r="AK21" s="133">
        <f>'DNO inputs'!H198</f>
        <v>1565.9415591216584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3493.2542472713913</v>
      </c>
      <c r="AU21" s="133">
        <f>'DNO inputs'!H208</f>
        <v>11322.962042879682</v>
      </c>
      <c r="AV21" s="133">
        <f>'DNO inputs'!H209</f>
        <v>0</v>
      </c>
      <c r="AW21" s="133">
        <f>'DNO inputs'!H210</f>
        <v>0</v>
      </c>
      <c r="AX21" s="133">
        <f>'DNO inputs'!H211</f>
        <v>93233.751289243359</v>
      </c>
      <c r="AY21" s="133">
        <f>'DNO inputs'!H212</f>
        <v>148523.53403053881</v>
      </c>
      <c r="AZ21" s="133">
        <f>'DNO inputs'!H213</f>
        <v>175867.28279366315</v>
      </c>
      <c r="BA21" s="133">
        <f>'DNO inputs'!H214</f>
        <v>175867.28279366315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243564.14096492252</v>
      </c>
      <c r="BG21" s="133">
        <f>'DNO inputs'!H220</f>
        <v>243564.14096492252</v>
      </c>
      <c r="BH21" s="133">
        <f>'DNO inputs'!H221</f>
        <v>0</v>
      </c>
      <c r="BI21" s="133">
        <f>'DNO inputs'!H222</f>
        <v>1143137.3381588107</v>
      </c>
      <c r="BJ21" s="133">
        <f>'DNO inputs'!H223</f>
        <v>1143137.3381588107</v>
      </c>
      <c r="BK21" s="133">
        <f>'DNO inputs'!H224</f>
        <v>0</v>
      </c>
      <c r="BL21" s="133">
        <f>'DNO inputs'!H225</f>
        <v>0</v>
      </c>
      <c r="BM21" s="133">
        <f>'DNO inputs'!H226</f>
        <v>175264.99757861637</v>
      </c>
      <c r="BN21" s="133">
        <f>'DNO inputs'!H227</f>
        <v>175264.99757861637</v>
      </c>
      <c r="BO21" s="133">
        <f>'DNO inputs'!H228</f>
        <v>0</v>
      </c>
      <c r="BP21" s="133">
        <f>'DNO inputs'!H229</f>
        <v>0</v>
      </c>
      <c r="BQ21" s="133">
        <f>'DNO inputs'!H230</f>
        <v>557595.65209031978</v>
      </c>
      <c r="BR21" s="133">
        <f>'DNO inputs'!H231</f>
        <v>175264.99757861637</v>
      </c>
      <c r="BS21" s="133">
        <f>'DNO inputs'!H232</f>
        <v>661188.70907836792</v>
      </c>
      <c r="BT21" s="133">
        <f>'DNO inputs'!H233</f>
        <v>0</v>
      </c>
      <c r="BU21" s="133">
        <f>'DNO inputs'!H234</f>
        <v>504594.55316620198</v>
      </c>
      <c r="BV21" s="133">
        <f>'DNO inputs'!H235</f>
        <v>541936.23649910302</v>
      </c>
      <c r="BW21" s="133">
        <f>'DNO inputs'!H236</f>
        <v>11322.962042879682</v>
      </c>
      <c r="BX21" s="133">
        <f>'DNO inputs'!H237</f>
        <v>2117514.3590615103</v>
      </c>
      <c r="BY21" s="133">
        <f>'DNO inputs'!H238</f>
        <v>0</v>
      </c>
      <c r="BZ21" s="133">
        <f>'DNO inputs'!H239</f>
        <v>677329.95284162194</v>
      </c>
      <c r="CA21" s="133">
        <f>'DNO inputs'!H240</f>
        <v>1163976.4065994294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1174456.1693412438</v>
      </c>
      <c r="CF21" s="133">
        <f>'DNO inputs'!H245</f>
        <v>1174456.1693412438</v>
      </c>
      <c r="CG21" s="133">
        <f>'DNO inputs'!H246</f>
        <v>0</v>
      </c>
      <c r="CH21" s="133">
        <f>'DNO inputs'!H247</f>
        <v>0</v>
      </c>
      <c r="CI21" s="133">
        <f>'DNO inputs'!H248</f>
        <v>1048337.6453104456</v>
      </c>
      <c r="CJ21" s="133">
        <f>'DNO inputs'!H249</f>
        <v>1048337.6453104456</v>
      </c>
      <c r="CK21" s="133">
        <f>'DNO inputs'!H250</f>
        <v>2117514.3590615103</v>
      </c>
      <c r="CL21" s="133">
        <f>'DNO inputs'!H251</f>
        <v>11322.962042879682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3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3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3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198.01181648360037</v>
      </c>
      <c r="K24" s="104">
        <f t="shared" ref="K24:BV24" si="0">K20 * K21 / $H22</f>
        <v>60.018444421670857</v>
      </c>
      <c r="L24" s="104">
        <f t="shared" si="0"/>
        <v>0</v>
      </c>
      <c r="M24" s="104">
        <f t="shared" si="0"/>
        <v>1.3250274731029417</v>
      </c>
      <c r="N24" s="104">
        <f t="shared" si="0"/>
        <v>1832.3323097368541</v>
      </c>
      <c r="O24" s="104">
        <f t="shared" si="0"/>
        <v>2206.4116568024165</v>
      </c>
      <c r="P24" s="104">
        <f t="shared" si="0"/>
        <v>4002.969384648768</v>
      </c>
      <c r="Q24" s="104">
        <f t="shared" si="0"/>
        <v>52.015760312301119</v>
      </c>
      <c r="R24" s="104">
        <f t="shared" si="0"/>
        <v>42.128646222092996</v>
      </c>
      <c r="S24" s="104">
        <f t="shared" si="0"/>
        <v>12.461883384533168</v>
      </c>
      <c r="T24" s="104">
        <f t="shared" si="0"/>
        <v>130.56483440235959</v>
      </c>
      <c r="U24" s="104">
        <f t="shared" si="0"/>
        <v>0</v>
      </c>
      <c r="V24" s="104">
        <f t="shared" si="0"/>
        <v>0</v>
      </c>
      <c r="W24" s="104">
        <f t="shared" si="0"/>
        <v>509.34234342500736</v>
      </c>
      <c r="X24" s="104">
        <f t="shared" si="0"/>
        <v>0.81669875160344951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1095.3331776697671</v>
      </c>
      <c r="AD24" s="104">
        <f t="shared" si="0"/>
        <v>0</v>
      </c>
      <c r="AE24" s="104">
        <f t="shared" si="0"/>
        <v>0</v>
      </c>
      <c r="AF24" s="104">
        <f t="shared" si="0"/>
        <v>16.258087094973092</v>
      </c>
      <c r="AG24" s="104">
        <f t="shared" si="0"/>
        <v>230.30471149862441</v>
      </c>
      <c r="AH24" s="104">
        <f t="shared" si="0"/>
        <v>0.60601938338008188</v>
      </c>
      <c r="AI24" s="104">
        <f t="shared" si="0"/>
        <v>52.390140801974198</v>
      </c>
      <c r="AJ24" s="104">
        <f t="shared" si="0"/>
        <v>269.2435347647866</v>
      </c>
      <c r="AK24" s="104">
        <f t="shared" si="0"/>
        <v>18.410774910593339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79.834832567140367</v>
      </c>
      <c r="AU24" s="104">
        <f t="shared" si="0"/>
        <v>218.62375112392093</v>
      </c>
      <c r="AV24" s="104">
        <f t="shared" si="0"/>
        <v>0</v>
      </c>
      <c r="AW24" s="104">
        <f t="shared" si="0"/>
        <v>0</v>
      </c>
      <c r="AX24" s="104">
        <f t="shared" si="0"/>
        <v>163.48538288568821</v>
      </c>
      <c r="AY24" s="104">
        <f t="shared" si="0"/>
        <v>138.57245725049273</v>
      </c>
      <c r="AZ24" s="104">
        <f t="shared" si="0"/>
        <v>0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380.59332667178791</v>
      </c>
      <c r="BG24" s="104">
        <f t="shared" si="0"/>
        <v>37.996005990527912</v>
      </c>
      <c r="BH24" s="104">
        <f t="shared" si="0"/>
        <v>0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0</v>
      </c>
      <c r="BM24" s="104">
        <f t="shared" si="0"/>
        <v>72.559708997547176</v>
      </c>
      <c r="BN24" s="104">
        <f t="shared" si="0"/>
        <v>100.77737360770442</v>
      </c>
      <c r="BO24" s="104">
        <f t="shared" si="0"/>
        <v>0</v>
      </c>
      <c r="BP24" s="104">
        <f t="shared" si="0"/>
        <v>0</v>
      </c>
      <c r="BQ24" s="104">
        <f t="shared" si="0"/>
        <v>30.11016521287727</v>
      </c>
      <c r="BR24" s="104">
        <f t="shared" si="0"/>
        <v>358.24165505069186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388.56828156985688</v>
      </c>
      <c r="BW24" s="104">
        <f t="shared" ref="BW24:CP24" si="1">BW20 * BW21 / $H22</f>
        <v>7.3712482899146732</v>
      </c>
      <c r="BX24" s="104">
        <f t="shared" si="1"/>
        <v>0</v>
      </c>
      <c r="BY24" s="104">
        <f t="shared" si="1"/>
        <v>0</v>
      </c>
      <c r="BZ24" s="104">
        <f t="shared" si="1"/>
        <v>93.47153349214382</v>
      </c>
      <c r="CA24" s="104">
        <f t="shared" si="1"/>
        <v>2614.2910092223187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49.327159112332239</v>
      </c>
      <c r="CF24" s="104">
        <f t="shared" si="1"/>
        <v>192.61081177196399</v>
      </c>
      <c r="CG24" s="104">
        <f t="shared" si="1"/>
        <v>0</v>
      </c>
      <c r="CH24" s="104">
        <f t="shared" si="1"/>
        <v>0</v>
      </c>
      <c r="CI24" s="104">
        <f t="shared" si="1"/>
        <v>256.84272310105916</v>
      </c>
      <c r="CJ24" s="104">
        <f t="shared" si="1"/>
        <v>1742.3371665059606</v>
      </c>
      <c r="CK24" s="104">
        <f t="shared" si="1"/>
        <v>404.44524258074841</v>
      </c>
      <c r="CL24" s="104">
        <f t="shared" si="1"/>
        <v>3.8045152464075733</v>
      </c>
      <c r="CM24" s="104">
        <f t="shared" si="1"/>
        <v>0.12529000000000001</v>
      </c>
      <c r="CN24" s="104">
        <f t="shared" si="1"/>
        <v>30.320180000000001</v>
      </c>
      <c r="CO24" s="104">
        <f t="shared" si="1"/>
        <v>93.403694999999999</v>
      </c>
      <c r="CP24" s="104">
        <f t="shared" si="1"/>
        <v>47.046394999999997</v>
      </c>
      <c r="CQ24" s="59"/>
      <c r="CR24" s="103" t="s">
        <v>570</v>
      </c>
    </row>
    <row r="25" spans="1:96" x14ac:dyDescent="0.3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18235.705162439488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3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3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3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3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3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3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3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3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3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3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3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3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3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3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3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3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3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3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3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3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3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3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3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3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3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3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4062.9878290704387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3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4475.2519348172609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3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620.09225925782209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3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2011.5219027339485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3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7065.8512365600236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3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3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18235.705162439495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3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3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3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3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3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3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3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0.22280398771960128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3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0.24541150972516496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3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3.4004292882242937E-2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3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0.11030677919037246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3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0.38747343048261829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3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3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3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3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0.47585778116172822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3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0.52414221883827183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3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3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3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3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3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3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3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1031.189453504061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3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720.64717279849674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3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611.69700564528489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3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4948.8804032057787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3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3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7312.4140351536216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3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3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3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3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0.14101901896510943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3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9.8551199280301302E-2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3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8.3651855967758273E-2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3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0.67677792578683094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3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3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3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3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3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3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3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3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3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3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7065.8512365600236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3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3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3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573651854.10828424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3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297793986.01835632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3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389955741.07290214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3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809437267.10619926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3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71396780.719774753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3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3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2142235629.0255167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3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3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639933793.29873168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3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3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3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3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0.76998748237117587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3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3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3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3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5440.6170044481123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3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3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3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4062.9878290704387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3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4475.2519348172609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3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620.09225925782209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3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2011.5219027339485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3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5440.6170044481123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3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3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16610.470930327581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3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3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3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3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0.2446040118978319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3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0.26942354335338542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3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3.7331407511490285E-2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3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0.12109963114057709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3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0.32754140609671539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3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3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3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3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3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3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3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3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 xr:uid="{00000000-0004-0000-0600-000000000000}"/>
    <hyperlink ref="B5:H5" location="'Model map'!A4" tooltip="Click to return to model map" display="'Model map'!A4" xr:uid="{00000000-0004-0000-0600-000001000000}"/>
    <hyperlink ref="B5:F5" location="'Model map'!A4" tooltip="Click to return to model map" display="'Model map'!A4" xr:uid="{00000000-0004-0000-0600-000002000000}"/>
    <hyperlink ref="A1" location="Index!A1" display="Index!A1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3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3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3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3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3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14450237.342257196</v>
      </c>
      <c r="L19" s="138">
        <v>0</v>
      </c>
      <c r="M19" s="138">
        <v>15945861.262597509</v>
      </c>
      <c r="N19" s="138">
        <v>1219180.9531695331</v>
      </c>
      <c r="O19" s="138">
        <v>2669820.3074440057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3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10149980.671044495</v>
      </c>
      <c r="L20" s="133">
        <v>0</v>
      </c>
      <c r="M20" s="133">
        <v>550500.54364771605</v>
      </c>
      <c r="N20" s="133">
        <v>4276938.8247393826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3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16974055.325584296</v>
      </c>
      <c r="L21" s="133">
        <v>0</v>
      </c>
      <c r="M21" s="133">
        <v>6265825.3461024882</v>
      </c>
      <c r="N21" s="133">
        <v>509089.6255445141</v>
      </c>
      <c r="O21" s="133">
        <v>3839995.6961413603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16692705.678966107</v>
      </c>
      <c r="L22" s="145">
        <v>0</v>
      </c>
      <c r="M22" s="145">
        <v>1581568.1672983535</v>
      </c>
      <c r="N22" s="145">
        <v>4302513.7775305705</v>
      </c>
      <c r="O22" s="145">
        <v>811053.05641463457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3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3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5413256.6013145372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3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3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14738915.569099298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3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30325409.744328141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3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3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3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5413256.6013145372</v>
      </c>
      <c r="K31" s="146">
        <f t="shared" si="0"/>
        <v>14450237.342257196</v>
      </c>
      <c r="L31" s="146">
        <f t="shared" si="0"/>
        <v>0</v>
      </c>
      <c r="M31" s="146">
        <f t="shared" si="0"/>
        <v>15945861.262597509</v>
      </c>
      <c r="N31" s="146">
        <f t="shared" si="0"/>
        <v>1219180.9531695331</v>
      </c>
      <c r="O31" s="146">
        <f t="shared" si="0"/>
        <v>2669820.3074440057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3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10149980.671044495</v>
      </c>
      <c r="L32" s="147">
        <f t="shared" si="3"/>
        <v>0</v>
      </c>
      <c r="M32" s="147">
        <f t="shared" si="3"/>
        <v>550500.54364771605</v>
      </c>
      <c r="N32" s="147">
        <f t="shared" si="3"/>
        <v>4276938.8247393826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3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14738915.569099298</v>
      </c>
      <c r="K33" s="147">
        <f t="shared" si="6"/>
        <v>16974055.325584296</v>
      </c>
      <c r="L33" s="147">
        <f t="shared" si="6"/>
        <v>0</v>
      </c>
      <c r="M33" s="147">
        <f t="shared" si="6"/>
        <v>6265825.3461024882</v>
      </c>
      <c r="N33" s="147">
        <f t="shared" si="6"/>
        <v>509089.6255445141</v>
      </c>
      <c r="O33" s="147">
        <f t="shared" si="6"/>
        <v>3839995.6961413603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3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30325409.744328141</v>
      </c>
      <c r="K34" s="148">
        <f t="shared" si="9"/>
        <v>16692705.678966107</v>
      </c>
      <c r="L34" s="148">
        <f t="shared" si="9"/>
        <v>0</v>
      </c>
      <c r="M34" s="148">
        <f t="shared" si="9"/>
        <v>1581568.1672983535</v>
      </c>
      <c r="N34" s="148">
        <f t="shared" si="9"/>
        <v>4302513.7775305705</v>
      </c>
      <c r="O34" s="148">
        <f t="shared" si="9"/>
        <v>811053.05641463457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3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3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0.47585778116172822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3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3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3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3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3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3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6876257.8789468585</v>
      </c>
      <c r="L45" s="146">
        <f t="shared" si="15"/>
        <v>0</v>
      </c>
      <c r="M45" s="146">
        <f t="shared" si="15"/>
        <v>7587962.1591324043</v>
      </c>
      <c r="N45" s="146">
        <f t="shared" si="15"/>
        <v>580156.74320989486</v>
      </c>
      <c r="O45" s="146">
        <f t="shared" si="15"/>
        <v>1270454.7676008276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3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5413256.6013145372</v>
      </c>
      <c r="K46" s="152">
        <f t="shared" ref="K46:AQ46" si="18">K$31 - K45</f>
        <v>7573979.4633103376</v>
      </c>
      <c r="L46" s="152">
        <f t="shared" si="18"/>
        <v>0</v>
      </c>
      <c r="M46" s="152">
        <f t="shared" si="18"/>
        <v>8357899.1034651045</v>
      </c>
      <c r="N46" s="152">
        <f t="shared" si="18"/>
        <v>639024.20995963819</v>
      </c>
      <c r="O46" s="152">
        <f t="shared" si="18"/>
        <v>1399365.5398431781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3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10149980.671044495</v>
      </c>
      <c r="L47" s="147">
        <f t="shared" si="21"/>
        <v>0</v>
      </c>
      <c r="M47" s="147">
        <f t="shared" si="21"/>
        <v>550500.54364771605</v>
      </c>
      <c r="N47" s="147">
        <f t="shared" si="21"/>
        <v>4276938.8247393826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3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14738915.569099298</v>
      </c>
      <c r="K48" s="147">
        <f t="shared" si="24"/>
        <v>16974055.325584296</v>
      </c>
      <c r="L48" s="147">
        <f t="shared" si="24"/>
        <v>0</v>
      </c>
      <c r="M48" s="147">
        <f t="shared" si="24"/>
        <v>6265825.3461024882</v>
      </c>
      <c r="N48" s="147">
        <f t="shared" si="24"/>
        <v>509089.6255445141</v>
      </c>
      <c r="O48" s="147">
        <f t="shared" si="24"/>
        <v>3839995.6961413603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3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30325409.744328141</v>
      </c>
      <c r="K49" s="148">
        <f t="shared" si="27"/>
        <v>16692705.678966107</v>
      </c>
      <c r="L49" s="148">
        <f t="shared" si="27"/>
        <v>0</v>
      </c>
      <c r="M49" s="148">
        <f t="shared" si="27"/>
        <v>1581568.1672983535</v>
      </c>
      <c r="N49" s="148">
        <f t="shared" si="27"/>
        <v>4302513.7775305705</v>
      </c>
      <c r="O49" s="148">
        <f t="shared" si="27"/>
        <v>811053.05641463457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3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3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50477581.914741978</v>
      </c>
      <c r="K51" s="104">
        <f t="shared" si="30"/>
        <v>58266979.017852098</v>
      </c>
      <c r="L51" s="104">
        <f t="shared" si="30"/>
        <v>0</v>
      </c>
      <c r="M51" s="104">
        <f t="shared" si="30"/>
        <v>24343755.319646068</v>
      </c>
      <c r="N51" s="104">
        <f t="shared" si="30"/>
        <v>10307723.180984002</v>
      </c>
      <c r="O51" s="104">
        <f t="shared" si="30"/>
        <v>7320869.0600000015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3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3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3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3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3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62531667.485618785</v>
      </c>
      <c r="L60" s="133">
        <v>2396941.2916799993</v>
      </c>
      <c r="M60" s="133">
        <v>26514424.209436648</v>
      </c>
      <c r="N60" s="133">
        <v>11606716.180984</v>
      </c>
      <c r="O60" s="133">
        <v>3120869.0599999996</v>
      </c>
      <c r="P60" s="133">
        <v>638892.07162799966</v>
      </c>
      <c r="Q60" s="133">
        <v>5130577.4955097968</v>
      </c>
      <c r="R60" s="133">
        <v>2216717.6620892538</v>
      </c>
      <c r="S60" s="133">
        <v>16939612.814221449</v>
      </c>
      <c r="T60" s="133">
        <v>4430016.2415596507</v>
      </c>
      <c r="U60" s="133">
        <v>1509465.7008872004</v>
      </c>
      <c r="V60" s="133">
        <v>1323939.9267640004</v>
      </c>
      <c r="W60" s="133">
        <v>1562325.762189239</v>
      </c>
      <c r="X60" s="133">
        <v>6151044.3854799997</v>
      </c>
      <c r="Y60" s="133">
        <v>10240069.047105549</v>
      </c>
      <c r="Z60" s="133">
        <v>4583609.0382398553</v>
      </c>
      <c r="AA60" s="133">
        <v>1439799.3171236436</v>
      </c>
      <c r="AB60" s="133">
        <v>2070636.5899867683</v>
      </c>
      <c r="AC60" s="133">
        <v>7544493.0721556563</v>
      </c>
      <c r="AD60" s="133">
        <v>1645125.2035656031</v>
      </c>
      <c r="AE60" s="133">
        <v>1321519.02</v>
      </c>
      <c r="AF60" s="133">
        <v>9500000</v>
      </c>
      <c r="AG60" s="133">
        <v>793782</v>
      </c>
      <c r="AH60" s="133">
        <v>9751431.0002991911</v>
      </c>
      <c r="AI60" s="133">
        <v>-8.3266726846886741E-10</v>
      </c>
      <c r="AJ60" s="133">
        <v>1014509.0392</v>
      </c>
      <c r="AK60" s="133">
        <v>4303287.3328058328</v>
      </c>
      <c r="AL60" s="133">
        <v>41912756.859700002</v>
      </c>
      <c r="AM60" s="133">
        <v>27091992</v>
      </c>
      <c r="AN60" s="133">
        <v>4400000</v>
      </c>
      <c r="AO60" s="133">
        <v>-9500000</v>
      </c>
      <c r="AP60" s="133">
        <v>1450093.49</v>
      </c>
      <c r="AQ60" s="133">
        <v>2354255.3829179271</v>
      </c>
      <c r="AR60" s="133">
        <v>0</v>
      </c>
      <c r="AS60" s="59"/>
      <c r="AT60" s="31"/>
    </row>
    <row r="61" spans="1:4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-50477581.914741978</v>
      </c>
      <c r="K62" s="104">
        <f t="shared" ref="K62:AQ62" si="33">K60 - K51</f>
        <v>4264688.4677666873</v>
      </c>
      <c r="L62" s="104">
        <f t="shared" si="33"/>
        <v>2396941.2916799993</v>
      </c>
      <c r="M62" s="104">
        <f t="shared" si="33"/>
        <v>2170668.8897905797</v>
      </c>
      <c r="N62" s="104">
        <f t="shared" si="33"/>
        <v>1298992.9999999981</v>
      </c>
      <c r="O62" s="104">
        <f t="shared" si="33"/>
        <v>-4200000.0000000019</v>
      </c>
      <c r="P62" s="104">
        <f t="shared" si="33"/>
        <v>638892.07162799966</v>
      </c>
      <c r="Q62" s="104">
        <f t="shared" si="33"/>
        <v>5130577.4955097968</v>
      </c>
      <c r="R62" s="104">
        <f t="shared" si="33"/>
        <v>2216717.6620892538</v>
      </c>
      <c r="S62" s="104">
        <f t="shared" si="33"/>
        <v>16939612.814221449</v>
      </c>
      <c r="T62" s="104">
        <f t="shared" si="33"/>
        <v>4430016.2415596507</v>
      </c>
      <c r="U62" s="104">
        <f t="shared" si="33"/>
        <v>1509465.7008872004</v>
      </c>
      <c r="V62" s="104">
        <f t="shared" si="33"/>
        <v>1323939.9267640004</v>
      </c>
      <c r="W62" s="104">
        <f t="shared" si="33"/>
        <v>1562325.762189239</v>
      </c>
      <c r="X62" s="104">
        <f t="shared" si="33"/>
        <v>6151044.3854799997</v>
      </c>
      <c r="Y62" s="104">
        <f t="shared" si="33"/>
        <v>10240069.047105549</v>
      </c>
      <c r="Z62" s="104">
        <f t="shared" si="33"/>
        <v>4583609.0382398553</v>
      </c>
      <c r="AA62" s="104">
        <f t="shared" si="33"/>
        <v>1439799.3171236436</v>
      </c>
      <c r="AB62" s="104">
        <f t="shared" si="33"/>
        <v>2070636.5899867683</v>
      </c>
      <c r="AC62" s="104">
        <f t="shared" si="33"/>
        <v>7544493.0721556563</v>
      </c>
      <c r="AD62" s="104">
        <f t="shared" si="33"/>
        <v>1645125.2035656031</v>
      </c>
      <c r="AE62" s="104">
        <f t="shared" si="33"/>
        <v>1321519.02</v>
      </c>
      <c r="AF62" s="104">
        <f t="shared" si="33"/>
        <v>9500000</v>
      </c>
      <c r="AG62" s="104">
        <f t="shared" si="33"/>
        <v>793782</v>
      </c>
      <c r="AH62" s="104">
        <f t="shared" si="33"/>
        <v>9751431.0002991911</v>
      </c>
      <c r="AI62" s="104">
        <f t="shared" si="33"/>
        <v>-8.3266726846886741E-10</v>
      </c>
      <c r="AJ62" s="104">
        <f t="shared" si="33"/>
        <v>1014509.0392</v>
      </c>
      <c r="AK62" s="104">
        <f t="shared" si="33"/>
        <v>4303287.3328058328</v>
      </c>
      <c r="AL62" s="104">
        <f t="shared" si="33"/>
        <v>41912756.859700002</v>
      </c>
      <c r="AM62" s="104">
        <f t="shared" si="33"/>
        <v>27091992</v>
      </c>
      <c r="AN62" s="104">
        <f t="shared" si="33"/>
        <v>4400000</v>
      </c>
      <c r="AO62" s="104">
        <f t="shared" si="33"/>
        <v>-9500000</v>
      </c>
      <c r="AP62" s="104">
        <f t="shared" ref="AP62" si="34">AP60 - AP51</f>
        <v>1450093.49</v>
      </c>
      <c r="AQ62" s="104">
        <f t="shared" si="33"/>
        <v>2354255.3829179271</v>
      </c>
      <c r="AR62" s="104">
        <f t="shared" ref="AR62" si="35">AR60 - AR51</f>
        <v>0</v>
      </c>
      <c r="AS62" s="59"/>
      <c r="AT62" s="103" t="s">
        <v>570</v>
      </c>
    </row>
    <row r="63" spans="1:4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3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3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3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3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3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4264688.4677666873</v>
      </c>
      <c r="L69" s="104">
        <f t="shared" si="39"/>
        <v>2396941.2916799993</v>
      </c>
      <c r="M69" s="104">
        <f t="shared" si="39"/>
        <v>2170668.8897905797</v>
      </c>
      <c r="N69" s="104">
        <f t="shared" si="39"/>
        <v>1298992.9999999981</v>
      </c>
      <c r="O69" s="104">
        <f t="shared" si="39"/>
        <v>-4200000.0000000019</v>
      </c>
      <c r="P69" s="104">
        <f t="shared" si="39"/>
        <v>638892.07162799966</v>
      </c>
      <c r="Q69" s="104">
        <f t="shared" si="39"/>
        <v>5130577.4955097968</v>
      </c>
      <c r="R69" s="104">
        <f t="shared" si="39"/>
        <v>2216717.6620892538</v>
      </c>
      <c r="S69" s="104">
        <f t="shared" si="39"/>
        <v>16939612.814221449</v>
      </c>
      <c r="T69" s="104">
        <f t="shared" si="39"/>
        <v>4430016.2415596507</v>
      </c>
      <c r="U69" s="104">
        <f t="shared" si="39"/>
        <v>1509465.7008872004</v>
      </c>
      <c r="V69" s="104">
        <f t="shared" si="39"/>
        <v>1323939.9267640004</v>
      </c>
      <c r="W69" s="104">
        <f t="shared" si="39"/>
        <v>1562325.762189239</v>
      </c>
      <c r="X69" s="104">
        <f t="shared" si="39"/>
        <v>6151044.3854799997</v>
      </c>
      <c r="Y69" s="104">
        <f t="shared" si="39"/>
        <v>0</v>
      </c>
      <c r="Z69" s="104">
        <f t="shared" si="39"/>
        <v>0</v>
      </c>
      <c r="AA69" s="104">
        <f t="shared" si="39"/>
        <v>1439799.3171236436</v>
      </c>
      <c r="AB69" s="104">
        <f t="shared" si="39"/>
        <v>2070636.5899867683</v>
      </c>
      <c r="AC69" s="104">
        <f t="shared" si="39"/>
        <v>7544493.0721556563</v>
      </c>
      <c r="AD69" s="104">
        <f t="shared" si="39"/>
        <v>1645125.2035656031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3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3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3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3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0.22280398771960128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3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0.24541150972516496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3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3.4004292882242937E-2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3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0.11030677919037246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0.38747343048261829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3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3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0.2446040118978319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0.26942354335338542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3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3.7331407511490285E-2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3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0.12109963114057709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3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0.32754140609671539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3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3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3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950189.59700021415</v>
      </c>
      <c r="L90" s="146">
        <f t="shared" si="42"/>
        <v>534048.07811607583</v>
      </c>
      <c r="M90" s="146">
        <f t="shared" si="42"/>
        <v>483633.68466422084</v>
      </c>
      <c r="N90" s="146">
        <f t="shared" si="42"/>
        <v>289420.82041984762</v>
      </c>
      <c r="O90" s="146">
        <f t="shared" si="42"/>
        <v>-935776.74842232582</v>
      </c>
      <c r="P90" s="146">
        <f t="shared" si="42"/>
        <v>142347.70128115546</v>
      </c>
      <c r="Q90" s="146">
        <f t="shared" si="42"/>
        <v>1143113.1253040275</v>
      </c>
      <c r="R90" s="146">
        <f t="shared" si="42"/>
        <v>493893.53476195736</v>
      </c>
      <c r="S90" s="146">
        <f t="shared" si="42"/>
        <v>3774213.2854345962</v>
      </c>
      <c r="T90" s="146">
        <f t="shared" si="42"/>
        <v>987025.28428209061</v>
      </c>
      <c r="U90" s="146">
        <f t="shared" si="42"/>
        <v>336314.97748363111</v>
      </c>
      <c r="V90" s="146">
        <f t="shared" si="42"/>
        <v>294979.09518421616</v>
      </c>
      <c r="W90" s="146">
        <f t="shared" si="42"/>
        <v>348092.40993282793</v>
      </c>
      <c r="X90" s="146">
        <f t="shared" si="42"/>
        <v>1370477.2177252083</v>
      </c>
      <c r="Y90" s="146">
        <f t="shared" si="42"/>
        <v>0</v>
      </c>
      <c r="Z90" s="146">
        <f t="shared" si="42"/>
        <v>0</v>
      </c>
      <c r="AA90" s="146">
        <f t="shared" si="42"/>
        <v>320793.02937110659</v>
      </c>
      <c r="AB90" s="146">
        <f t="shared" si="42"/>
        <v>461346.08936716901</v>
      </c>
      <c r="AC90" s="146">
        <f t="shared" si="42"/>
        <v>1680943.1417991857</v>
      </c>
      <c r="AD90" s="146">
        <f t="shared" si="42"/>
        <v>366540.45565243717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3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1046603.6353821232</v>
      </c>
      <c r="L91" s="147">
        <f t="shared" si="45"/>
        <v>588236.98111377563</v>
      </c>
      <c r="M91" s="147">
        <f t="shared" si="45"/>
        <v>532707.1293569539</v>
      </c>
      <c r="N91" s="147">
        <f t="shared" si="45"/>
        <v>318787.83325242077</v>
      </c>
      <c r="O91" s="147">
        <f t="shared" si="45"/>
        <v>-1030728.3408456933</v>
      </c>
      <c r="P91" s="147">
        <f t="shared" si="45"/>
        <v>156791.46784966561</v>
      </c>
      <c r="Q91" s="147">
        <f t="shared" si="45"/>
        <v>1259102.768935015</v>
      </c>
      <c r="R91" s="147">
        <f t="shared" si="45"/>
        <v>544008.02808776184</v>
      </c>
      <c r="S91" s="147">
        <f t="shared" si="45"/>
        <v>4157175.9548978363</v>
      </c>
      <c r="T91" s="147">
        <f t="shared" si="45"/>
        <v>1087176.9739481548</v>
      </c>
      <c r="U91" s="147">
        <f t="shared" si="45"/>
        <v>370440.25653308211</v>
      </c>
      <c r="V91" s="147">
        <f t="shared" si="45"/>
        <v>324910.09621257766</v>
      </c>
      <c r="W91" s="147">
        <f t="shared" si="45"/>
        <v>383412.72398138017</v>
      </c>
      <c r="X91" s="147">
        <f t="shared" si="45"/>
        <v>1509537.0890271463</v>
      </c>
      <c r="Y91" s="147">
        <f t="shared" si="45"/>
        <v>0</v>
      </c>
      <c r="Z91" s="147">
        <f t="shared" si="45"/>
        <v>0</v>
      </c>
      <c r="AA91" s="147">
        <f t="shared" si="45"/>
        <v>353343.32411657495</v>
      </c>
      <c r="AB91" s="147">
        <f t="shared" si="45"/>
        <v>508158.05164082017</v>
      </c>
      <c r="AC91" s="147">
        <f t="shared" si="45"/>
        <v>1851505.4349487675</v>
      </c>
      <c r="AD91" s="147">
        <f t="shared" si="45"/>
        <v>403732.659893954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3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145017.7157094623</v>
      </c>
      <c r="L92" s="147">
        <f t="shared" si="48"/>
        <v>81506.293703828385</v>
      </c>
      <c r="M92" s="147">
        <f t="shared" si="48"/>
        <v>73812.060678811991</v>
      </c>
      <c r="N92" s="147">
        <f t="shared" si="48"/>
        <v>44171.338423983339</v>
      </c>
      <c r="O92" s="147">
        <f t="shared" si="48"/>
        <v>-142818.03010542039</v>
      </c>
      <c r="P92" s="147">
        <f t="shared" si="48"/>
        <v>21725.073123781433</v>
      </c>
      <c r="Q92" s="147">
        <f t="shared" si="48"/>
        <v>174461.65981235958</v>
      </c>
      <c r="R92" s="147">
        <f t="shared" si="48"/>
        <v>75377.916618923817</v>
      </c>
      <c r="S92" s="147">
        <f t="shared" si="48"/>
        <v>576019.55544658168</v>
      </c>
      <c r="T92" s="147">
        <f t="shared" si="48"/>
        <v>150639.56975108743</v>
      </c>
      <c r="U92" s="147">
        <f t="shared" si="48"/>
        <v>51328.313788668478</v>
      </c>
      <c r="V92" s="147">
        <f t="shared" si="48"/>
        <v>45019.641028178332</v>
      </c>
      <c r="W92" s="147">
        <f t="shared" si="48"/>
        <v>53125.782794956314</v>
      </c>
      <c r="X92" s="147">
        <f t="shared" si="48"/>
        <v>209161.91481553792</v>
      </c>
      <c r="Y92" s="147">
        <f t="shared" si="48"/>
        <v>0</v>
      </c>
      <c r="Z92" s="147">
        <f t="shared" si="48"/>
        <v>0</v>
      </c>
      <c r="AA92" s="147">
        <f t="shared" si="48"/>
        <v>48959.357671125756</v>
      </c>
      <c r="AB92" s="147">
        <f t="shared" si="48"/>
        <v>70410.533058598856</v>
      </c>
      <c r="AC92" s="147">
        <f t="shared" si="48"/>
        <v>256545.15207363374</v>
      </c>
      <c r="AD92" s="147">
        <f t="shared" si="48"/>
        <v>55941.319250004301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3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470424.04912966787</v>
      </c>
      <c r="L93" s="147">
        <f t="shared" si="51"/>
        <v>264398.87379363185</v>
      </c>
      <c r="M93" s="147">
        <f t="shared" si="51"/>
        <v>239439.49392154042</v>
      </c>
      <c r="N93" s="147">
        <f t="shared" si="51"/>
        <v>143287.7340208393</v>
      </c>
      <c r="O93" s="147">
        <f t="shared" si="51"/>
        <v>-463288.47259956453</v>
      </c>
      <c r="P93" s="147">
        <f t="shared" si="51"/>
        <v>70474.126671549384</v>
      </c>
      <c r="Q93" s="147">
        <f t="shared" si="51"/>
        <v>565937.47891629336</v>
      </c>
      <c r="R93" s="147">
        <f t="shared" si="51"/>
        <v>244518.98567947801</v>
      </c>
      <c r="S93" s="147">
        <f t="shared" si="51"/>
        <v>1868554.1302687293</v>
      </c>
      <c r="T93" s="147">
        <f t="shared" si="51"/>
        <v>488660.82336748409</v>
      </c>
      <c r="U93" s="147">
        <f t="shared" si="51"/>
        <v>166504.29976320523</v>
      </c>
      <c r="V93" s="147">
        <f t="shared" si="51"/>
        <v>146039.54916287449</v>
      </c>
      <c r="W93" s="147">
        <f t="shared" si="51"/>
        <v>172335.12287323875</v>
      </c>
      <c r="X93" s="147">
        <f t="shared" si="51"/>
        <v>678501.89481932262</v>
      </c>
      <c r="Y93" s="147">
        <f t="shared" si="51"/>
        <v>0</v>
      </c>
      <c r="Z93" s="147">
        <f t="shared" si="51"/>
        <v>0</v>
      </c>
      <c r="AA93" s="147">
        <f t="shared" si="51"/>
        <v>158819.62535240682</v>
      </c>
      <c r="AB93" s="147">
        <f t="shared" si="51"/>
        <v>228405.25311517625</v>
      </c>
      <c r="AC93" s="147">
        <f t="shared" si="51"/>
        <v>832208.73141356872</v>
      </c>
      <c r="AD93" s="147">
        <f t="shared" si="51"/>
        <v>181468.46257022754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3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1652453.4705452195</v>
      </c>
      <c r="L94" s="148">
        <f t="shared" si="54"/>
        <v>928751.06495268748</v>
      </c>
      <c r="M94" s="148">
        <f t="shared" si="54"/>
        <v>841076.52116905234</v>
      </c>
      <c r="N94" s="148">
        <f t="shared" si="54"/>
        <v>503325.27388290706</v>
      </c>
      <c r="O94" s="148">
        <f t="shared" si="54"/>
        <v>-1627388.4080269975</v>
      </c>
      <c r="P94" s="148">
        <f t="shared" si="54"/>
        <v>247553.70270184771</v>
      </c>
      <c r="Q94" s="148">
        <f t="shared" si="54"/>
        <v>1987962.462542101</v>
      </c>
      <c r="R94" s="148">
        <f t="shared" si="54"/>
        <v>858919.19694113266</v>
      </c>
      <c r="S94" s="148">
        <f t="shared" si="54"/>
        <v>6563649.888173705</v>
      </c>
      <c r="T94" s="148">
        <f t="shared" si="54"/>
        <v>1716513.5902108334</v>
      </c>
      <c r="U94" s="148">
        <f t="shared" si="54"/>
        <v>584877.85331861337</v>
      </c>
      <c r="V94" s="148">
        <f t="shared" si="54"/>
        <v>512991.54517615365</v>
      </c>
      <c r="W94" s="148">
        <f t="shared" si="54"/>
        <v>605359.72260683577</v>
      </c>
      <c r="X94" s="148">
        <f t="shared" si="54"/>
        <v>2383366.2690927843</v>
      </c>
      <c r="Y94" s="148">
        <f t="shared" si="54"/>
        <v>0</v>
      </c>
      <c r="Z94" s="148">
        <f t="shared" si="54"/>
        <v>0</v>
      </c>
      <c r="AA94" s="148">
        <f t="shared" si="54"/>
        <v>557883.98061242944</v>
      </c>
      <c r="AB94" s="148">
        <f t="shared" si="54"/>
        <v>802316.66280500381</v>
      </c>
      <c r="AC94" s="148">
        <f t="shared" si="54"/>
        <v>2923290.6119205002</v>
      </c>
      <c r="AD94" s="148">
        <f t="shared" si="54"/>
        <v>637442.30619897996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3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3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3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1043159.9087101492</v>
      </c>
      <c r="L97" s="146">
        <f t="shared" si="57"/>
        <v>586301.45622849907</v>
      </c>
      <c r="M97" s="146">
        <f t="shared" si="57"/>
        <v>530954.31894458854</v>
      </c>
      <c r="N97" s="146">
        <f t="shared" si="57"/>
        <v>317738.8992271999</v>
      </c>
      <c r="O97" s="146">
        <f t="shared" si="57"/>
        <v>-1027336.8499708944</v>
      </c>
      <c r="P97" s="146">
        <f t="shared" si="57"/>
        <v>156275.56388992569</v>
      </c>
      <c r="Q97" s="146">
        <f t="shared" si="57"/>
        <v>1254959.8387544269</v>
      </c>
      <c r="R97" s="146">
        <f t="shared" si="57"/>
        <v>542218.03339181398</v>
      </c>
      <c r="S97" s="146">
        <f t="shared" si="57"/>
        <v>4143497.254354489</v>
      </c>
      <c r="T97" s="146">
        <f t="shared" si="57"/>
        <v>1083599.7454580453</v>
      </c>
      <c r="U97" s="146">
        <f t="shared" si="57"/>
        <v>369221.36625918193</v>
      </c>
      <c r="V97" s="146">
        <f t="shared" si="57"/>
        <v>323841.01759819628</v>
      </c>
      <c r="W97" s="146">
        <f t="shared" si="57"/>
        <v>382151.14932282589</v>
      </c>
      <c r="X97" s="146">
        <f t="shared" si="57"/>
        <v>1504570.1340500419</v>
      </c>
      <c r="Y97" s="146">
        <f t="shared" si="57"/>
        <v>0</v>
      </c>
      <c r="Z97" s="146">
        <f t="shared" si="57"/>
        <v>0</v>
      </c>
      <c r="AA97" s="146">
        <f t="shared" si="57"/>
        <v>352180.68929620198</v>
      </c>
      <c r="AB97" s="146">
        <f t="shared" si="57"/>
        <v>506486.01709320955</v>
      </c>
      <c r="AC97" s="146">
        <f t="shared" si="57"/>
        <v>1845413.2731846725</v>
      </c>
      <c r="AD97" s="146">
        <f t="shared" si="57"/>
        <v>402404.22486638394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3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1149007.4782840209</v>
      </c>
      <c r="L98" s="147">
        <f t="shared" si="60"/>
        <v>645792.41601446597</v>
      </c>
      <c r="M98" s="147">
        <f t="shared" si="60"/>
        <v>584829.30373433721</v>
      </c>
      <c r="N98" s="147">
        <f t="shared" si="60"/>
        <v>349979.29685124371</v>
      </c>
      <c r="O98" s="147">
        <f t="shared" si="60"/>
        <v>-1131578.8820842193</v>
      </c>
      <c r="P98" s="147">
        <f t="shared" si="60"/>
        <v>172132.5657584006</v>
      </c>
      <c r="Q98" s="147">
        <f t="shared" si="60"/>
        <v>1382298.3682893873</v>
      </c>
      <c r="R98" s="147">
        <f t="shared" si="60"/>
        <v>597235.92713411921</v>
      </c>
      <c r="S98" s="147">
        <f t="shared" si="60"/>
        <v>4563930.5074419556</v>
      </c>
      <c r="T98" s="147">
        <f t="shared" si="60"/>
        <v>1193550.6729140482</v>
      </c>
      <c r="U98" s="147">
        <f t="shared" si="60"/>
        <v>406685.59770343098</v>
      </c>
      <c r="V98" s="147">
        <f t="shared" si="60"/>
        <v>356700.58625577862</v>
      </c>
      <c r="W98" s="147">
        <f t="shared" si="60"/>
        <v>420927.34272130334</v>
      </c>
      <c r="X98" s="147">
        <f t="shared" si="60"/>
        <v>1657236.1736599687</v>
      </c>
      <c r="Y98" s="147">
        <f t="shared" si="60"/>
        <v>0</v>
      </c>
      <c r="Z98" s="147">
        <f t="shared" si="60"/>
        <v>0</v>
      </c>
      <c r="AA98" s="147">
        <f t="shared" si="60"/>
        <v>387915.83373723674</v>
      </c>
      <c r="AB98" s="147">
        <f t="shared" si="60"/>
        <v>557878.24707140622</v>
      </c>
      <c r="AC98" s="147">
        <f t="shared" si="60"/>
        <v>2032664.0563052455</v>
      </c>
      <c r="AD98" s="147">
        <f t="shared" si="60"/>
        <v>443235.46160460426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3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159206.82309975132</v>
      </c>
      <c r="L99" s="147">
        <f t="shared" si="63"/>
        <v>89481.192140823958</v>
      </c>
      <c r="M99" s="147">
        <f t="shared" si="63"/>
        <v>81034.124897286325</v>
      </c>
      <c r="N99" s="147">
        <f t="shared" si="63"/>
        <v>48493.237037573228</v>
      </c>
      <c r="O99" s="147">
        <f t="shared" si="63"/>
        <v>-156791.91154825926</v>
      </c>
      <c r="P99" s="147">
        <f t="shared" si="63"/>
        <v>23850.740281805094</v>
      </c>
      <c r="Q99" s="147">
        <f t="shared" si="63"/>
        <v>191531.67925415744</v>
      </c>
      <c r="R99" s="147">
        <f t="shared" si="63"/>
        <v>82753.190381371955</v>
      </c>
      <c r="S99" s="147">
        <f t="shared" si="63"/>
        <v>632379.58905456366</v>
      </c>
      <c r="T99" s="147">
        <f t="shared" si="63"/>
        <v>165378.74159618391</v>
      </c>
      <c r="U99" s="147">
        <f t="shared" si="63"/>
        <v>56350.479204437383</v>
      </c>
      <c r="V99" s="147">
        <f t="shared" si="63"/>
        <v>49424.540926759502</v>
      </c>
      <c r="W99" s="147">
        <f t="shared" si="63"/>
        <v>58323.819693986145</v>
      </c>
      <c r="X99" s="147">
        <f t="shared" si="63"/>
        <v>229627.14457561821</v>
      </c>
      <c r="Y99" s="147">
        <f t="shared" si="63"/>
        <v>0</v>
      </c>
      <c r="Z99" s="147">
        <f t="shared" si="63"/>
        <v>0</v>
      </c>
      <c r="AA99" s="147">
        <f t="shared" si="63"/>
        <v>53749.735042308173</v>
      </c>
      <c r="AB99" s="147">
        <f t="shared" si="63"/>
        <v>77299.778348998676</v>
      </c>
      <c r="AC99" s="147">
        <f t="shared" si="63"/>
        <v>281646.54534425808</v>
      </c>
      <c r="AD99" s="147">
        <f t="shared" si="63"/>
        <v>61414.839381730941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3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516452.20037601871</v>
      </c>
      <c r="L100" s="147">
        <f t="shared" si="66"/>
        <v>290268.70628806634</v>
      </c>
      <c r="M100" s="147">
        <f t="shared" si="66"/>
        <v>262867.20188196516</v>
      </c>
      <c r="N100" s="147">
        <f t="shared" si="66"/>
        <v>157307.57315419143</v>
      </c>
      <c r="O100" s="147">
        <f t="shared" si="66"/>
        <v>-508618.45079042402</v>
      </c>
      <c r="P100" s="147">
        <f t="shared" si="66"/>
        <v>77369.594212789918</v>
      </c>
      <c r="Q100" s="147">
        <f t="shared" si="66"/>
        <v>621311.0422443822</v>
      </c>
      <c r="R100" s="147">
        <f t="shared" si="66"/>
        <v>268443.69122181105</v>
      </c>
      <c r="S100" s="147">
        <f t="shared" si="66"/>
        <v>2051380.8634664104</v>
      </c>
      <c r="T100" s="147">
        <f t="shared" si="66"/>
        <v>536473.33279963932</v>
      </c>
      <c r="U100" s="147">
        <f t="shared" si="66"/>
        <v>182795.73959679264</v>
      </c>
      <c r="V100" s="147">
        <f t="shared" si="66"/>
        <v>160328.63678340311</v>
      </c>
      <c r="W100" s="147">
        <f t="shared" si="66"/>
        <v>189197.0735225378</v>
      </c>
      <c r="X100" s="147">
        <f t="shared" si="66"/>
        <v>744889.20621094562</v>
      </c>
      <c r="Y100" s="147">
        <f t="shared" si="66"/>
        <v>0</v>
      </c>
      <c r="Z100" s="147">
        <f t="shared" si="66"/>
        <v>0</v>
      </c>
      <c r="AA100" s="147">
        <f t="shared" si="66"/>
        <v>174359.16622012801</v>
      </c>
      <c r="AB100" s="147">
        <f t="shared" si="66"/>
        <v>250753.32727358001</v>
      </c>
      <c r="AC100" s="147">
        <f t="shared" si="66"/>
        <v>913635.32818068925</v>
      </c>
      <c r="AD100" s="147">
        <f t="shared" si="66"/>
        <v>199224.05533186134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3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1396862.0572967473</v>
      </c>
      <c r="L101" s="148">
        <f t="shared" si="69"/>
        <v>785097.52100814425</v>
      </c>
      <c r="M101" s="148">
        <f t="shared" si="69"/>
        <v>710983.94033240259</v>
      </c>
      <c r="N101" s="148">
        <f t="shared" si="69"/>
        <v>425473.99372979003</v>
      </c>
      <c r="O101" s="148">
        <f t="shared" si="69"/>
        <v>-1375673.9056062053</v>
      </c>
      <c r="P101" s="148">
        <f t="shared" si="69"/>
        <v>209263.60748507842</v>
      </c>
      <c r="Q101" s="148">
        <f t="shared" si="69"/>
        <v>1680476.5669674433</v>
      </c>
      <c r="R101" s="148">
        <f t="shared" si="69"/>
        <v>726066.81996013783</v>
      </c>
      <c r="S101" s="148">
        <f t="shared" si="69"/>
        <v>5548424.5999040315</v>
      </c>
      <c r="T101" s="148">
        <f t="shared" si="69"/>
        <v>1451013.7487917345</v>
      </c>
      <c r="U101" s="148">
        <f t="shared" si="69"/>
        <v>494412.51812335761</v>
      </c>
      <c r="V101" s="148">
        <f t="shared" si="69"/>
        <v>433645.14519986312</v>
      </c>
      <c r="W101" s="148">
        <f t="shared" si="69"/>
        <v>511726.37692858593</v>
      </c>
      <c r="X101" s="148">
        <f t="shared" si="69"/>
        <v>2014721.7269834257</v>
      </c>
      <c r="Y101" s="148">
        <f t="shared" si="69"/>
        <v>0</v>
      </c>
      <c r="Z101" s="148">
        <f t="shared" si="69"/>
        <v>0</v>
      </c>
      <c r="AA101" s="148">
        <f t="shared" si="69"/>
        <v>471593.89282776887</v>
      </c>
      <c r="AB101" s="148">
        <f t="shared" si="69"/>
        <v>678219.22019957402</v>
      </c>
      <c r="AC101" s="148">
        <f t="shared" si="69"/>
        <v>2471133.8691407917</v>
      </c>
      <c r="AD101" s="148">
        <f t="shared" si="69"/>
        <v>538846.62238102278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3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3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3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3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3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3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3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3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23019634.071943093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3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35">
      <c r="A111" s="31"/>
      <c r="B111" s="31"/>
      <c r="C111" s="100"/>
      <c r="D111" s="100"/>
      <c r="E111" s="31" t="s">
        <v>779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3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35">
      <c r="A113" s="31"/>
      <c r="B113" s="31"/>
      <c r="C113" s="31"/>
      <c r="D113" s="31"/>
      <c r="E113" s="103" t="s">
        <v>780</v>
      </c>
      <c r="F113" s="31"/>
      <c r="G113" s="31" t="s">
        <v>179</v>
      </c>
      <c r="H113" s="133">
        <f>'DNO inputs'!H68</f>
        <v>422.20041823044591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3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35">
      <c r="A115" s="31"/>
      <c r="B115" s="31"/>
      <c r="C115" s="31"/>
      <c r="D115" s="31"/>
      <c r="E115" s="103" t="s">
        <v>788</v>
      </c>
      <c r="F115" s="31"/>
      <c r="G115" s="103" t="s">
        <v>179</v>
      </c>
      <c r="H115" s="147">
        <f xml:space="preserve"> IF(H111 &lt;&gt; 0, H113 / H111, 0)</f>
        <v>2.0240521827994686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3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35">
      <c r="A117" s="105"/>
      <c r="B117" s="31"/>
      <c r="C117" s="31"/>
      <c r="D117" s="31"/>
      <c r="E117" s="110" t="s">
        <v>781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11373043.772075389</v>
      </c>
      <c r="AS117" s="59"/>
      <c r="AT117" s="31" t="s">
        <v>755</v>
      </c>
    </row>
    <row r="118" spans="1:46" x14ac:dyDescent="0.3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3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3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3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-50477581.914741978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10240069.047105549</v>
      </c>
      <c r="Z121" s="104">
        <f t="shared" si="72"/>
        <v>4583609.0382398553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1321519.02</v>
      </c>
      <c r="AF121" s="104">
        <f t="shared" si="72"/>
        <v>9500000</v>
      </c>
      <c r="AG121" s="104">
        <f t="shared" si="72"/>
        <v>793782</v>
      </c>
      <c r="AH121" s="104">
        <f t="shared" si="72"/>
        <v>9751431.0002991911</v>
      </c>
      <c r="AI121" s="104">
        <f t="shared" si="72"/>
        <v>-8.3266726846886741E-10</v>
      </c>
      <c r="AJ121" s="104">
        <f t="shared" si="72"/>
        <v>1014509.0392</v>
      </c>
      <c r="AK121" s="104">
        <f t="shared" si="72"/>
        <v>4303287.3328058328</v>
      </c>
      <c r="AL121" s="104">
        <f t="shared" si="72"/>
        <v>41912756.859700002</v>
      </c>
      <c r="AM121" s="104">
        <f t="shared" si="72"/>
        <v>27091992</v>
      </c>
      <c r="AN121" s="104">
        <f t="shared" si="72"/>
        <v>4400000</v>
      </c>
      <c r="AO121" s="104">
        <f t="shared" si="72"/>
        <v>-9500000</v>
      </c>
      <c r="AP121" s="104">
        <f t="shared" si="72"/>
        <v>1450093.49</v>
      </c>
      <c r="AQ121" s="104">
        <f t="shared" si="72"/>
        <v>2354255.3829179271</v>
      </c>
      <c r="AR121" s="104">
        <f t="shared" si="72"/>
        <v>11373043.772075389</v>
      </c>
      <c r="AS121" s="59"/>
      <c r="AT121" s="31" t="s">
        <v>736</v>
      </c>
    </row>
    <row r="122" spans="1:46" x14ac:dyDescent="0.3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3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3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3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3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3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3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11373043.772075389</v>
      </c>
      <c r="AS128" s="59"/>
      <c r="AT128" s="31" t="s">
        <v>736</v>
      </c>
    </row>
    <row r="129" spans="1:46" x14ac:dyDescent="0.3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3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3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3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3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3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3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3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3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3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3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3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3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7826447.4759470727</v>
      </c>
      <c r="L141" s="158">
        <f t="shared" si="78"/>
        <v>534048.07811607583</v>
      </c>
      <c r="M141" s="158">
        <f t="shared" si="78"/>
        <v>8071595.8437966248</v>
      </c>
      <c r="N141" s="158">
        <f t="shared" si="78"/>
        <v>869577.56362974248</v>
      </c>
      <c r="O141" s="158">
        <f t="shared" si="78"/>
        <v>334678.0191785018</v>
      </c>
      <c r="P141" s="158">
        <f t="shared" si="78"/>
        <v>142347.70128115546</v>
      </c>
      <c r="Q141" s="158">
        <f t="shared" si="78"/>
        <v>1143113.1253040275</v>
      </c>
      <c r="R141" s="158">
        <f t="shared" si="78"/>
        <v>493893.53476195736</v>
      </c>
      <c r="S141" s="158">
        <f t="shared" si="78"/>
        <v>3774213.2854345962</v>
      </c>
      <c r="T141" s="158">
        <f t="shared" si="78"/>
        <v>987025.28428209061</v>
      </c>
      <c r="U141" s="158">
        <f t="shared" si="78"/>
        <v>336314.97748363111</v>
      </c>
      <c r="V141" s="158">
        <f t="shared" si="78"/>
        <v>294979.09518421616</v>
      </c>
      <c r="W141" s="158">
        <f t="shared" si="78"/>
        <v>348092.40993282793</v>
      </c>
      <c r="X141" s="158">
        <f t="shared" si="78"/>
        <v>1370477.2177252083</v>
      </c>
      <c r="Y141" s="158">
        <f t="shared" si="78"/>
        <v>0</v>
      </c>
      <c r="Z141" s="158">
        <f t="shared" si="78"/>
        <v>0</v>
      </c>
      <c r="AA141" s="158">
        <f t="shared" si="78"/>
        <v>320793.02937110659</v>
      </c>
      <c r="AB141" s="158">
        <f t="shared" si="78"/>
        <v>461346.08936716901</v>
      </c>
      <c r="AC141" s="158">
        <f t="shared" si="78"/>
        <v>1680943.1417991857</v>
      </c>
      <c r="AD141" s="158">
        <f t="shared" si="78"/>
        <v>366540.45565243717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11373043.772075389</v>
      </c>
      <c r="AS141" s="59"/>
      <c r="AT141" s="31"/>
    </row>
    <row r="142" spans="1:46" x14ac:dyDescent="0.3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5413256.6013145372</v>
      </c>
      <c r="K142" s="159">
        <f t="shared" si="79"/>
        <v>8620583.09869246</v>
      </c>
      <c r="L142" s="159">
        <f t="shared" si="79"/>
        <v>588236.98111377563</v>
      </c>
      <c r="M142" s="159">
        <f t="shared" si="79"/>
        <v>8890606.2328220587</v>
      </c>
      <c r="N142" s="159">
        <f t="shared" si="79"/>
        <v>957812.04321205895</v>
      </c>
      <c r="O142" s="159">
        <f t="shared" si="79"/>
        <v>368637.19899748487</v>
      </c>
      <c r="P142" s="159">
        <f t="shared" si="79"/>
        <v>156791.46784966561</v>
      </c>
      <c r="Q142" s="159">
        <f t="shared" si="79"/>
        <v>1259102.768935015</v>
      </c>
      <c r="R142" s="159">
        <f t="shared" si="79"/>
        <v>544008.02808776184</v>
      </c>
      <c r="S142" s="159">
        <f t="shared" si="79"/>
        <v>4157175.9548978363</v>
      </c>
      <c r="T142" s="159">
        <f t="shared" si="79"/>
        <v>1087176.9739481548</v>
      </c>
      <c r="U142" s="159">
        <f t="shared" si="79"/>
        <v>370440.25653308211</v>
      </c>
      <c r="V142" s="159">
        <f t="shared" si="79"/>
        <v>324910.09621257766</v>
      </c>
      <c r="W142" s="159">
        <f t="shared" si="79"/>
        <v>383412.72398138017</v>
      </c>
      <c r="X142" s="159">
        <f t="shared" si="79"/>
        <v>1509537.0890271463</v>
      </c>
      <c r="Y142" s="159">
        <f t="shared" si="79"/>
        <v>0</v>
      </c>
      <c r="Z142" s="159">
        <f t="shared" si="79"/>
        <v>0</v>
      </c>
      <c r="AA142" s="159">
        <f t="shared" si="79"/>
        <v>353343.32411657495</v>
      </c>
      <c r="AB142" s="159">
        <f t="shared" si="79"/>
        <v>508158.05164082017</v>
      </c>
      <c r="AC142" s="159">
        <f t="shared" si="79"/>
        <v>1851505.4349487675</v>
      </c>
      <c r="AD142" s="159">
        <f t="shared" si="79"/>
        <v>403732.659893954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3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10294998.386753958</v>
      </c>
      <c r="L143" s="159">
        <f t="shared" si="80"/>
        <v>81506.293703828385</v>
      </c>
      <c r="M143" s="159">
        <f t="shared" si="80"/>
        <v>624312.60432652803</v>
      </c>
      <c r="N143" s="159">
        <f t="shared" si="80"/>
        <v>4321110.1631633658</v>
      </c>
      <c r="O143" s="159">
        <f t="shared" si="80"/>
        <v>-142818.03010542039</v>
      </c>
      <c r="P143" s="159">
        <f t="shared" si="80"/>
        <v>21725.073123781433</v>
      </c>
      <c r="Q143" s="159">
        <f t="shared" si="80"/>
        <v>174461.65981235958</v>
      </c>
      <c r="R143" s="159">
        <f t="shared" si="80"/>
        <v>75377.916618923817</v>
      </c>
      <c r="S143" s="159">
        <f t="shared" si="80"/>
        <v>576019.55544658168</v>
      </c>
      <c r="T143" s="159">
        <f t="shared" si="80"/>
        <v>150639.56975108743</v>
      </c>
      <c r="U143" s="159">
        <f t="shared" si="80"/>
        <v>51328.313788668478</v>
      </c>
      <c r="V143" s="159">
        <f t="shared" si="80"/>
        <v>45019.641028178332</v>
      </c>
      <c r="W143" s="159">
        <f t="shared" si="80"/>
        <v>53125.782794956314</v>
      </c>
      <c r="X143" s="159">
        <f t="shared" si="80"/>
        <v>209161.91481553792</v>
      </c>
      <c r="Y143" s="159">
        <f t="shared" si="80"/>
        <v>0</v>
      </c>
      <c r="Z143" s="159">
        <f t="shared" si="80"/>
        <v>0</v>
      </c>
      <c r="AA143" s="159">
        <f t="shared" si="80"/>
        <v>48959.357671125756</v>
      </c>
      <c r="AB143" s="159">
        <f t="shared" si="80"/>
        <v>70410.533058598856</v>
      </c>
      <c r="AC143" s="159">
        <f t="shared" si="80"/>
        <v>256545.15207363374</v>
      </c>
      <c r="AD143" s="159">
        <f t="shared" si="80"/>
        <v>55941.319250004301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3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14738915.569099298</v>
      </c>
      <c r="K144" s="159">
        <f t="shared" si="81"/>
        <v>17444479.374713965</v>
      </c>
      <c r="L144" s="159">
        <f t="shared" si="81"/>
        <v>264398.87379363185</v>
      </c>
      <c r="M144" s="159">
        <f t="shared" si="81"/>
        <v>6505264.8400240289</v>
      </c>
      <c r="N144" s="159">
        <f t="shared" si="81"/>
        <v>652377.35956535337</v>
      </c>
      <c r="O144" s="159">
        <f t="shared" si="81"/>
        <v>3376707.2235417957</v>
      </c>
      <c r="P144" s="159">
        <f t="shared" si="81"/>
        <v>70474.126671549384</v>
      </c>
      <c r="Q144" s="159">
        <f t="shared" si="81"/>
        <v>565937.47891629336</v>
      </c>
      <c r="R144" s="159">
        <f t="shared" si="81"/>
        <v>244518.98567947801</v>
      </c>
      <c r="S144" s="159">
        <f t="shared" si="81"/>
        <v>1868554.1302687293</v>
      </c>
      <c r="T144" s="159">
        <f t="shared" si="81"/>
        <v>488660.82336748409</v>
      </c>
      <c r="U144" s="159">
        <f t="shared" si="81"/>
        <v>166504.29976320523</v>
      </c>
      <c r="V144" s="159">
        <f t="shared" si="81"/>
        <v>146039.54916287449</v>
      </c>
      <c r="W144" s="159">
        <f t="shared" si="81"/>
        <v>172335.12287323875</v>
      </c>
      <c r="X144" s="159">
        <f t="shared" si="81"/>
        <v>678501.89481932262</v>
      </c>
      <c r="Y144" s="159">
        <f t="shared" si="81"/>
        <v>0</v>
      </c>
      <c r="Z144" s="159">
        <f t="shared" si="81"/>
        <v>0</v>
      </c>
      <c r="AA144" s="159">
        <f t="shared" si="81"/>
        <v>158819.62535240682</v>
      </c>
      <c r="AB144" s="159">
        <f t="shared" si="81"/>
        <v>228405.25311517625</v>
      </c>
      <c r="AC144" s="159">
        <f t="shared" si="81"/>
        <v>832208.73141356872</v>
      </c>
      <c r="AD144" s="159">
        <f t="shared" si="81"/>
        <v>181468.46257022754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3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30325409.744328141</v>
      </c>
      <c r="K145" s="160">
        <f t="shared" si="82"/>
        <v>18345159.149511326</v>
      </c>
      <c r="L145" s="160">
        <f t="shared" si="82"/>
        <v>928751.06495268748</v>
      </c>
      <c r="M145" s="160">
        <f t="shared" si="82"/>
        <v>2422644.6884674057</v>
      </c>
      <c r="N145" s="160">
        <f t="shared" si="82"/>
        <v>4805839.0514134774</v>
      </c>
      <c r="O145" s="160">
        <f t="shared" si="82"/>
        <v>-816335.35161236289</v>
      </c>
      <c r="P145" s="160">
        <f t="shared" si="82"/>
        <v>247553.70270184771</v>
      </c>
      <c r="Q145" s="160">
        <f t="shared" si="82"/>
        <v>1987962.462542101</v>
      </c>
      <c r="R145" s="160">
        <f t="shared" si="82"/>
        <v>858919.19694113266</v>
      </c>
      <c r="S145" s="160">
        <f t="shared" si="82"/>
        <v>6563649.888173705</v>
      </c>
      <c r="T145" s="160">
        <f t="shared" si="82"/>
        <v>1716513.5902108334</v>
      </c>
      <c r="U145" s="160">
        <f t="shared" si="82"/>
        <v>584877.85331861337</v>
      </c>
      <c r="V145" s="160">
        <f t="shared" si="82"/>
        <v>512991.54517615365</v>
      </c>
      <c r="W145" s="160">
        <f t="shared" si="82"/>
        <v>605359.72260683577</v>
      </c>
      <c r="X145" s="160">
        <f t="shared" si="82"/>
        <v>2383366.2690927843</v>
      </c>
      <c r="Y145" s="160">
        <f t="shared" si="82"/>
        <v>0</v>
      </c>
      <c r="Z145" s="160">
        <f t="shared" si="82"/>
        <v>0</v>
      </c>
      <c r="AA145" s="160">
        <f t="shared" si="82"/>
        <v>557883.98061242944</v>
      </c>
      <c r="AB145" s="160">
        <f t="shared" si="82"/>
        <v>802316.66280500381</v>
      </c>
      <c r="AC145" s="160">
        <f t="shared" si="82"/>
        <v>2923290.6119205002</v>
      </c>
      <c r="AD145" s="160">
        <f t="shared" si="82"/>
        <v>637442.30619897996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3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3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3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7919417.7876570076</v>
      </c>
      <c r="L148" s="158">
        <f t="shared" si="83"/>
        <v>586301.45622849907</v>
      </c>
      <c r="M148" s="158">
        <f t="shared" si="83"/>
        <v>8118916.4780769926</v>
      </c>
      <c r="N148" s="158">
        <f t="shared" si="83"/>
        <v>897895.64243709482</v>
      </c>
      <c r="O148" s="158">
        <f t="shared" si="83"/>
        <v>243117.91762993322</v>
      </c>
      <c r="P148" s="158">
        <f t="shared" si="83"/>
        <v>156275.56388992569</v>
      </c>
      <c r="Q148" s="158">
        <f t="shared" si="83"/>
        <v>1254959.8387544269</v>
      </c>
      <c r="R148" s="158">
        <f t="shared" si="83"/>
        <v>542218.03339181398</v>
      </c>
      <c r="S148" s="158">
        <f t="shared" si="83"/>
        <v>4143497.254354489</v>
      </c>
      <c r="T148" s="158">
        <f t="shared" si="83"/>
        <v>1083599.7454580453</v>
      </c>
      <c r="U148" s="158">
        <f t="shared" si="83"/>
        <v>369221.36625918193</v>
      </c>
      <c r="V148" s="158">
        <f t="shared" si="83"/>
        <v>323841.01759819628</v>
      </c>
      <c r="W148" s="158">
        <f t="shared" si="83"/>
        <v>382151.14932282589</v>
      </c>
      <c r="X148" s="158">
        <f t="shared" si="83"/>
        <v>1504570.1340500419</v>
      </c>
      <c r="Y148" s="158">
        <f t="shared" si="83"/>
        <v>0</v>
      </c>
      <c r="Z148" s="158">
        <f t="shared" si="83"/>
        <v>0</v>
      </c>
      <c r="AA148" s="158">
        <f t="shared" si="83"/>
        <v>352180.68929620198</v>
      </c>
      <c r="AB148" s="158">
        <f t="shared" si="83"/>
        <v>506486.01709320955</v>
      </c>
      <c r="AC148" s="158">
        <f t="shared" si="83"/>
        <v>1845413.2731846725</v>
      </c>
      <c r="AD148" s="158">
        <f t="shared" si="83"/>
        <v>402404.22486638394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11373043.772075389</v>
      </c>
      <c r="AS148" s="59"/>
      <c r="AT148" s="31"/>
    </row>
    <row r="149" spans="1:46" x14ac:dyDescent="0.3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5413256.6013145372</v>
      </c>
      <c r="K149" s="159">
        <f t="shared" si="84"/>
        <v>8722986.9415943585</v>
      </c>
      <c r="L149" s="159">
        <f t="shared" si="84"/>
        <v>645792.41601446597</v>
      </c>
      <c r="M149" s="159">
        <f t="shared" si="84"/>
        <v>8942728.4071994424</v>
      </c>
      <c r="N149" s="159">
        <f t="shared" si="84"/>
        <v>989003.5068108819</v>
      </c>
      <c r="O149" s="159">
        <f t="shared" si="84"/>
        <v>267786.65775895887</v>
      </c>
      <c r="P149" s="159">
        <f t="shared" si="84"/>
        <v>172132.5657584006</v>
      </c>
      <c r="Q149" s="159">
        <f t="shared" si="84"/>
        <v>1382298.3682893873</v>
      </c>
      <c r="R149" s="159">
        <f t="shared" si="84"/>
        <v>597235.92713411921</v>
      </c>
      <c r="S149" s="159">
        <f t="shared" si="84"/>
        <v>4563930.5074419556</v>
      </c>
      <c r="T149" s="159">
        <f t="shared" si="84"/>
        <v>1193550.6729140482</v>
      </c>
      <c r="U149" s="159">
        <f t="shared" si="84"/>
        <v>406685.59770343098</v>
      </c>
      <c r="V149" s="159">
        <f t="shared" si="84"/>
        <v>356700.58625577862</v>
      </c>
      <c r="W149" s="159">
        <f t="shared" si="84"/>
        <v>420927.34272130334</v>
      </c>
      <c r="X149" s="159">
        <f t="shared" si="84"/>
        <v>1657236.1736599687</v>
      </c>
      <c r="Y149" s="159">
        <f t="shared" si="84"/>
        <v>0</v>
      </c>
      <c r="Z149" s="159">
        <f t="shared" si="84"/>
        <v>0</v>
      </c>
      <c r="AA149" s="159">
        <f t="shared" si="84"/>
        <v>387915.83373723674</v>
      </c>
      <c r="AB149" s="159">
        <f t="shared" si="84"/>
        <v>557878.24707140622</v>
      </c>
      <c r="AC149" s="159">
        <f t="shared" si="84"/>
        <v>2032664.0563052455</v>
      </c>
      <c r="AD149" s="159">
        <f t="shared" si="84"/>
        <v>443235.46160460426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3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10309187.494144246</v>
      </c>
      <c r="L150" s="159">
        <f t="shared" si="87"/>
        <v>89481.192140823958</v>
      </c>
      <c r="M150" s="159">
        <f t="shared" si="87"/>
        <v>631534.66854500235</v>
      </c>
      <c r="N150" s="159">
        <f t="shared" si="87"/>
        <v>4325432.0617769556</v>
      </c>
      <c r="O150" s="159">
        <f t="shared" si="87"/>
        <v>-156791.91154825926</v>
      </c>
      <c r="P150" s="159">
        <f t="shared" si="87"/>
        <v>23850.740281805094</v>
      </c>
      <c r="Q150" s="159">
        <f t="shared" si="87"/>
        <v>191531.67925415744</v>
      </c>
      <c r="R150" s="159">
        <f t="shared" si="87"/>
        <v>82753.190381371955</v>
      </c>
      <c r="S150" s="159">
        <f t="shared" si="87"/>
        <v>632379.58905456366</v>
      </c>
      <c r="T150" s="159">
        <f t="shared" si="87"/>
        <v>165378.74159618391</v>
      </c>
      <c r="U150" s="159">
        <f t="shared" si="87"/>
        <v>56350.479204437383</v>
      </c>
      <c r="V150" s="159">
        <f t="shared" si="87"/>
        <v>49424.540926759502</v>
      </c>
      <c r="W150" s="159">
        <f t="shared" si="87"/>
        <v>58323.819693986145</v>
      </c>
      <c r="X150" s="159">
        <f t="shared" si="87"/>
        <v>229627.14457561821</v>
      </c>
      <c r="Y150" s="159">
        <f t="shared" si="87"/>
        <v>0</v>
      </c>
      <c r="Z150" s="159">
        <f t="shared" si="87"/>
        <v>0</v>
      </c>
      <c r="AA150" s="159">
        <f t="shared" si="87"/>
        <v>53749.735042308173</v>
      </c>
      <c r="AB150" s="159">
        <f t="shared" si="87"/>
        <v>77299.778348998676</v>
      </c>
      <c r="AC150" s="159">
        <f t="shared" si="87"/>
        <v>281646.54534425808</v>
      </c>
      <c r="AD150" s="159">
        <f t="shared" si="87"/>
        <v>61414.839381730941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3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14738915.569099298</v>
      </c>
      <c r="K151" s="159">
        <f t="shared" si="90"/>
        <v>17490507.525960315</v>
      </c>
      <c r="L151" s="159">
        <f t="shared" si="90"/>
        <v>290268.70628806634</v>
      </c>
      <c r="M151" s="159">
        <f t="shared" si="90"/>
        <v>6528692.5479844529</v>
      </c>
      <c r="N151" s="159">
        <f t="shared" si="90"/>
        <v>666397.19869870553</v>
      </c>
      <c r="O151" s="159">
        <f t="shared" si="90"/>
        <v>3331377.2453509364</v>
      </c>
      <c r="P151" s="159">
        <f t="shared" si="90"/>
        <v>77369.594212789918</v>
      </c>
      <c r="Q151" s="159">
        <f t="shared" si="90"/>
        <v>621311.0422443822</v>
      </c>
      <c r="R151" s="159">
        <f t="shared" si="90"/>
        <v>268443.69122181105</v>
      </c>
      <c r="S151" s="159">
        <f t="shared" si="90"/>
        <v>2051380.8634664104</v>
      </c>
      <c r="T151" s="159">
        <f t="shared" si="90"/>
        <v>536473.33279963932</v>
      </c>
      <c r="U151" s="159">
        <f t="shared" si="90"/>
        <v>182795.73959679264</v>
      </c>
      <c r="V151" s="159">
        <f t="shared" si="90"/>
        <v>160328.63678340311</v>
      </c>
      <c r="W151" s="159">
        <f t="shared" si="90"/>
        <v>189197.0735225378</v>
      </c>
      <c r="X151" s="159">
        <f t="shared" si="90"/>
        <v>744889.20621094562</v>
      </c>
      <c r="Y151" s="159">
        <f t="shared" si="90"/>
        <v>0</v>
      </c>
      <c r="Z151" s="159">
        <f t="shared" si="90"/>
        <v>0</v>
      </c>
      <c r="AA151" s="159">
        <f t="shared" si="90"/>
        <v>174359.16622012801</v>
      </c>
      <c r="AB151" s="159">
        <f t="shared" si="90"/>
        <v>250753.32727358001</v>
      </c>
      <c r="AC151" s="159">
        <f t="shared" si="90"/>
        <v>913635.32818068925</v>
      </c>
      <c r="AD151" s="159">
        <f t="shared" si="90"/>
        <v>199224.05533186134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3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30325409.744328141</v>
      </c>
      <c r="K152" s="160">
        <f t="shared" si="93"/>
        <v>18089567.736262854</v>
      </c>
      <c r="L152" s="160">
        <f t="shared" si="93"/>
        <v>785097.52100814425</v>
      </c>
      <c r="M152" s="160">
        <f t="shared" si="93"/>
        <v>2292552.1076307562</v>
      </c>
      <c r="N152" s="160">
        <f t="shared" si="93"/>
        <v>4727987.7712603603</v>
      </c>
      <c r="O152" s="160">
        <f t="shared" si="93"/>
        <v>-564620.84919157077</v>
      </c>
      <c r="P152" s="160">
        <f t="shared" si="93"/>
        <v>209263.60748507842</v>
      </c>
      <c r="Q152" s="160">
        <f t="shared" si="93"/>
        <v>1680476.5669674433</v>
      </c>
      <c r="R152" s="160">
        <f t="shared" si="93"/>
        <v>726066.81996013783</v>
      </c>
      <c r="S152" s="160">
        <f t="shared" si="93"/>
        <v>5548424.5999040315</v>
      </c>
      <c r="T152" s="160">
        <f t="shared" si="93"/>
        <v>1451013.7487917345</v>
      </c>
      <c r="U152" s="160">
        <f t="shared" si="93"/>
        <v>494412.51812335761</v>
      </c>
      <c r="V152" s="160">
        <f t="shared" si="93"/>
        <v>433645.14519986312</v>
      </c>
      <c r="W152" s="160">
        <f t="shared" si="93"/>
        <v>511726.37692858593</v>
      </c>
      <c r="X152" s="160">
        <f t="shared" si="93"/>
        <v>2014721.7269834257</v>
      </c>
      <c r="Y152" s="160">
        <f t="shared" si="93"/>
        <v>0</v>
      </c>
      <c r="Z152" s="160">
        <f t="shared" si="93"/>
        <v>0</v>
      </c>
      <c r="AA152" s="160">
        <f t="shared" si="93"/>
        <v>471593.89282776887</v>
      </c>
      <c r="AB152" s="160">
        <f t="shared" si="93"/>
        <v>678219.22019957402</v>
      </c>
      <c r="AC152" s="160">
        <f t="shared" si="93"/>
        <v>2471133.8691407917</v>
      </c>
      <c r="AD152" s="160">
        <f t="shared" si="93"/>
        <v>538846.62238102278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3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3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3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3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3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3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3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3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3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 xr:uid="{00000000-0004-0000-0700-000000000000}"/>
    <hyperlink ref="B5:H5" location="'Model map'!A4" tooltip="Click to return to model map" display="'Model map'!A4" xr:uid="{00000000-0004-0000-0700-000001000000}"/>
    <hyperlink ref="B5:F5" location="'Model map'!A4" tooltip="Click to return to model map" display="'Model map'!A4" xr:uid="{00000000-0004-0000-0700-000002000000}"/>
    <hyperlink ref="A1" location="Index!A1" display="Index!A1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7826447.4759470727</v>
      </c>
      <c r="L21" s="138">
        <f>Expenditure!L141</f>
        <v>534048.07811607583</v>
      </c>
      <c r="M21" s="138">
        <f>Expenditure!M141</f>
        <v>8071595.8437966248</v>
      </c>
      <c r="N21" s="138">
        <f>Expenditure!N141</f>
        <v>869577.56362974248</v>
      </c>
      <c r="O21" s="138">
        <f>Expenditure!O141</f>
        <v>334678.0191785018</v>
      </c>
      <c r="P21" s="138">
        <f>Expenditure!P141</f>
        <v>142347.70128115546</v>
      </c>
      <c r="Q21" s="138">
        <f>Expenditure!Q141</f>
        <v>1143113.1253040275</v>
      </c>
      <c r="R21" s="138">
        <f>Expenditure!R141</f>
        <v>493893.53476195736</v>
      </c>
      <c r="S21" s="138">
        <f>Expenditure!S141</f>
        <v>3774213.2854345962</v>
      </c>
      <c r="T21" s="138">
        <f>Expenditure!T141</f>
        <v>987025.28428209061</v>
      </c>
      <c r="U21" s="138">
        <f>Expenditure!U141</f>
        <v>336314.97748363111</v>
      </c>
      <c r="V21" s="138">
        <f>Expenditure!V141</f>
        <v>294979.09518421616</v>
      </c>
      <c r="W21" s="138">
        <f>Expenditure!W141</f>
        <v>348092.40993282793</v>
      </c>
      <c r="X21" s="138">
        <f>Expenditure!X141</f>
        <v>1370477.2177252083</v>
      </c>
      <c r="Y21" s="138">
        <f>Expenditure!Y141</f>
        <v>0</v>
      </c>
      <c r="Z21" s="138">
        <f>Expenditure!Z141</f>
        <v>0</v>
      </c>
      <c r="AA21" s="138">
        <f>Expenditure!AA141</f>
        <v>320793.02937110659</v>
      </c>
      <c r="AB21" s="138">
        <f>Expenditure!AB141</f>
        <v>461346.08936716901</v>
      </c>
      <c r="AC21" s="138">
        <f>Expenditure!AC141</f>
        <v>1680943.1417991857</v>
      </c>
      <c r="AD21" s="138">
        <f>Expenditure!AD141</f>
        <v>366540.45565243717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11373043.772075389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5413256.6013145372</v>
      </c>
      <c r="K22" s="133">
        <f>Expenditure!K142</f>
        <v>8620583.09869246</v>
      </c>
      <c r="L22" s="133">
        <f>Expenditure!L142</f>
        <v>588236.98111377563</v>
      </c>
      <c r="M22" s="133">
        <f>Expenditure!M142</f>
        <v>8890606.2328220587</v>
      </c>
      <c r="N22" s="133">
        <f>Expenditure!N142</f>
        <v>957812.04321205895</v>
      </c>
      <c r="O22" s="133">
        <f>Expenditure!O142</f>
        <v>368637.19899748487</v>
      </c>
      <c r="P22" s="133">
        <f>Expenditure!P142</f>
        <v>156791.46784966561</v>
      </c>
      <c r="Q22" s="133">
        <f>Expenditure!Q142</f>
        <v>1259102.768935015</v>
      </c>
      <c r="R22" s="133">
        <f>Expenditure!R142</f>
        <v>544008.02808776184</v>
      </c>
      <c r="S22" s="133">
        <f>Expenditure!S142</f>
        <v>4157175.9548978363</v>
      </c>
      <c r="T22" s="133">
        <f>Expenditure!T142</f>
        <v>1087176.9739481548</v>
      </c>
      <c r="U22" s="133">
        <f>Expenditure!U142</f>
        <v>370440.25653308211</v>
      </c>
      <c r="V22" s="133">
        <f>Expenditure!V142</f>
        <v>324910.09621257766</v>
      </c>
      <c r="W22" s="133">
        <f>Expenditure!W142</f>
        <v>383412.72398138017</v>
      </c>
      <c r="X22" s="133">
        <f>Expenditure!X142</f>
        <v>1509537.0890271463</v>
      </c>
      <c r="Y22" s="133">
        <f>Expenditure!Y142</f>
        <v>0</v>
      </c>
      <c r="Z22" s="133">
        <f>Expenditure!Z142</f>
        <v>0</v>
      </c>
      <c r="AA22" s="133">
        <f>Expenditure!AA142</f>
        <v>353343.32411657495</v>
      </c>
      <c r="AB22" s="133">
        <f>Expenditure!AB142</f>
        <v>508158.05164082017</v>
      </c>
      <c r="AC22" s="133">
        <f>Expenditure!AC142</f>
        <v>1851505.4349487675</v>
      </c>
      <c r="AD22" s="133">
        <f>Expenditure!AD142</f>
        <v>403732.659893954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10294998.386753958</v>
      </c>
      <c r="L23" s="133">
        <f>Expenditure!L143</f>
        <v>81506.293703828385</v>
      </c>
      <c r="M23" s="133">
        <f>Expenditure!M143</f>
        <v>624312.60432652803</v>
      </c>
      <c r="N23" s="133">
        <f>Expenditure!N143</f>
        <v>4321110.1631633658</v>
      </c>
      <c r="O23" s="133">
        <f>Expenditure!O143</f>
        <v>-142818.03010542039</v>
      </c>
      <c r="P23" s="133">
        <f>Expenditure!P143</f>
        <v>21725.073123781433</v>
      </c>
      <c r="Q23" s="133">
        <f>Expenditure!Q143</f>
        <v>174461.65981235958</v>
      </c>
      <c r="R23" s="133">
        <f>Expenditure!R143</f>
        <v>75377.916618923817</v>
      </c>
      <c r="S23" s="133">
        <f>Expenditure!S143</f>
        <v>576019.55544658168</v>
      </c>
      <c r="T23" s="133">
        <f>Expenditure!T143</f>
        <v>150639.56975108743</v>
      </c>
      <c r="U23" s="133">
        <f>Expenditure!U143</f>
        <v>51328.313788668478</v>
      </c>
      <c r="V23" s="133">
        <f>Expenditure!V143</f>
        <v>45019.641028178332</v>
      </c>
      <c r="W23" s="133">
        <f>Expenditure!W143</f>
        <v>53125.782794956314</v>
      </c>
      <c r="X23" s="133">
        <f>Expenditure!X143</f>
        <v>209161.91481553792</v>
      </c>
      <c r="Y23" s="133">
        <f>Expenditure!Y143</f>
        <v>0</v>
      </c>
      <c r="Z23" s="133">
        <f>Expenditure!Z143</f>
        <v>0</v>
      </c>
      <c r="AA23" s="133">
        <f>Expenditure!AA143</f>
        <v>48959.357671125756</v>
      </c>
      <c r="AB23" s="133">
        <f>Expenditure!AB143</f>
        <v>70410.533058598856</v>
      </c>
      <c r="AC23" s="133">
        <f>Expenditure!AC143</f>
        <v>256545.15207363374</v>
      </c>
      <c r="AD23" s="133">
        <f>Expenditure!AD143</f>
        <v>55941.319250004301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3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14738915.569099298</v>
      </c>
      <c r="K24" s="133">
        <f>Expenditure!K144</f>
        <v>17444479.374713965</v>
      </c>
      <c r="L24" s="133">
        <f>Expenditure!L144</f>
        <v>264398.87379363185</v>
      </c>
      <c r="M24" s="133">
        <f>Expenditure!M144</f>
        <v>6505264.8400240289</v>
      </c>
      <c r="N24" s="133">
        <f>Expenditure!N144</f>
        <v>652377.35956535337</v>
      </c>
      <c r="O24" s="133">
        <f>Expenditure!O144</f>
        <v>3376707.2235417957</v>
      </c>
      <c r="P24" s="133">
        <f>Expenditure!P144</f>
        <v>70474.126671549384</v>
      </c>
      <c r="Q24" s="133">
        <f>Expenditure!Q144</f>
        <v>565937.47891629336</v>
      </c>
      <c r="R24" s="133">
        <f>Expenditure!R144</f>
        <v>244518.98567947801</v>
      </c>
      <c r="S24" s="133">
        <f>Expenditure!S144</f>
        <v>1868554.1302687293</v>
      </c>
      <c r="T24" s="133">
        <f>Expenditure!T144</f>
        <v>488660.82336748409</v>
      </c>
      <c r="U24" s="133">
        <f>Expenditure!U144</f>
        <v>166504.29976320523</v>
      </c>
      <c r="V24" s="133">
        <f>Expenditure!V144</f>
        <v>146039.54916287449</v>
      </c>
      <c r="W24" s="133">
        <f>Expenditure!W144</f>
        <v>172335.12287323875</v>
      </c>
      <c r="X24" s="133">
        <f>Expenditure!X144</f>
        <v>678501.89481932262</v>
      </c>
      <c r="Y24" s="133">
        <f>Expenditure!Y144</f>
        <v>0</v>
      </c>
      <c r="Z24" s="133">
        <f>Expenditure!Z144</f>
        <v>0</v>
      </c>
      <c r="AA24" s="133">
        <f>Expenditure!AA144</f>
        <v>158819.62535240682</v>
      </c>
      <c r="AB24" s="133">
        <f>Expenditure!AB144</f>
        <v>228405.25311517625</v>
      </c>
      <c r="AC24" s="133">
        <f>Expenditure!AC144</f>
        <v>832208.73141356872</v>
      </c>
      <c r="AD24" s="133">
        <f>Expenditure!AD144</f>
        <v>181468.46257022754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3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30325409.744328141</v>
      </c>
      <c r="K25" s="145">
        <f>Expenditure!K145</f>
        <v>18345159.149511326</v>
      </c>
      <c r="L25" s="145">
        <f>Expenditure!L145</f>
        <v>928751.06495268748</v>
      </c>
      <c r="M25" s="145">
        <f>Expenditure!M145</f>
        <v>2422644.6884674057</v>
      </c>
      <c r="N25" s="145">
        <f>Expenditure!N145</f>
        <v>4805839.0514134774</v>
      </c>
      <c r="O25" s="145">
        <f>Expenditure!O145</f>
        <v>-816335.35161236289</v>
      </c>
      <c r="P25" s="145">
        <f>Expenditure!P145</f>
        <v>247553.70270184771</v>
      </c>
      <c r="Q25" s="145">
        <f>Expenditure!Q145</f>
        <v>1987962.462542101</v>
      </c>
      <c r="R25" s="145">
        <f>Expenditure!R145</f>
        <v>858919.19694113266</v>
      </c>
      <c r="S25" s="145">
        <f>Expenditure!S145</f>
        <v>6563649.888173705</v>
      </c>
      <c r="T25" s="145">
        <f>Expenditure!T145</f>
        <v>1716513.5902108334</v>
      </c>
      <c r="U25" s="145">
        <f>Expenditure!U145</f>
        <v>584877.85331861337</v>
      </c>
      <c r="V25" s="145">
        <f>Expenditure!V145</f>
        <v>512991.54517615365</v>
      </c>
      <c r="W25" s="145">
        <f>Expenditure!W145</f>
        <v>605359.72260683577</v>
      </c>
      <c r="X25" s="145">
        <f>Expenditure!X145</f>
        <v>2383366.2690927843</v>
      </c>
      <c r="Y25" s="145">
        <f>Expenditure!Y145</f>
        <v>0</v>
      </c>
      <c r="Z25" s="145">
        <f>Expenditure!Z145</f>
        <v>0</v>
      </c>
      <c r="AA25" s="145">
        <f>Expenditure!AA145</f>
        <v>557883.98061242944</v>
      </c>
      <c r="AB25" s="145">
        <f>Expenditure!AB145</f>
        <v>802316.66280500381</v>
      </c>
      <c r="AC25" s="145">
        <f>Expenditure!AC145</f>
        <v>2923290.6119205002</v>
      </c>
      <c r="AD25" s="145">
        <f>Expenditure!AD145</f>
        <v>637442.30619897996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3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3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7919417.7876570076</v>
      </c>
      <c r="L28" s="138">
        <f>Expenditure!L148</f>
        <v>586301.45622849907</v>
      </c>
      <c r="M28" s="138">
        <f>Expenditure!M148</f>
        <v>8118916.4780769926</v>
      </c>
      <c r="N28" s="138">
        <f>Expenditure!N148</f>
        <v>897895.64243709482</v>
      </c>
      <c r="O28" s="138">
        <f>Expenditure!O148</f>
        <v>243117.91762993322</v>
      </c>
      <c r="P28" s="138">
        <f>Expenditure!P148</f>
        <v>156275.56388992569</v>
      </c>
      <c r="Q28" s="138">
        <f>Expenditure!Q148</f>
        <v>1254959.8387544269</v>
      </c>
      <c r="R28" s="138">
        <f>Expenditure!R148</f>
        <v>542218.03339181398</v>
      </c>
      <c r="S28" s="138">
        <f>Expenditure!S148</f>
        <v>4143497.254354489</v>
      </c>
      <c r="T28" s="138">
        <f>Expenditure!T148</f>
        <v>1083599.7454580453</v>
      </c>
      <c r="U28" s="138">
        <f>Expenditure!U148</f>
        <v>369221.36625918193</v>
      </c>
      <c r="V28" s="138">
        <f>Expenditure!V148</f>
        <v>323841.01759819628</v>
      </c>
      <c r="W28" s="138">
        <f>Expenditure!W148</f>
        <v>382151.14932282589</v>
      </c>
      <c r="X28" s="138">
        <f>Expenditure!X148</f>
        <v>1504570.1340500419</v>
      </c>
      <c r="Y28" s="138">
        <f>Expenditure!Y148</f>
        <v>0</v>
      </c>
      <c r="Z28" s="138">
        <f>Expenditure!Z148</f>
        <v>0</v>
      </c>
      <c r="AA28" s="138">
        <f>Expenditure!AA148</f>
        <v>352180.68929620198</v>
      </c>
      <c r="AB28" s="138">
        <f>Expenditure!AB148</f>
        <v>506486.01709320955</v>
      </c>
      <c r="AC28" s="138">
        <f>Expenditure!AC148</f>
        <v>1845413.2731846725</v>
      </c>
      <c r="AD28" s="138">
        <f>Expenditure!AD148</f>
        <v>402404.22486638394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11373043.772075389</v>
      </c>
      <c r="AS28" s="59"/>
      <c r="AT28" s="31"/>
    </row>
    <row r="29" spans="1:46" x14ac:dyDescent="0.3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5413256.6013145372</v>
      </c>
      <c r="K29" s="133">
        <f>Expenditure!K149</f>
        <v>8722986.9415943585</v>
      </c>
      <c r="L29" s="133">
        <f>Expenditure!L149</f>
        <v>645792.41601446597</v>
      </c>
      <c r="M29" s="133">
        <f>Expenditure!M149</f>
        <v>8942728.4071994424</v>
      </c>
      <c r="N29" s="133">
        <f>Expenditure!N149</f>
        <v>989003.5068108819</v>
      </c>
      <c r="O29" s="133">
        <f>Expenditure!O149</f>
        <v>267786.65775895887</v>
      </c>
      <c r="P29" s="133">
        <f>Expenditure!P149</f>
        <v>172132.5657584006</v>
      </c>
      <c r="Q29" s="133">
        <f>Expenditure!Q149</f>
        <v>1382298.3682893873</v>
      </c>
      <c r="R29" s="133">
        <f>Expenditure!R149</f>
        <v>597235.92713411921</v>
      </c>
      <c r="S29" s="133">
        <f>Expenditure!S149</f>
        <v>4563930.5074419556</v>
      </c>
      <c r="T29" s="133">
        <f>Expenditure!T149</f>
        <v>1193550.6729140482</v>
      </c>
      <c r="U29" s="133">
        <f>Expenditure!U149</f>
        <v>406685.59770343098</v>
      </c>
      <c r="V29" s="133">
        <f>Expenditure!V149</f>
        <v>356700.58625577862</v>
      </c>
      <c r="W29" s="133">
        <f>Expenditure!W149</f>
        <v>420927.34272130334</v>
      </c>
      <c r="X29" s="133">
        <f>Expenditure!X149</f>
        <v>1657236.1736599687</v>
      </c>
      <c r="Y29" s="133">
        <f>Expenditure!Y149</f>
        <v>0</v>
      </c>
      <c r="Z29" s="133">
        <f>Expenditure!Z149</f>
        <v>0</v>
      </c>
      <c r="AA29" s="133">
        <f>Expenditure!AA149</f>
        <v>387915.83373723674</v>
      </c>
      <c r="AB29" s="133">
        <f>Expenditure!AB149</f>
        <v>557878.24707140622</v>
      </c>
      <c r="AC29" s="133">
        <f>Expenditure!AC149</f>
        <v>2032664.0563052455</v>
      </c>
      <c r="AD29" s="133">
        <f>Expenditure!AD149</f>
        <v>443235.46160460426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3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10309187.494144246</v>
      </c>
      <c r="L30" s="133">
        <f>Expenditure!L150</f>
        <v>89481.192140823958</v>
      </c>
      <c r="M30" s="133">
        <f>Expenditure!M150</f>
        <v>631534.66854500235</v>
      </c>
      <c r="N30" s="133">
        <f>Expenditure!N150</f>
        <v>4325432.0617769556</v>
      </c>
      <c r="O30" s="133">
        <f>Expenditure!O150</f>
        <v>-156791.91154825926</v>
      </c>
      <c r="P30" s="133">
        <f>Expenditure!P150</f>
        <v>23850.740281805094</v>
      </c>
      <c r="Q30" s="133">
        <f>Expenditure!Q150</f>
        <v>191531.67925415744</v>
      </c>
      <c r="R30" s="133">
        <f>Expenditure!R150</f>
        <v>82753.190381371955</v>
      </c>
      <c r="S30" s="133">
        <f>Expenditure!S150</f>
        <v>632379.58905456366</v>
      </c>
      <c r="T30" s="133">
        <f>Expenditure!T150</f>
        <v>165378.74159618391</v>
      </c>
      <c r="U30" s="133">
        <f>Expenditure!U150</f>
        <v>56350.479204437383</v>
      </c>
      <c r="V30" s="133">
        <f>Expenditure!V150</f>
        <v>49424.540926759502</v>
      </c>
      <c r="W30" s="133">
        <f>Expenditure!W150</f>
        <v>58323.819693986145</v>
      </c>
      <c r="X30" s="133">
        <f>Expenditure!X150</f>
        <v>229627.14457561821</v>
      </c>
      <c r="Y30" s="133">
        <f>Expenditure!Y150</f>
        <v>0</v>
      </c>
      <c r="Z30" s="133">
        <f>Expenditure!Z150</f>
        <v>0</v>
      </c>
      <c r="AA30" s="133">
        <f>Expenditure!AA150</f>
        <v>53749.735042308173</v>
      </c>
      <c r="AB30" s="133">
        <f>Expenditure!AB150</f>
        <v>77299.778348998676</v>
      </c>
      <c r="AC30" s="133">
        <f>Expenditure!AC150</f>
        <v>281646.54534425808</v>
      </c>
      <c r="AD30" s="133">
        <f>Expenditure!AD150</f>
        <v>61414.839381730941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3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14738915.569099298</v>
      </c>
      <c r="K31" s="133">
        <f>Expenditure!K151</f>
        <v>17490507.525960315</v>
      </c>
      <c r="L31" s="133">
        <f>Expenditure!L151</f>
        <v>290268.70628806634</v>
      </c>
      <c r="M31" s="133">
        <f>Expenditure!M151</f>
        <v>6528692.5479844529</v>
      </c>
      <c r="N31" s="133">
        <f>Expenditure!N151</f>
        <v>666397.19869870553</v>
      </c>
      <c r="O31" s="133">
        <f>Expenditure!O151</f>
        <v>3331377.2453509364</v>
      </c>
      <c r="P31" s="133">
        <f>Expenditure!P151</f>
        <v>77369.594212789918</v>
      </c>
      <c r="Q31" s="133">
        <f>Expenditure!Q151</f>
        <v>621311.0422443822</v>
      </c>
      <c r="R31" s="133">
        <f>Expenditure!R151</f>
        <v>268443.69122181105</v>
      </c>
      <c r="S31" s="133">
        <f>Expenditure!S151</f>
        <v>2051380.8634664104</v>
      </c>
      <c r="T31" s="133">
        <f>Expenditure!T151</f>
        <v>536473.33279963932</v>
      </c>
      <c r="U31" s="133">
        <f>Expenditure!U151</f>
        <v>182795.73959679264</v>
      </c>
      <c r="V31" s="133">
        <f>Expenditure!V151</f>
        <v>160328.63678340311</v>
      </c>
      <c r="W31" s="133">
        <f>Expenditure!W151</f>
        <v>189197.0735225378</v>
      </c>
      <c r="X31" s="133">
        <f>Expenditure!X151</f>
        <v>744889.20621094562</v>
      </c>
      <c r="Y31" s="133">
        <f>Expenditure!Y151</f>
        <v>0</v>
      </c>
      <c r="Z31" s="133">
        <f>Expenditure!Z151</f>
        <v>0</v>
      </c>
      <c r="AA31" s="133">
        <f>Expenditure!AA151</f>
        <v>174359.16622012801</v>
      </c>
      <c r="AB31" s="133">
        <f>Expenditure!AB151</f>
        <v>250753.32727358001</v>
      </c>
      <c r="AC31" s="133">
        <f>Expenditure!AC151</f>
        <v>913635.32818068925</v>
      </c>
      <c r="AD31" s="133">
        <f>Expenditure!AD151</f>
        <v>199224.05533186134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3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30325409.744328141</v>
      </c>
      <c r="K32" s="145">
        <f>Expenditure!K152</f>
        <v>18089567.736262854</v>
      </c>
      <c r="L32" s="145">
        <f>Expenditure!L152</f>
        <v>785097.52100814425</v>
      </c>
      <c r="M32" s="145">
        <f>Expenditure!M152</f>
        <v>2292552.1076307562</v>
      </c>
      <c r="N32" s="145">
        <f>Expenditure!N152</f>
        <v>4727987.7712603603</v>
      </c>
      <c r="O32" s="145">
        <f>Expenditure!O152</f>
        <v>-564620.84919157077</v>
      </c>
      <c r="P32" s="145">
        <f>Expenditure!P152</f>
        <v>209263.60748507842</v>
      </c>
      <c r="Q32" s="145">
        <f>Expenditure!Q152</f>
        <v>1680476.5669674433</v>
      </c>
      <c r="R32" s="145">
        <f>Expenditure!R152</f>
        <v>726066.81996013783</v>
      </c>
      <c r="S32" s="145">
        <f>Expenditure!S152</f>
        <v>5548424.5999040315</v>
      </c>
      <c r="T32" s="145">
        <f>Expenditure!T152</f>
        <v>1451013.7487917345</v>
      </c>
      <c r="U32" s="145">
        <f>Expenditure!U152</f>
        <v>494412.51812335761</v>
      </c>
      <c r="V32" s="145">
        <f>Expenditure!V152</f>
        <v>433645.14519986312</v>
      </c>
      <c r="W32" s="145">
        <f>Expenditure!W152</f>
        <v>511726.37692858593</v>
      </c>
      <c r="X32" s="145">
        <f>Expenditure!X152</f>
        <v>2014721.7269834257</v>
      </c>
      <c r="Y32" s="145">
        <f>Expenditure!Y152</f>
        <v>0</v>
      </c>
      <c r="Z32" s="145">
        <f>Expenditure!Z152</f>
        <v>0</v>
      </c>
      <c r="AA32" s="145">
        <f>Expenditure!AA152</f>
        <v>471593.89282776887</v>
      </c>
      <c r="AB32" s="145">
        <f>Expenditure!AB152</f>
        <v>678219.22019957402</v>
      </c>
      <c r="AC32" s="145">
        <f>Expenditure!AC152</f>
        <v>2471133.8691407917</v>
      </c>
      <c r="AD32" s="145">
        <f>Expenditure!AD152</f>
        <v>538846.62238102278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3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3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3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3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3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3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25886544.017743923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3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14388927.266854715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3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4584732.8376159705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3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11013134.277096141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3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15283031.29360255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71156369.692913294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3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3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3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26458236.27852682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3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15018628.118499676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3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4671984.3777393848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3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11296170.198582368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3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13711350.719565045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3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3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71156369.692913294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3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3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3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3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3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3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0.3637979864552035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3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0.20221558981932938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3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6.4431797988038442E-2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3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0.15477369523803822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3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0.21478093049939057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3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3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3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3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0.37183229544609392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0.21106512576899258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6.5657992361078582E-2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3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0.15875135630629836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3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0.19269323011753656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3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3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3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3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3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 xr:uid="{00000000-0004-0000-0800-000000000000}"/>
    <hyperlink ref="B5:H5" location="'Model map'!A4" tooltip="Click to return to model map" display="'Model map'!A4" xr:uid="{00000000-0004-0000-0800-000001000000}"/>
    <hyperlink ref="B5:F5" location="'Model map'!A4" tooltip="Click to return to model map" display="'Model map'!A4" xr:uid="{00000000-0004-0000-0800-000002000000}"/>
    <hyperlink ref="A1" location="Index!A1" display="Index!A1" xr:uid="{00000000-0004-0000-0800-000003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33DE1EA7A9042B9513543AFA8931D" ma:contentTypeVersion="11" ma:contentTypeDescription="Create a new document." ma:contentTypeScope="" ma:versionID="39f52d7b4cb142dab88c4fb80e245b4a">
  <xsd:schema xmlns:xsd="http://www.w3.org/2001/XMLSchema" xmlns:xs="http://www.w3.org/2001/XMLSchema" xmlns:p="http://schemas.microsoft.com/office/2006/metadata/properties" xmlns:ns2="93da215e-c526-4fe2-bd54-66754809c9f2" targetNamespace="http://schemas.microsoft.com/office/2006/metadata/properties" ma:root="true" ma:fieldsID="9eee0617289d785160fb713811e5889a" ns2:_="">
    <xsd:import namespace="93da215e-c526-4fe2-bd54-66754809c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a215e-c526-4fe2-bd54-66754809c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B1E61-4105-45FC-B1BE-84ECE6FC5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a215e-c526-4fe2-bd54-66754809c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schemas.microsoft.com/office/2006/metadata/properties"/>
    <ds:schemaRef ds:uri="http://purl.org/dc/elements/1.1/"/>
    <ds:schemaRef ds:uri="df11e38d-df47-44a9-bb81-9cb5331e96c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acef77a-c62b-4ea1-94dc-acf5fa8bca9c"/>
    <ds:schemaRef ds:uri="77f49790-e437-46b4-a306-761aee8317e7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2026-02-19T14:36:38Z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0x01010093733DE1EA7A9042B9513543AFA8931D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