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5" windowWidth="19200" windowHeight="12030" tabRatio="915"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1" hidden="1">'Annex 1 LV and HV charges'!$A$13:$K$45</definedName>
    <definedName name="_xlnm._FilterDatabase" localSheetId="2" hidden="1">'Annex 2 EHV charges'!$A$10:$O$206</definedName>
    <definedName name="_xlnm._FilterDatabase" localSheetId="6" hidden="1">'Annex 4 LDNO charges'!$A$13:$R$13</definedName>
    <definedName name="_xlnm._FilterDatabase" localSheetId="7" hidden="1">'Annex 5 LLFs'!$A$153:$F$249</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charges'!$A$2:$O$206</definedName>
    <definedName name="_xlnm.Print_Area" localSheetId="3">'Annex 2a Import'!$A$2:$H$200</definedName>
    <definedName name="_xlnm.Print_Area" localSheetId="4">'Annex 2b Export'!$A$2:$H$173</definedName>
    <definedName name="_xlnm.Print_Area" localSheetId="5">'Annex 3 Preserved charges'!$A$2:$J$21</definedName>
    <definedName name="_xlnm.Print_Area" localSheetId="6">'Annex 4 LDNO charges'!$A$2:$J$191</definedName>
    <definedName name="_xlnm.Print_Area" localSheetId="7">'Annex 5 LLFs'!$A$2:$F$307</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LLFs'!$A$3:$F$158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7" l="1"/>
  <c r="A2" i="5" l="1"/>
  <c r="C4" i="1" l="1"/>
  <c r="A2" i="7" l="1"/>
  <c r="A17" i="8"/>
  <c r="A4" i="8"/>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4" s="1" a="1"/>
  <c r="A39" i="14" s="1"/>
  <c r="A39" i="13" a="1"/>
  <c r="A39" i="13" s="1"/>
  <c r="B39" i="14" l="1"/>
  <c r="A40" i="14" a="1"/>
  <c r="A40" i="14" s="1"/>
  <c r="E38" i="14"/>
  <c r="H38" i="14"/>
  <c r="D38" i="14"/>
  <c r="G38" i="14"/>
  <c r="C38" i="14"/>
  <c r="F38" i="14"/>
  <c r="B38" i="14"/>
  <c r="A40" i="13" a="1"/>
  <c r="A40" i="13" s="1"/>
  <c r="B40" i="14" l="1"/>
  <c r="A41" i="14" a="1"/>
  <c r="A41" i="14" s="1"/>
  <c r="H39" i="14"/>
  <c r="D39" i="14"/>
  <c r="G39" i="14"/>
  <c r="C39" i="14"/>
  <c r="F39" i="14"/>
  <c r="E39" i="14"/>
  <c r="A41" i="13" a="1"/>
  <c r="A41" i="13" s="1"/>
  <c r="B41" i="14" l="1"/>
  <c r="A42" i="14" a="1"/>
  <c r="A42" i="14" s="1"/>
  <c r="B42" i="14" s="1"/>
  <c r="G40" i="14"/>
  <c r="C40" i="14"/>
  <c r="F40" i="14"/>
  <c r="E40" i="14"/>
  <c r="H40" i="14"/>
  <c r="D40" i="14"/>
  <c r="A42" i="13" a="1"/>
  <c r="A42" i="13" s="1"/>
  <c r="F41" i="14" l="1"/>
  <c r="E41" i="14"/>
  <c r="H41" i="14"/>
  <c r="D41" i="14"/>
  <c r="G41" i="14"/>
  <c r="C41" i="14"/>
  <c r="A43" i="13" a="1"/>
  <c r="A43" i="13" s="1"/>
  <c r="E42" i="14" l="1"/>
  <c r="H42" i="14"/>
  <c r="D42" i="14"/>
  <c r="G42" i="14"/>
  <c r="C42" i="14"/>
  <c r="F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<sst xmlns="http://schemas.openxmlformats.org/spreadsheetml/2006/main" count="3603" uniqueCount="1764">
  <si>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</si>
  <si>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</si>
  <si>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</si>
  <si>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</si>
  <si>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</si>
  <si>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</si>
  <si>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</si>
  <si>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</si>
  <si>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</si>
  <si>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</si>
  <si>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</si>
  <si>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</si>
  <si>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</si>
  <si>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</si>
  <si>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</si>
  <si>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</si>
  <si>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</si>
  <si>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</si>
  <si>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</si>
  <si>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</si>
  <si>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</si>
  <si>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</si>
  <si>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</si>
  <si>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</si>
  <si>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</si>
  <si>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</si>
  <si>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</si>
  <si>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</si>
  <si>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</si>
  <si>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</si>
  <si>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</si>
  <si>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</si>
  <si>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</si>
  <si>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</si>
  <si>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</si>
  <si>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</si>
  <si>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</si>
  <si>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</si>
  <si>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</si>
  <si>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</si>
  <si>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</si>
  <si>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</si>
  <si>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</si>
  <si>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</si>
  <si>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</si>
  <si>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</si>
  <si>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</si>
  <si>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</si>
  <si>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</si>
  <si>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</si>
  <si>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</si>
  <si>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</si>
  <si>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</si>
  <si>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</si>
  <si>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</si>
  <si>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</si>
  <si>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</si>
  <si>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</si>
  <si>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</si>
  <si>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</si>
  <si>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</si>
  <si>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</si>
  <si>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</si>
  <si>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</si>
  <si>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</si>
  <si>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</si>
  <si>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</si>
  <si>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</si>
  <si>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</si>
  <si>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</si>
  <si>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</si>
  <si>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</si>
  <si>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</si>
  <si>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</si>
  <si>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</si>
  <si>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</si>
  <si>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</si>
  <si>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</si>
  <si>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</si>
  <si>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</si>
  <si>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</si>
  <si>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</si>
  <si>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</si>
  <si>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</si>
  <si>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</si>
  <si>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</si>
  <si>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</si>
  <si>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</si>
  <si>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</si>
  <si>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</si>
  <si>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</si>
  <si>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</si>
  <si>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</si>
  <si>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</si>
  <si>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</si>
  <si>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</si>
  <si>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</si>
  <si>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</si>
  <si>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</si>
  <si>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</si>
  <si>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</si>
  <si>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</si>
  <si>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</si>
  <si>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</si>
  <si>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</si>
  <si>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</si>
  <si>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</si>
  <si>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</si>
  <si>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</si>
  <si>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</si>
  <si>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</si>
  <si>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</si>
  <si>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</si>
  <si>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</si>
  <si>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</si>
  <si>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</si>
  <si>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</si>
  <si>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</si>
  <si>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</si>
  <si>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</si>
  <si>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</si>
  <si>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</si>
  <si>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</si>
  <si>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</si>
  <si>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</si>
  <si>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</si>
  <si>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</si>
  <si>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</si>
  <si>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</si>
  <si>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</si>
  <si>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</si>
  <si>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</si>
  <si>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</si>
  <si>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</si>
  <si>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</si>
  <si>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</si>
  <si>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</si>
  <si>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</si>
  <si>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</si>
  <si>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</si>
  <si>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</si>
  <si>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</si>
  <si>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</si>
  <si>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</si>
  <si>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</si>
  <si>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</si>
  <si>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</si>
  <si>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</si>
  <si>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</si>
  <si>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</si>
  <si>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</si>
  <si>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</si>
  <si>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</si>
  <si>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</si>
  <si>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</si>
  <si>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</si>
  <si>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</si>
  <si>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</si>
  <si>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</si>
  <si>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</si>
  <si>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</si>
  <si>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</si>
  <si>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</si>
  <si>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</si>
  <si>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</si>
  <si>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</si>
  <si>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</si>
  <si>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</si>
  <si>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</si>
  <si>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</si>
  <si>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</si>
  <si>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</si>
  <si>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</si>
  <si>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</si>
  <si>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</si>
  <si>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</si>
  <si>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</si>
  <si>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</si>
  <si>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</si>
  <si>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</si>
  <si>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</si>
  <si>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</si>
  <si>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</si>
  <si>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</si>
  <si>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</si>
  <si>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</si>
  <si>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</si>
  <si>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</si>
  <si>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</si>
  <si>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</si>
  <si>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</si>
  <si>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</si>
  <si>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</si>
  <si>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</si>
  <si>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</si>
  <si>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</si>
  <si>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</si>
  <si>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</si>
  <si>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</si>
  <si>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</si>
  <si>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</si>
  <si>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</si>
  <si>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</si>
  <si>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</si>
  <si>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</si>
  <si>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</si>
  <si>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</si>
  <si>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</si>
  <si>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</si>
  <si>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</si>
  <si>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</si>
  <si>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</si>
  <si>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</si>
  <si>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</si>
  <si>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</si>
  <si>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</si>
  <si>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</si>
  <si>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</si>
  <si>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</si>
  <si>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</si>
  <si>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</si>
  <si>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</si>
  <si>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</si>
  <si>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</si>
  <si>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</si>
  <si>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</si>
  <si>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</si>
  <si>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</si>
  <si>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</si>
  <si>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</si>
  <si>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</si>
  <si>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</si>
  <si>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</si>
  <si>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</si>
  <si>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</si>
  <si>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</si>
  <si>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</si>
  <si>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</si>
  <si>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</si>
  <si>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</si>
  <si>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</si>
  <si>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</si>
  <si>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</si>
  <si>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</si>
  <si>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</si>
  <si>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</si>
  <si>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</si>
  <si>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</si>
  <si>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</si>
  <si>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</si>
  <si>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</si>
  <si>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</si>
  <si>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</si>
  <si>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</si>
  <si>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</si>
  <si>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</si>
  <si>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</si>
  <si>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</si>
  <si>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</si>
  <si>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</si>
  <si>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</si>
  <si>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</si>
  <si>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</si>
  <si>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</si>
  <si>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</si>
  <si>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</si>
  <si>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</si>
  <si>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</si>
  <si>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</si>
  <si>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</si>
  <si>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</si>
  <si>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</si>
  <si>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</si>
  <si>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</si>
  <si>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</si>
  <si>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</si>
  <si>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</si>
  <si>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</si>
  <si>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</si>
  <si>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</si>
  <si>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</si>
  <si>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</si>
  <si>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</si>
  <si>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</si>
  <si>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</si>
  <si>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</si>
  <si>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</si>
  <si>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</si>
  <si>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</si>
  <si>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</si>
  <si>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</si>
  <si>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</si>
  <si>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</si>
  <si>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</si>
  <si>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</si>
  <si>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</si>
  <si>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</si>
  <si>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</si>
  <si>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</si>
  <si>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</si>
  <si>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</si>
  <si>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</si>
  <si>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</si>
  <si>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</si>
  <si>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</si>
  <si>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</si>
  <si>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</si>
  <si>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</si>
  <si>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</si>
  <si>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</si>
  <si>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</si>
  <si>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</si>
  <si>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</si>
  <si>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</si>
  <si>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</si>
  <si>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</si>
  <si>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</si>
  <si>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</si>
  <si>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</si>
  <si>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</si>
  <si>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</si>
  <si>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</si>
  <si>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</si>
  <si>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</si>
  <si>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</si>
  <si>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</si>
  <si>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</si>
  <si>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</si>
  <si>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</si>
  <si>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</si>
  <si>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</si>
  <si>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</si>
  <si>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</si>
  <si>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</si>
  <si>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</si>
  <si>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</si>
  <si>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</si>
  <si>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</si>
  <si>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</si>
  <si>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</si>
  <si>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</si>
  <si>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</si>
  <si>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</si>
  <si>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</si>
  <si>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</si>
  <si>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</si>
  <si>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</si>
  <si>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</si>
  <si>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</si>
  <si>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</si>
  <si>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</si>
  <si>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</si>
  <si>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</si>
  <si>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</si>
  <si>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</si>
  <si>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</si>
  <si>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</si>
  <si>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</si>
  <si>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</si>
  <si>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</si>
  <si>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</si>
  <si>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</si>
  <si>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</si>
  <si>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</si>
  <si>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</si>
  <si>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</si>
  <si>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</si>
  <si>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</si>
  <si>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</si>
  <si>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</si>
  <si>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</si>
  <si>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</si>
  <si>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</si>
  <si>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</si>
  <si>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</si>
  <si>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</si>
  <si>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</si>
  <si>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</si>
  <si>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</si>
  <si>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</si>
  <si>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</si>
  <si>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</si>
  <si>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</si>
  <si>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</si>
  <si>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</si>
  <si>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</si>
  <si>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</si>
  <si>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</si>
  <si>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</si>
  <si>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</si>
  <si>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</si>
  <si>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</si>
  <si>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</si>
  <si>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</si>
  <si>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</si>
  <si>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</si>
  <si>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</si>
  <si>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</si>
  <si>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</si>
  <si>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</si>
  <si>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</si>
  <si>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</si>
  <si>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</si>
  <si>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</si>
  <si>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</si>
  <si>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</si>
  <si>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</si>
  <si>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</si>
  <si>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</si>
  <si>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</si>
  <si>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</si>
  <si>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</si>
  <si>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</si>
  <si>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</si>
  <si>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</si>
  <si>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</si>
  <si>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</si>
  <si>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</si>
  <si>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</si>
  <si>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</si>
  <si>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</si>
  <si>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</si>
  <si>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</si>
  <si>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</si>
  <si>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</si>
  <si>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</si>
  <si>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</si>
  <si>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</si>
  <si>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</si>
  <si>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</si>
  <si>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</si>
  <si>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</si>
  <si>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</si>
  <si>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</si>
  <si>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</si>
  <si>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</si>
  <si>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</si>
  <si>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</si>
  <si>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</si>
  <si>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</si>
  <si>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</si>
  <si>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</si>
  <si>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</si>
  <si>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</si>
  <si>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</si>
  <si>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</si>
  <si>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</si>
  <si>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</si>
  <si>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</si>
  <si>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</si>
  <si>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</si>
  <si>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</si>
  <si>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</si>
  <si>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</si>
  <si>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</si>
  <si>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</si>
  <si>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</si>
  <si>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</si>
  <si>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</si>
  <si>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</si>
  <si>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</si>
  <si>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</si>
  <si>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</si>
  <si>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</si>
  <si>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</si>
  <si>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</si>
  <si>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</si>
  <si>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</si>
  <si>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</si>
  <si>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</si>
  <si>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</si>
  <si>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</si>
  <si>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</si>
  <si>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</si>
  <si>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</si>
  <si>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</si>
  <si>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</si>
  <si>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</si>
  <si>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</si>
  <si>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</si>
  <si>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</si>
  <si>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</si>
  <si>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</si>
  <si>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</si>
  <si>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</si>
  <si>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</si>
  <si>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</si>
  <si>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</si>
  <si>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</si>
  <si>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</si>
  <si>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</si>
  <si>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</si>
  <si>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</si>
  <si>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</si>
  <si>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</si>
  <si>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</si>
  <si>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</si>
  <si>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</si>
  <si>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</si>
  <si>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</si>
  <si>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</si>
  <si>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</si>
  <si>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</si>
  <si>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</si>
  <si>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</si>
  <si>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</si>
  <si>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</si>
  <si>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</si>
  <si>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</si>
  <si>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</si>
  <si>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</si>
  <si>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</si>
  <si>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</si>
  <si>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</si>
  <si>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</si>
  <si>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</si>
  <si>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</si>
  <si>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</si>
  <si>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</si>
  <si>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</si>
  <si>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</si>
  <si>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</si>
  <si>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</si>
  <si>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</si>
  <si>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</si>
  <si>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</si>
  <si>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</si>
  <si>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</si>
  <si>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</si>
  <si>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</si>
  <si>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</si>
  <si>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</si>
  <si>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</si>
  <si>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</si>
  <si>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</si>
  <si>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</si>
  <si>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</si>
  <si>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</si>
  <si>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</si>
  <si>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</si>
  <si>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</si>
  <si>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</si>
  <si>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</si>
  <si>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</si>
  <si>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</si>
  <si>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</si>
  <si>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</si>
  <si>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</si>
  <si>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</si>
  <si>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</si>
  <si>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</si>
  <si>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</si>
  <si>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16:00 – 19:00</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</si>
  <si>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</si>
  <si>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</si>
  <si>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</si>
  <si>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</si>
  <si>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</si>
  <si>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</si>
  <si>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</si>
  <si>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</si>
  <si>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</si>
  <si>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</si>
  <si>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</si>
  <si>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</si>
  <si>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</si>
  <si>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</si>
  <si>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</si>
  <si>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</si>
  <si>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</si>
  <si>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</si>
  <si>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</si>
  <si>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</si>
  <si>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</si>
  <si>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</si>
  <si>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</si>
  <si>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</si>
  <si>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</si>
  <si>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</si>
  <si>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</si>
  <si>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</si>
  <si>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</si>
  <si>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</si>
  <si>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</si>
  <si>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</si>
  <si>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</si>
  <si>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</si>
  <si>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</si>
  <si>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</si>
  <si>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</si>
  <si>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</si>
  <si>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</si>
  <si>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</si>
  <si>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</si>
  <si>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</si>
  <si>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</si>
  <si>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</si>
  <si>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</si>
  <si>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</si>
  <si>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</si>
  <si>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</si>
  <si>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</si>
  <si>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</si>
  <si>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</si>
  <si>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</si>
  <si>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</si>
  <si>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</si>
  <si>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</si>
  <si>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</si>
  <si>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</si>
  <si>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</si>
  <si>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</si>
  <si>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</si>
  <si>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</si>
  <si>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</si>
  <si>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</si>
  <si>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</si>
  <si>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</si>
  <si>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</si>
  <si>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</si>
  <si>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</si>
  <si>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</si>
  <si>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</si>
  <si>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</si>
  <si>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</si>
  <si>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</si>
  <si>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</si>
  <si>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</si>
  <si>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</si>
  <si>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</si>
  <si>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</si>
  <si>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</si>
  <si>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</si>
  <si>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</si>
  <si>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</si>
  <si>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</si>
  <si>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</si>
  <si>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</si>
  <si>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</si>
  <si>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</si>
  <si>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</si>
  <si>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</si>
  <si>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</si>
  <si>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</si>
  <si>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</si>
  <si>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</si>
  <si>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</si>
  <si>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</si>
  <si>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</si>
  <si>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</si>
  <si>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</si>
  <si>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</si>
  <si>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</si>
  <si>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</si>
  <si>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</si>
  <si>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</si>
  <si>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</si>
  <si>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</si>
  <si>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</si>
  <si>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</si>
  <si>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</si>
  <si>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</si>
  <si>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</si>
  <si>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</si>
  <si>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</si>
  <si>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</si>
  <si>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</si>
  <si>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</si>
  <si>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</si>
  <si>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</si>
  <si>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</si>
  <si>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</si>
  <si>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</si>
  <si>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</si>
  <si>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</si>
  <si>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</si>
  <si>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</si>
  <si>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</si>
  <si>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</si>
  <si>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</si>
  <si>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</si>
  <si>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</si>
  <si>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</si>
  <si>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</si>
  <si>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</si>
  <si>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</si>
  <si>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</si>
  <si>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</si>
  <si>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</si>
  <si>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</si>
  <si>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</si>
  <si>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</si>
  <si>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</si>
  <si>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</si>
  <si>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</si>
  <si>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</si>
  <si>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</si>
  <si>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</si>
  <si>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</si>
  <si>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</si>
  <si>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</si>
  <si>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</si>
  <si>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</si>
  <si>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</si>
  <si>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</si>
  <si>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</si>
  <si>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</si>
  <si>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</si>
  <si>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</si>
  <si>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</si>
  <si>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</si>
  <si>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</si>
  <si>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</si>
  <si>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</si>
  <si>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</si>
  <si>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</si>
  <si>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</si>
  <si>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</si>
  <si>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</si>
  <si>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</si>
  <si>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</si>
  <si>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</si>
  <si>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</si>
  <si>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</si>
  <si>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</si>
  <si>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</si>
  <si>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</si>
  <si>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</si>
  <si>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</si>
  <si>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</si>
  <si>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</si>
  <si>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</si>
  <si>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</si>
  <si>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</si>
  <si>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</si>
  <si>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</si>
  <si>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</si>
  <si>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</si>
  <si>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</si>
  <si>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</si>
  <si>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</si>
  <si>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</si>
  <si>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</si>
  <si>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</si>
  <si>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</si>
  <si>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</si>
  <si>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</si>
  <si>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</si>
  <si>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</si>
  <si>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</si>
  <si>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</si>
  <si>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</si>
  <si>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</si>
  <si>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</si>
  <si>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</si>
  <si>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</si>
  <si>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</si>
  <si>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</si>
  <si>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</si>
  <si>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</si>
  <si>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</si>
  <si>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</si>
  <si>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100, 105, 800, 860</t>
  </si>
  <si>
    <t xml:space="preserve">101, 106, 801, 861,  </t>
  </si>
  <si>
    <t>194, 843</t>
  </si>
  <si>
    <t>200, 810, 862</t>
  </si>
  <si>
    <t>201, 811, 863</t>
  </si>
  <si>
    <t>Monday to Friday Nov to Feb 
(excluding 22nd Dec to 4th Jan inclusive)</t>
  </si>
  <si>
    <t>17:00 - 19:30</t>
  </si>
  <si>
    <t>00:30 - 07:30</t>
  </si>
  <si>
    <t>00:00 - 00:30
07:30 - 24:00</t>
  </si>
  <si>
    <t>07:30 – 16:00</t>
  </si>
  <si>
    <t>00:00 - 00:30
19:00 - 24:00</t>
  </si>
  <si>
    <t>'DNOs paste value cells A15:I41 from CDCM 3701 into cells A14:I40</t>
  </si>
  <si>
    <t>Tariff name</t>
  </si>
  <si>
    <t>Copy EDCM table 5001 range starting B101 and paste into G11.  Extend or reduce print area as required.</t>
  </si>
  <si>
    <t/>
  </si>
  <si>
    <t>Copy from CDCM table 3701 "Tariffs!A42:I84" and paste values into A14</t>
  </si>
  <si>
    <t>Copy from EDCM table 6005 "LDNORev!B549:G683" and paste values into D57</t>
  </si>
  <si>
    <t>100, 101, 105, 106, 116, 117, 194, 200, 201, 294, 300, 603, 697, 700, 701, 718, 719, 720, 800, 801, 810, 811, 843, 860, 861, 862, 863</t>
  </si>
  <si>
    <t>344, 602, 604, 717</t>
  </si>
  <si>
    <t>400, 606, 698</t>
  </si>
  <si>
    <t>444, 605, 607</t>
  </si>
  <si>
    <t>596, 699</t>
  </si>
  <si>
    <t>Mynydd Y Bwllfa WF</t>
  </si>
  <si>
    <t>Western Wood 2 Biomass</t>
  </si>
  <si>
    <t>Penrhiwarwydd Farm PV</t>
  </si>
  <si>
    <t>Cwmbargoed Coal Washery</t>
  </si>
  <si>
    <t>Little Neath PV</t>
  </si>
  <si>
    <t>Hoplass Farm PV</t>
  </si>
  <si>
    <t>Gelliwern Isaf PV</t>
  </si>
  <si>
    <t>Oak Cottage PV</t>
  </si>
  <si>
    <t>Red Court Farm PV</t>
  </si>
  <si>
    <t>Carn Nicholas PV</t>
  </si>
  <si>
    <t>Brynwhilach Farm PV</t>
  </si>
  <si>
    <t>Jesus College PV</t>
  </si>
  <si>
    <t>Sully Moors STOR</t>
  </si>
  <si>
    <t>Hafod y Dafal PV</t>
  </si>
  <si>
    <t>Dowlais No.2 STOR</t>
  </si>
  <si>
    <t>Stormydown AD Plant 1</t>
  </si>
  <si>
    <t>Stormydown AD Plant 2</t>
  </si>
  <si>
    <t>Stormy Down PV</t>
  </si>
  <si>
    <t>Oak Grove Farm PV</t>
  </si>
  <si>
    <t>Corus Trostre</t>
  </si>
  <si>
    <t>Corus Orb</t>
  </si>
  <si>
    <t>ABB Cornelly</t>
  </si>
  <si>
    <t>Bettws</t>
  </si>
  <si>
    <t>Blaen Bowi</t>
  </si>
  <si>
    <t>Alpha Steel</t>
  </si>
  <si>
    <t>BOC Margam</t>
  </si>
  <si>
    <t>Ford Bridgend</t>
  </si>
  <si>
    <t>Alcoa</t>
  </si>
  <si>
    <t>ASW Rod Mill</t>
  </si>
  <si>
    <t>Total Fina Elf</t>
  </si>
  <si>
    <t>PCC Texaco</t>
  </si>
  <si>
    <t>Whitbread Magor</t>
  </si>
  <si>
    <t>Mainline Pipelines</t>
  </si>
  <si>
    <t>ASW 33kV</t>
  </si>
  <si>
    <t>Blue Circle Cement</t>
  </si>
  <si>
    <t>Inco</t>
  </si>
  <si>
    <t>Swansea University</t>
  </si>
  <si>
    <t>DCWW Nantgaredig</t>
  </si>
  <si>
    <t>Fort James</t>
  </si>
  <si>
    <t>BORDEN</t>
  </si>
  <si>
    <t>SOLUTIA</t>
  </si>
  <si>
    <t>Dow Corning</t>
  </si>
  <si>
    <t>DCWW Rover Way</t>
  </si>
  <si>
    <t>Simms Metals</t>
  </si>
  <si>
    <t>Milford Energy Import</t>
  </si>
  <si>
    <t>South Hook</t>
  </si>
  <si>
    <t>FELINDRE</t>
  </si>
  <si>
    <t>TIMET</t>
  </si>
  <si>
    <t>Blaen Cregan</t>
  </si>
  <si>
    <t>Blaengwen Wind Farm</t>
  </si>
  <si>
    <t>Bryn Titli Wind Farm</t>
  </si>
  <si>
    <t>Crymlin Burrows</t>
  </si>
  <si>
    <t>Dyffryn Brodyn Wind Farm</t>
  </si>
  <si>
    <t>Llyn Brianne</t>
  </si>
  <si>
    <t>Maerdy</t>
  </si>
  <si>
    <t>Margam Biomass</t>
  </si>
  <si>
    <t>Pwllfa Watkin</t>
  </si>
  <si>
    <t>Taff Ely Wind Farm</t>
  </si>
  <si>
    <t>Trecatti</t>
  </si>
  <si>
    <t>Withyhedges Landfill</t>
  </si>
  <si>
    <t>Parc Cynog</t>
  </si>
  <si>
    <t>Parc Cynog (Pendine)</t>
  </si>
  <si>
    <t>Maesgwyn</t>
  </si>
  <si>
    <t>Ferndale</t>
  </si>
  <si>
    <t>Pant y Wal WF</t>
  </si>
  <si>
    <t>Mynydd Portref</t>
  </si>
  <si>
    <t>Newton Down</t>
  </si>
  <si>
    <t>Tiers Cross PV</t>
  </si>
  <si>
    <t>Thyssenkruup Camford Pressing</t>
  </si>
  <si>
    <t>Hoover</t>
  </si>
  <si>
    <t>University Hospital of Wales</t>
  </si>
  <si>
    <t>MOD Qinetiq</t>
  </si>
  <si>
    <t>Western Coal</t>
  </si>
  <si>
    <t>Tregaron</t>
  </si>
  <si>
    <t>Waunarlydd STOR</t>
  </si>
  <si>
    <t>Briton Ferry STOR</t>
  </si>
  <si>
    <t>Hirwaun STOR</t>
  </si>
  <si>
    <t>Ffos Las PV</t>
  </si>
  <si>
    <t>Pont Andrew PV</t>
  </si>
  <si>
    <t>Pen Y Cymoedd WF Import</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</si>
  <si>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</si>
  <si>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</si>
  <si>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</si>
  <si>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</si>
  <si>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</si>
  <si>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</si>
  <si>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</si>
  <si>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</si>
  <si>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</si>
  <si>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</si>
  <si>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</si>
  <si>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</si>
  <si>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</si>
  <si>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</si>
  <si>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</si>
  <si>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</si>
  <si>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</si>
  <si>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</si>
  <si>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</si>
  <si>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</si>
  <si>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</si>
  <si>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</si>
  <si>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</si>
  <si>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</si>
  <si>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</si>
  <si>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</si>
  <si>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</si>
  <si>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</si>
  <si>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</si>
  <si>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Stormydown Boundary</t>
  </si>
  <si>
    <t>Abergelli Farm PV</t>
  </si>
  <si>
    <t>Crug Mawr Farm PV</t>
  </si>
  <si>
    <t>Yerbeston Chapel Hill PV</t>
  </si>
  <si>
    <t>Aberaman Park Phase 2</t>
  </si>
  <si>
    <t>Rhyd-y-Pandy PV</t>
  </si>
  <si>
    <t>Haverfordwest PV</t>
  </si>
  <si>
    <t>Blaenlliedi Farm WF</t>
  </si>
  <si>
    <t>Solutia District Energy Newport</t>
  </si>
  <si>
    <t>Aberdare District Energy</t>
  </si>
  <si>
    <t>Mynydd Y Bwllfa WF Export</t>
  </si>
  <si>
    <t>Western Wood 2 Biomass Export</t>
  </si>
  <si>
    <t>Solutia Export</t>
  </si>
  <si>
    <t>Whitbread Magor Export</t>
  </si>
  <si>
    <t>Fort James Export</t>
  </si>
  <si>
    <t>Dow Corning Export</t>
  </si>
  <si>
    <t>Pont Andrew PV Export</t>
  </si>
  <si>
    <t>Ffos Las PV Export</t>
  </si>
  <si>
    <t>Hirwaun STOR Export</t>
  </si>
  <si>
    <t>Briton Ferry STOR Export</t>
  </si>
  <si>
    <t>Waunarlydd STOR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</si>
  <si>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</si>
  <si>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</si>
  <si>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</si>
  <si>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</si>
  <si>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</si>
  <si>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</si>
  <si>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</si>
  <si>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</si>
  <si>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</si>
  <si>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</si>
  <si>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</si>
  <si>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</si>
  <si>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</si>
  <si>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</si>
  <si>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</si>
  <si>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</si>
  <si>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</si>
  <si>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Maerdy Export</t>
  </si>
  <si>
    <t>Milford Energy Export</t>
  </si>
  <si>
    <t>Ferndale Export</t>
  </si>
  <si>
    <t>Maesgwyn Export</t>
  </si>
  <si>
    <t>Pant y Wal WF Export</t>
  </si>
  <si>
    <t>Mynydd Portref Export</t>
  </si>
  <si>
    <t>Newton Down Export</t>
  </si>
  <si>
    <t>Oak Grove Farm PV Export</t>
  </si>
  <si>
    <t>Ford Bridgend WT Export</t>
  </si>
  <si>
    <t>DCWW Rover Way Export</t>
  </si>
  <si>
    <t>Tir John STOR Export</t>
  </si>
  <si>
    <t>West Farm PV Export</t>
  </si>
  <si>
    <t>Jordanston Farm PV  Export</t>
  </si>
  <si>
    <t>Rudbaxton PV Export</t>
  </si>
  <si>
    <t>Wear Point WF Export</t>
  </si>
  <si>
    <t>Dowlais STOR Export</t>
  </si>
  <si>
    <t>Hoplass Parm PV Export</t>
  </si>
  <si>
    <t>Trident Park Recovery Export</t>
  </si>
  <si>
    <t>Baglan Bay PV Exports</t>
  </si>
  <si>
    <t>Caermelyn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</si>
  <si>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</si>
  <si>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</si>
  <si>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</si>
  <si>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</si>
  <si>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</si>
  <si>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</si>
  <si>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</si>
  <si>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</si>
  <si>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</si>
  <si>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</si>
  <si>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</si>
  <si>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</si>
  <si>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</si>
  <si>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</si>
  <si>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</si>
  <si>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</si>
  <si>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</si>
  <si>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</si>
  <si>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</si>
  <si>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</si>
  <si>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Stormydown Boundary Export</t>
  </si>
  <si>
    <t>Abergelli Farm PV Export</t>
  </si>
  <si>
    <t>Crug Mawr Farm PV Export</t>
  </si>
  <si>
    <t>YerbestonChapelHill PV Export</t>
  </si>
  <si>
    <t>Aberaman Park Phase 2 Export</t>
  </si>
  <si>
    <t>Rhyd-y-Pandy PV Export</t>
  </si>
  <si>
    <t>Haverfordwest PV Export</t>
  </si>
  <si>
    <t>Blaenlliedi Farm WF Export</t>
  </si>
  <si>
    <t>Penrhiwarwydd Farm PV Export</t>
  </si>
  <si>
    <t>Little Neath PV Export</t>
  </si>
  <si>
    <t>Gelliwern Isaf PV Export</t>
  </si>
  <si>
    <t>Oak Cottage PV Export</t>
  </si>
  <si>
    <t>Red Court Farm PV Export</t>
  </si>
  <si>
    <t>Carn Nicholas PV Export</t>
  </si>
  <si>
    <t>Brynwhilach Farm PV Export</t>
  </si>
  <si>
    <t>Jesus College PV Export</t>
  </si>
  <si>
    <t>Sully Moors STOR Export</t>
  </si>
  <si>
    <t>Hafod y Dafal PV Export</t>
  </si>
  <si>
    <t>Dowlais No.2 STOR Export</t>
  </si>
  <si>
    <t>Stormydown AD Plant 1 Export</t>
  </si>
  <si>
    <t>Stormydown AD Plant 2 Export</t>
  </si>
  <si>
    <t>Stormy Down PV Export</t>
  </si>
  <si>
    <t>Monday to Friday
Nov to Feb
(excluding 22nd Dec to
4th Jan inclusive)</t>
  </si>
  <si>
    <t>Monday to Friday
Mar to Oct
(plus 22nd Dec to
4th Jan inclusive)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</si>
  <si>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</si>
  <si>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</si>
  <si>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</si>
  <si>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</si>
  <si>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</si>
  <si>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</si>
  <si>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</si>
  <si>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Pant Y Moch PV Boundary</t>
  </si>
  <si>
    <t>Llancadle Farm PV</t>
  </si>
  <si>
    <t>Lower House Farm PV</t>
  </si>
  <si>
    <t>Derwyn PV</t>
  </si>
  <si>
    <t>Rosedew PV</t>
  </si>
  <si>
    <t>Pen Rhiw Caradog PV</t>
  </si>
  <si>
    <t>Mynydd Y Gwrhyd WF</t>
  </si>
  <si>
    <t>Tonypandy STOR</t>
  </si>
  <si>
    <t>Traston Road STOR</t>
  </si>
  <si>
    <t>Maesgwyn Extension WF</t>
  </si>
  <si>
    <t>Manor Farm PV</t>
  </si>
  <si>
    <t>Pant Y Moch PV Site 1</t>
  </si>
  <si>
    <t>Rhewl Farm PV</t>
  </si>
  <si>
    <t>Pant Y Moch PV Site 2</t>
  </si>
  <si>
    <t>Bargoed PV Import</t>
  </si>
  <si>
    <t>Mynydd Brombil WF Import</t>
  </si>
  <si>
    <t>Rassau Ind Est STOR Import</t>
  </si>
  <si>
    <t>Llynfi Afan WF Import</t>
  </si>
  <si>
    <t>Mynydd Yr Aber WF Import</t>
  </si>
  <si>
    <t>Waun Y Pound 1 STOR Import</t>
  </si>
  <si>
    <t>Cockett Valley PV Import</t>
  </si>
  <si>
    <t>Nathenfoel PV Import</t>
  </si>
  <si>
    <t>Waun Y Pound 2 STOR Import</t>
  </si>
  <si>
    <t>St Peters Church WF Import</t>
  </si>
  <si>
    <t>Fochriw</t>
  </si>
  <si>
    <t>Newport Biomass</t>
  </si>
  <si>
    <t>Llynfi Biomass</t>
  </si>
  <si>
    <t>Berthllwyd PV Import</t>
  </si>
  <si>
    <t>Tata Margam Grange</t>
  </si>
  <si>
    <t>Tata Margam CefnG</t>
  </si>
  <si>
    <t>Wogaston Farm PV</t>
  </si>
  <si>
    <t>Centrica, Barry, Turbines &amp; Station Demand</t>
  </si>
  <si>
    <t>Centrica Barry Standby</t>
  </si>
  <si>
    <t>Tata Margam CefnG Export</t>
  </si>
  <si>
    <t>Total Fina Elf Export</t>
  </si>
  <si>
    <t>Tower Export</t>
  </si>
  <si>
    <t>Trostrey Court Export</t>
  </si>
  <si>
    <t>Llynfi Biomass Export</t>
  </si>
  <si>
    <t>Fochriw EHV Export</t>
  </si>
  <si>
    <t>Newport Biomass Export</t>
  </si>
  <si>
    <t>Llancadle Farm PV Export</t>
  </si>
  <si>
    <t>Lower House Farm PV Export</t>
  </si>
  <si>
    <t>Derwyn PV Export</t>
  </si>
  <si>
    <t>Rosedew PV Export</t>
  </si>
  <si>
    <t>Pen Rhiw Caradog PV Export</t>
  </si>
  <si>
    <t>Mynydd Y Gwrhyd WF Export</t>
  </si>
  <si>
    <t>Tonypandy STOR Export</t>
  </si>
  <si>
    <t>Traston Road STOR Export</t>
  </si>
  <si>
    <t>Maesgwyn Extension WF Export</t>
  </si>
  <si>
    <t>Manor Farm PV Export</t>
  </si>
  <si>
    <t>Pant Y Moch PV Site 1 Export</t>
  </si>
  <si>
    <t>Rhewl Farm PV Export</t>
  </si>
  <si>
    <t>Pant Y Moch PV Site 2 Export</t>
  </si>
  <si>
    <t>Bargoed PV Export</t>
  </si>
  <si>
    <t>Mynydd Brombil WF Export</t>
  </si>
  <si>
    <t>Rassau Ind Est STOR Export</t>
  </si>
  <si>
    <t>Llynfi Afan WF Export</t>
  </si>
  <si>
    <t>Mynydd Yr Aber WF Export</t>
  </si>
  <si>
    <t>Waun Y Pound 1 STOR Export</t>
  </si>
  <si>
    <t>Cockett Valley PV Export</t>
  </si>
  <si>
    <t>Nathenfoel PV Export</t>
  </si>
  <si>
    <t>Waun Y Pound 2 STOR Export</t>
  </si>
  <si>
    <t>St Peters Church WF Export</t>
  </si>
  <si>
    <t>Berthllwyd PV Export</t>
  </si>
  <si>
    <t>Tata Margam Grange Export</t>
  </si>
  <si>
    <t>Wogaston Farm PV Export</t>
  </si>
  <si>
    <t>Pant Y Moch PV Boundary Export</t>
  </si>
  <si>
    <t>Mynydd Y Bwllfa</t>
  </si>
  <si>
    <t>MARGAM BIOMASS 132kV (exWLOG1G)</t>
  </si>
  <si>
    <t>Penrhiwarwydd Farm</t>
  </si>
  <si>
    <t>Cwm Bargoed</t>
  </si>
  <si>
    <t>Little Neath</t>
  </si>
  <si>
    <t>Hoplass</t>
  </si>
  <si>
    <t>Gelliwern Isaf</t>
  </si>
  <si>
    <t>Oak cottage</t>
  </si>
  <si>
    <t>Red Court</t>
  </si>
  <si>
    <t>Carn Nicholas</t>
  </si>
  <si>
    <t>Brynwhilach Farm</t>
  </si>
  <si>
    <t>Jesus College</t>
  </si>
  <si>
    <t>Sully Moors</t>
  </si>
  <si>
    <t>Hafod Y Dafal #2</t>
  </si>
  <si>
    <t>STORMY DOWN '2'  33kV GEN</t>
  </si>
  <si>
    <t>OAK GROVE FM 33kV GEN</t>
  </si>
  <si>
    <t>LLANCADLE 33kV GEN</t>
  </si>
  <si>
    <t>Lower House farm</t>
  </si>
  <si>
    <t>DERWYN FM 33kV GEN</t>
  </si>
  <si>
    <t>Rosedew Farm</t>
  </si>
  <si>
    <t>Mynydd Y Gwrhyd</t>
  </si>
  <si>
    <t>TONYPANDY STOR 33kV GEN</t>
  </si>
  <si>
    <t>MANOR FM 66kV GEN</t>
  </si>
  <si>
    <t>Rhewl Farm</t>
  </si>
  <si>
    <t>BARGOED 33V GEN</t>
  </si>
  <si>
    <t>MYNYDD BROMBIL 33kV GEN</t>
  </si>
  <si>
    <t>RASSAU IE 33kV GEN</t>
  </si>
  <si>
    <t>Llynfi Afan</t>
  </si>
  <si>
    <t>MYNYDD YR ABER 66kV GEN</t>
  </si>
  <si>
    <t>WAUN Y POUND #1 33kV GEN</t>
  </si>
  <si>
    <t>COCKETT VALLEY 33kV GEN</t>
  </si>
  <si>
    <t>NANTHENFOEL 33kV GEN</t>
  </si>
  <si>
    <t>WAUN Y POUND #2 33kV GEN</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</si>
  <si>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</si>
  <si>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</si>
  <si>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</si>
  <si>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</si>
  <si>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</si>
  <si>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</si>
  <si>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</si>
  <si>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</si>
  <si>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</si>
  <si>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</si>
  <si>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</si>
  <si>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</si>
  <si>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</si>
  <si>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</si>
  <si>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</si>
  <si>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</si>
  <si>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</si>
  <si>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</si>
  <si>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</si>
  <si>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BOC Biomass 33kV (exMBIO3G)</t>
  </si>
  <si>
    <t>Pwllfa Gwatkin</t>
  </si>
  <si>
    <t>Taff Ely</t>
  </si>
  <si>
    <t>Withy Hedges</t>
  </si>
  <si>
    <t xml:space="preserve">Maesgwyn </t>
  </si>
  <si>
    <t>Ferndale Wind Farm</t>
  </si>
  <si>
    <t xml:space="preserve">Mynydd Portref </t>
  </si>
  <si>
    <t>Tiers Cross (Rose Cottage)</t>
  </si>
  <si>
    <t>Camford</t>
  </si>
  <si>
    <t>Berthllwyd Farm</t>
  </si>
  <si>
    <t>ALCOA 'B' STOR 33kV GEN</t>
  </si>
  <si>
    <t>Whitton Mawr</t>
  </si>
  <si>
    <t>Barry Dock Biomass</t>
  </si>
  <si>
    <t>North Tenement</t>
  </si>
  <si>
    <t>QuinetiQ</t>
  </si>
  <si>
    <t>Waunarlwydd STOR</t>
  </si>
  <si>
    <t>Ffos Las</t>
  </si>
  <si>
    <t>Pont Andrew Tee</t>
  </si>
  <si>
    <t>Pen Y Cymoedd WF Aux.</t>
  </si>
  <si>
    <t>Tata Margam</t>
  </si>
  <si>
    <t>Rudbaxton</t>
  </si>
  <si>
    <t>Trident Park</t>
  </si>
  <si>
    <t>Baglan PV</t>
  </si>
  <si>
    <t>Whitland (Caermelyn)</t>
  </si>
  <si>
    <t>Liddlestone Ridge</t>
  </si>
  <si>
    <t>Garn farm</t>
  </si>
  <si>
    <t>Treguff Farm</t>
  </si>
  <si>
    <t>Loughor Farm</t>
  </si>
  <si>
    <t>Sutton Farm</t>
  </si>
  <si>
    <t>Cefn Betingau</t>
  </si>
  <si>
    <t>Clawdd Ddu</t>
  </si>
  <si>
    <t>Pentre Farm</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</si>
  <si>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</si>
  <si>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</si>
  <si>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</si>
  <si>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</si>
  <si>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</si>
  <si>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</si>
  <si>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</si>
  <si>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</si>
  <si>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</si>
  <si>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</si>
  <si>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</si>
  <si>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</si>
  <si>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</si>
  <si>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</si>
  <si>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Rhyd Y Pandy</t>
  </si>
  <si>
    <t>Haverford West PV</t>
  </si>
  <si>
    <t>Blaenlliedi Farm</t>
  </si>
  <si>
    <t>Aberystwyth - Manweb</t>
  </si>
  <si>
    <t>Centrica Barry</t>
  </si>
  <si>
    <t>British Energy (Solutia CVA)</t>
  </si>
  <si>
    <t>Aberaman Park</t>
  </si>
  <si>
    <t>Dowlais II STOR CVA</t>
  </si>
  <si>
    <t>Bryn Cyrnau Isaf</t>
  </si>
  <si>
    <t>Penrin</t>
  </si>
  <si>
    <t>Maesgwyn PV</t>
  </si>
  <si>
    <t>ABERAMAN 33kV GEN</t>
  </si>
  <si>
    <t>BESTWAY STOR 33kV GEN</t>
  </si>
  <si>
    <t>COITY RD STOR 33kV GEN</t>
  </si>
  <si>
    <t>CRUMLIN 33kV GEN</t>
  </si>
  <si>
    <t>HIRWAUN GE 33kV GEN</t>
  </si>
  <si>
    <t>LLANWERN FM 132kV GEN</t>
  </si>
  <si>
    <t>LLETYMORPHIL 33kV GEN</t>
  </si>
  <si>
    <t>MAESEGLWYS FM 33kV GEN</t>
  </si>
  <si>
    <t>MANMOEL 33kV GEN</t>
  </si>
  <si>
    <t>MELIN COURT 33kV GEN</t>
  </si>
  <si>
    <t>MYNYDD PORTREF 2 33kV GEN</t>
  </si>
  <si>
    <t>PEN BRYN OER 33kV GEN</t>
  </si>
  <si>
    <t>PWLL Y MOR 33kV GEN</t>
  </si>
  <si>
    <t>RHOS GARN WF 33kV GEN</t>
  </si>
  <si>
    <t>TAFF ELY EXTENSION 33kV GEN</t>
  </si>
  <si>
    <t>TECHBOARD STOR 33kV GEN</t>
  </si>
  <si>
    <t>UNIT 26C STOR 33kV GEN</t>
  </si>
  <si>
    <t>VOGEN (BALDWINS)</t>
  </si>
  <si>
    <t>DALE RD 132kV GEN</t>
  </si>
  <si>
    <t>MARTLETWY 33kV GEN</t>
  </si>
  <si>
    <t>RHOSCROWTHER 132kV GEN</t>
  </si>
  <si>
    <t>ST DAVIDS (tidal) 33KV GEN BUS</t>
  </si>
  <si>
    <t>UPPER OGMORE 66kV GEN</t>
  </si>
  <si>
    <t>WAUN Y MER 33kV GEN</t>
  </si>
  <si>
    <t>HENDY WF 66kV GEN</t>
  </si>
  <si>
    <t>NEWBRIDGE RD STOR 33kV GEN</t>
  </si>
  <si>
    <t>PEN Y FAN STOR 33kV GEN</t>
  </si>
  <si>
    <t>AFAN WAY 33kV GEN</t>
  </si>
  <si>
    <t>ASHMOUNT STOR 33kV GEN</t>
  </si>
  <si>
    <t>CEFN BETINGAU 'B' 33kV GEN</t>
  </si>
  <si>
    <t>BRECHFA WEST 132kV GEN</t>
  </si>
  <si>
    <t>CHRISTCHURCH RD 33kV GEN</t>
  </si>
  <si>
    <t>EDWARD WORKS 33kV GEN</t>
  </si>
  <si>
    <t>ENVIROPARKS 33kV GEN</t>
  </si>
  <si>
    <t>FFOS LAS STOR 33kV GEN</t>
  </si>
  <si>
    <t>GOWERTON EAST STOR 33kV GEN</t>
  </si>
  <si>
    <t>LLETY NEWYDD FM 33kV GEN</t>
  </si>
  <si>
    <t>MYNYDD Y GWAIR 132kV</t>
  </si>
  <si>
    <t>PEMBREY 33kV GEN</t>
  </si>
  <si>
    <t>PENDERI 132kV GEN</t>
  </si>
  <si>
    <t>YSTRADFFIN 33kV GEN</t>
  </si>
  <si>
    <t>CAPITAL VALLEY 33kV GEN</t>
  </si>
  <si>
    <t>CRIBYN DU 33kV GEN</t>
  </si>
  <si>
    <t>HAWSE FM 132kV GEN</t>
  </si>
  <si>
    <t>LLANTARNAM BATT 132kV GEN/DEM</t>
  </si>
  <si>
    <t>SOUTHBROOK STOR 33kV GEN</t>
  </si>
  <si>
    <t>MATHERN STOR 33kV GEN</t>
  </si>
  <si>
    <t>TRASTON RD BATT 132kV GEN/DEM</t>
  </si>
  <si>
    <t>TRASTON RD STOR #2 33kV GEN</t>
  </si>
  <si>
    <t>TRASTON ROAD 33kV GEN</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</si>
  <si>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</si>
  <si>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</si>
  <si>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</si>
  <si>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</si>
  <si>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</si>
  <si>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</si>
  <si>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</si>
  <si>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</si>
  <si>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</si>
  <si>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</si>
  <si>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</si>
  <si>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</si>
  <si>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</si>
  <si>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</si>
  <si>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</si>
  <si>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</si>
  <si>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</si>
  <si>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</si>
  <si>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</si>
  <si>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</si>
  <si>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</si>
  <si>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</si>
  <si>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</si>
  <si>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</si>
  <si>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</si>
  <si>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</si>
  <si>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</si>
  <si>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</si>
  <si>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</si>
  <si>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</si>
  <si>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</si>
  <si>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</si>
  <si>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</si>
  <si>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</si>
  <si>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</si>
  <si>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</si>
  <si>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</si>
  <si>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</si>
  <si>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</si>
  <si>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</si>
  <si>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</si>
  <si>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</si>
  <si>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</si>
  <si>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</si>
  <si>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</si>
  <si>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</si>
  <si>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</si>
  <si>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</si>
  <si>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</si>
  <si>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</si>
  <si>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</si>
  <si>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</si>
  <si>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</si>
  <si>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</si>
  <si>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</si>
  <si>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</si>
  <si>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</si>
  <si>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</si>
  <si>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</si>
  <si>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</si>
  <si>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</si>
  <si>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</si>
  <si>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</si>
  <si>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</si>
  <si>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</si>
  <si>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</si>
  <si>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</si>
  <si>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</si>
  <si>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</si>
  <si>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</si>
  <si>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</si>
  <si>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</si>
  <si>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</si>
  <si>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</si>
  <si>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</si>
  <si>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</si>
  <si>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</si>
  <si>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</si>
  <si>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</si>
  <si>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</si>
  <si>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</si>
  <si>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</si>
  <si>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</si>
  <si>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</si>
  <si>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</si>
  <si>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</si>
  <si>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</si>
  <si>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</si>
  <si>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</si>
  <si>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</si>
  <si>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</si>
  <si>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</si>
  <si>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</si>
  <si>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</si>
  <si>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</si>
  <si>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</si>
  <si>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</si>
  <si>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</si>
  <si>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</si>
  <si>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</si>
  <si>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</si>
  <si>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</si>
  <si>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</si>
  <si>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</si>
  <si>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</si>
  <si>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</si>
  <si>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</si>
  <si>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</si>
  <si>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</si>
  <si>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</si>
  <si>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</si>
  <si>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2100040023638
2100040023647</t>
  </si>
  <si>
    <t>2189999997275
2189999997284
2189999997293
2189999997309</t>
  </si>
  <si>
    <t>2199989633165
2199989633174
2199989633183</t>
  </si>
  <si>
    <t>2189999997451
2189999997460
2189999997683</t>
  </si>
  <si>
    <t>2189999998924
2189999998933
2189999998942
2199989663578</t>
  </si>
  <si>
    <t>2100040890412
2100040890430
2100040890440
2100040890459</t>
  </si>
  <si>
    <t>2199989353701
2199989353710</t>
  </si>
  <si>
    <t>2100040752410
2100040752420</t>
  </si>
  <si>
    <t>2100040752396
2100040752401</t>
  </si>
  <si>
    <t>2100040636538
2100040653932</t>
  </si>
  <si>
    <t>2100040769015
2100040769033
2100040769042</t>
  </si>
  <si>
    <t>2100040781360
2100040781379</t>
  </si>
  <si>
    <t>2189999997503
2189999997512</t>
  </si>
  <si>
    <t>2189999997025
2189999997034
2189999997043</t>
  </si>
  <si>
    <t>2100041070815
2100041071828</t>
  </si>
  <si>
    <t>7051E</t>
  </si>
  <si>
    <t>7159E</t>
  </si>
  <si>
    <t>7163E</t>
  </si>
  <si>
    <t>7329E</t>
  </si>
  <si>
    <t>LV Generation Intermittent no RP charge</t>
  </si>
  <si>
    <t>tbc</t>
  </si>
  <si>
    <t>LV Generation Non-Intermittent no RP charge</t>
  </si>
  <si>
    <t>LV Sub Generation Intermittent no RP charge</t>
  </si>
  <si>
    <t>LV Sub Generation Non-Intermittent no RP charge</t>
  </si>
  <si>
    <t>HV Generation Intermittent no RP charge</t>
  </si>
  <si>
    <t>HV Generation Non-Intermittent no RP charge</t>
  </si>
  <si>
    <t xml:space="preserve">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 </t>
  </si>
  <si>
    <t>2189999997595
2189999997600</t>
  </si>
  <si>
    <t>LDNO 0000: Small Non Domestic Off Peak 
(related MPAN)</t>
  </si>
  <si>
    <t>LDNO HVplus: Small Non Domestic Off Peak 
(related MPAN)</t>
  </si>
  <si>
    <t>LDNO EHV: Small Non Domestic Off Peak 
(related MPAN)</t>
  </si>
  <si>
    <t>LDNO 132kV: Small Non Domestic Off Peak 
(related MPAN)</t>
  </si>
  <si>
    <t>LDNO 132kV/EHV: Small Non Domestic Off Peak    (related MPAN)</t>
  </si>
  <si>
    <t>NEWW53</t>
  </si>
  <si>
    <t>WOOD5</t>
  </si>
  <si>
    <t>ROBE51</t>
  </si>
  <si>
    <t>ROBE52</t>
  </si>
  <si>
    <t>TEXA5A</t>
  </si>
  <si>
    <t>TEXA5B</t>
  </si>
  <si>
    <t>TEXA5C</t>
  </si>
  <si>
    <t>TEXA5D</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</si>
  <si>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</si>
  <si>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</si>
  <si>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</si>
  <si>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</si>
  <si>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</si>
  <si>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</si>
  <si>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</si>
  <si>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</si>
  <si>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</si>
  <si>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</si>
  <si>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</si>
  <si>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</si>
  <si>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</si>
  <si>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</si>
  <si>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</si>
  <si>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</si>
  <si>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</si>
  <si>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</si>
  <si>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</si>
  <si>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</si>
  <si>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</si>
  <si>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</si>
  <si>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</si>
  <si>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</si>
  <si>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</si>
  <si>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</si>
  <si>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</si>
  <si>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</si>
  <si>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</si>
  <si>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</si>
  <si>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</si>
  <si>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</si>
  <si>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</si>
  <si>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</si>
  <si>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</si>
  <si>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</si>
  <si>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</si>
  <si>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</si>
  <si>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</si>
  <si>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</si>
  <si>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</si>
  <si>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</si>
  <si>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DOW_11</t>
  </si>
  <si>
    <t>AES_1</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</si>
  <si>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</si>
  <si>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</si>
  <si>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</si>
  <si>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</si>
  <si>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</si>
  <si>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</si>
  <si>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</si>
  <si>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</si>
  <si>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</si>
  <si>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</si>
  <si>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</si>
  <si>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</si>
  <si>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</si>
  <si>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</si>
  <si>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</si>
  <si>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</si>
  <si>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</si>
  <si>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</si>
  <si>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</si>
  <si>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</si>
  <si>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</si>
  <si>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</si>
  <si>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</si>
  <si>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</si>
  <si>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</si>
  <si>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</si>
  <si>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</si>
  <si>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</si>
  <si>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</si>
  <si>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</si>
  <si>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</si>
  <si>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</si>
  <si>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</si>
  <si>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</si>
  <si>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</si>
  <si>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</si>
  <si>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</si>
  <si>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</si>
  <si>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</si>
  <si>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</si>
  <si>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</si>
  <si>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</si>
  <si>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</si>
  <si>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</si>
  <si>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</si>
  <si>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</si>
  <si>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</si>
  <si>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</si>
  <si>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</si>
  <si>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</si>
  <si>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</si>
  <si>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</si>
  <si>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</si>
  <si>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</si>
  <si>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</si>
  <si>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</si>
  <si>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</si>
  <si>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</si>
  <si>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</si>
  <si>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</si>
  <si>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</si>
  <si>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</si>
  <si>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</si>
  <si>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</si>
  <si>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</si>
  <si>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</si>
  <si>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</si>
  <si>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</si>
  <si>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</si>
  <si>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</si>
  <si>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</si>
  <si>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</si>
  <si>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</si>
  <si>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</si>
  <si>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</si>
  <si>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</si>
  <si>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</si>
  <si>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</si>
  <si>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</si>
  <si>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</si>
  <si>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</si>
  <si>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</si>
  <si>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</si>
  <si>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</si>
  <si>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</si>
  <si>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</si>
  <si>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</si>
  <si>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</si>
  <si>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</si>
  <si>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</si>
  <si>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</si>
  <si>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</si>
  <si>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</si>
  <si>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</si>
  <si>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</si>
  <si>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</si>
  <si>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</si>
  <si>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</si>
  <si>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</si>
  <si>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</si>
  <si>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</si>
  <si>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</si>
  <si>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</si>
  <si>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</si>
  <si>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</si>
  <si>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</si>
  <si>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</si>
  <si>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</si>
  <si>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</si>
  <si>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</si>
  <si>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</si>
  <si>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</si>
  <si>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</si>
  <si>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</si>
  <si>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</si>
  <si>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</si>
  <si>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</si>
  <si>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</si>
  <si>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</si>
  <si>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</si>
  <si>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</si>
  <si>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</si>
  <si>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</si>
  <si>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</si>
  <si>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</si>
  <si>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</si>
  <si>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</si>
  <si>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</si>
  <si>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</si>
  <si>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</si>
  <si>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</si>
  <si>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</si>
  <si>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</si>
  <si>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</si>
  <si>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</si>
  <si>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</si>
  <si>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</si>
  <si>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</si>
  <si>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</si>
  <si>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</si>
  <si>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</si>
  <si>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</si>
  <si>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</si>
  <si>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</si>
  <si>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</si>
  <si>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</si>
  <si>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</si>
  <si>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</si>
  <si>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</si>
  <si>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</si>
  <si>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</si>
  <si>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</si>
  <si>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</si>
  <si>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</si>
  <si>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</si>
  <si>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</si>
  <si>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</si>
  <si>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</si>
  <si>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</si>
  <si>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</si>
  <si>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</si>
  <si>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</si>
  <si>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</si>
  <si>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</si>
  <si>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</si>
  <si>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</si>
  <si>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ORBW31</t>
  </si>
  <si>
    <t>RING5</t>
  </si>
  <si>
    <t>ROGE5</t>
  </si>
  <si>
    <t>ALPH31</t>
  </si>
  <si>
    <t>ALPH32</t>
  </si>
  <si>
    <t>GRAN6A</t>
  </si>
  <si>
    <t>SIMS11</t>
  </si>
  <si>
    <t>TBSC3</t>
  </si>
  <si>
    <t>CEFN6A</t>
  </si>
  <si>
    <t>HAVE3G</t>
  </si>
  <si>
    <t>MART3G</t>
  </si>
  <si>
    <t>RDBX3G</t>
  </si>
  <si>
    <t>OAKC3G</t>
  </si>
  <si>
    <t>FENT3G</t>
  </si>
  <si>
    <t>RHSC1G</t>
  </si>
  <si>
    <t>WATG51</t>
  </si>
  <si>
    <t>WATG52</t>
  </si>
  <si>
    <t>SRON3G</t>
  </si>
  <si>
    <t>LNEW3G</t>
  </si>
  <si>
    <t>CLWD3G</t>
  </si>
  <si>
    <t>PNYC3G</t>
  </si>
  <si>
    <t>BFGF3G1</t>
  </si>
  <si>
    <t>BAGL3G</t>
  </si>
  <si>
    <t>ALCB3G</t>
  </si>
  <si>
    <t>GOWE3G</t>
  </si>
  <si>
    <t>PMBY3G</t>
  </si>
  <si>
    <t>HIGF3G</t>
  </si>
  <si>
    <t>ENVI3G</t>
  </si>
  <si>
    <t>MYNB1G</t>
  </si>
  <si>
    <t>HNDR3G</t>
  </si>
  <si>
    <t>NFOE3G</t>
  </si>
  <si>
    <t>RGRN3G</t>
  </si>
  <si>
    <t>BRNW3G</t>
  </si>
  <si>
    <t>BLBW31G</t>
  </si>
  <si>
    <t>CBTB3G</t>
  </si>
  <si>
    <t>ABGL3G</t>
  </si>
  <si>
    <t>MEGL3G</t>
  </si>
  <si>
    <t>GLWI3G</t>
  </si>
  <si>
    <t>LLTY3G</t>
  </si>
  <si>
    <t>BREW1G</t>
  </si>
  <si>
    <t>TJGF3G</t>
  </si>
  <si>
    <t>CNNC3G</t>
  </si>
  <si>
    <t>MAES1</t>
  </si>
  <si>
    <t>BTWS1</t>
  </si>
  <si>
    <t>MBIO1G</t>
  </si>
  <si>
    <t>CCLM3G</t>
  </si>
  <si>
    <t>COIT3G</t>
  </si>
  <si>
    <t>WMER3G</t>
  </si>
  <si>
    <t>NTDN3G</t>
  </si>
  <si>
    <t>BBIO3G</t>
  </si>
  <si>
    <t>STMD3G</t>
  </si>
  <si>
    <t>STMY3G</t>
  </si>
  <si>
    <t>LCDL3G</t>
  </si>
  <si>
    <t>WHTN3G</t>
  </si>
  <si>
    <t>STTN3G</t>
  </si>
  <si>
    <t>BARY3G</t>
  </si>
  <si>
    <t>JESU3G</t>
  </si>
  <si>
    <t>LOUG3G</t>
  </si>
  <si>
    <t>SMOR3G</t>
  </si>
  <si>
    <t>DERW3G</t>
  </si>
  <si>
    <t>SULG1</t>
  </si>
  <si>
    <t>TRID3G</t>
  </si>
  <si>
    <t>BSWY3G</t>
  </si>
  <si>
    <t>HAWS1G</t>
  </si>
  <si>
    <t>CAPV3G</t>
  </si>
  <si>
    <t>DWGF3G3</t>
  </si>
  <si>
    <t>DWGF3G2</t>
  </si>
  <si>
    <t>DWGF3G1</t>
  </si>
  <si>
    <t>PBRN3G</t>
  </si>
  <si>
    <t>LBAT1G</t>
  </si>
  <si>
    <t>TRST3G</t>
  </si>
  <si>
    <t>BRIE3G2</t>
  </si>
  <si>
    <t>BRIE3G1</t>
  </si>
  <si>
    <t>TBAT1G</t>
  </si>
  <si>
    <t>TRST3G2</t>
  </si>
  <si>
    <t>MTHN3G</t>
  </si>
  <si>
    <t>SBRK3G</t>
  </si>
  <si>
    <t>LWRN1G</t>
  </si>
  <si>
    <t>PNYF3G</t>
  </si>
  <si>
    <t>CRUM3G</t>
  </si>
  <si>
    <t>NWBG3G</t>
  </si>
  <si>
    <t>MMOL3G</t>
  </si>
  <si>
    <t>WNYP3G2</t>
  </si>
  <si>
    <t>WNYP3G1</t>
  </si>
  <si>
    <t>MANO6G</t>
  </si>
  <si>
    <t>TRSX1G</t>
  </si>
  <si>
    <t>DALE1G</t>
  </si>
  <si>
    <t>MNYG1</t>
  </si>
  <si>
    <t>PNDR1G</t>
  </si>
  <si>
    <t>BLCR6G</t>
  </si>
  <si>
    <t>FFOR6G</t>
  </si>
  <si>
    <t>YERB3G</t>
  </si>
  <si>
    <t>LIDR3G</t>
  </si>
  <si>
    <t>WSFM3G</t>
  </si>
  <si>
    <t>WEAR3G</t>
  </si>
  <si>
    <t>JORD3G</t>
  </si>
  <si>
    <t>LNTH3G</t>
  </si>
  <si>
    <t>HOPL3G</t>
  </si>
  <si>
    <t>STDA3G</t>
  </si>
  <si>
    <t>YEBS3G</t>
  </si>
  <si>
    <t>NTEN3G</t>
  </si>
  <si>
    <t>LLCY3G</t>
  </si>
  <si>
    <t>CRBW3G</t>
  </si>
  <si>
    <t>EDWD3G</t>
  </si>
  <si>
    <t>AFON3G</t>
  </si>
  <si>
    <t>CHST3G</t>
  </si>
  <si>
    <t>MBRM3G</t>
  </si>
  <si>
    <t>PNTM3G</t>
  </si>
  <si>
    <t>CBET3G</t>
  </si>
  <si>
    <t>RYPD3G</t>
  </si>
  <si>
    <t>WNGF3G</t>
  </si>
  <si>
    <t>ASHM3G</t>
  </si>
  <si>
    <t>CCKV3G</t>
  </si>
  <si>
    <t>BLDI3G</t>
  </si>
  <si>
    <t>PONA3G</t>
  </si>
  <si>
    <t>PNTR3G</t>
  </si>
  <si>
    <t>BTEG3G</t>
  </si>
  <si>
    <t>FSLS3G</t>
  </si>
  <si>
    <t>FOSL3G</t>
  </si>
  <si>
    <t>DYFG3</t>
  </si>
  <si>
    <t>PCYN32</t>
  </si>
  <si>
    <t>PCYN31</t>
  </si>
  <si>
    <t>WHIT3G</t>
  </si>
  <si>
    <t>CRUG3G</t>
  </si>
  <si>
    <t>LBRI3G</t>
  </si>
  <si>
    <t>YSTF3G</t>
  </si>
  <si>
    <t>LWND3G</t>
  </si>
  <si>
    <t>TREG5G</t>
  </si>
  <si>
    <t>REDC3G</t>
  </si>
  <si>
    <t>BCIS3G</t>
  </si>
  <si>
    <t>MAEG3G</t>
  </si>
  <si>
    <t>PGTN3G</t>
  </si>
  <si>
    <t>MYNG3G</t>
  </si>
  <si>
    <t>CORN3G</t>
  </si>
  <si>
    <t>PLLM3G</t>
  </si>
  <si>
    <t>TEWF3G</t>
  </si>
  <si>
    <t>MYNP3G</t>
  </si>
  <si>
    <t>TEEX3G</t>
  </si>
  <si>
    <t>MPTF3G</t>
  </si>
  <si>
    <t>ROSD3G</t>
  </si>
  <si>
    <t>BARD3G</t>
  </si>
  <si>
    <t>GRNF3G</t>
  </si>
  <si>
    <t>TRGF3G</t>
  </si>
  <si>
    <t>CRIB3G</t>
  </si>
  <si>
    <t>ABAM3G</t>
  </si>
  <si>
    <t>ABPK3G1</t>
  </si>
  <si>
    <t>ABPK3G2</t>
  </si>
  <si>
    <t>PENR3G</t>
  </si>
  <si>
    <t>TONY3G</t>
  </si>
  <si>
    <t>FERG3</t>
  </si>
  <si>
    <t>BRTH3G</t>
  </si>
  <si>
    <t>HNDF3G</t>
  </si>
  <si>
    <t>BARG3G</t>
  </si>
  <si>
    <t>HIGE3G</t>
  </si>
  <si>
    <t>MLNC3G</t>
  </si>
  <si>
    <t>MAEW3G</t>
  </si>
  <si>
    <t>LHSE6G</t>
  </si>
  <si>
    <t>BTWF6G</t>
  </si>
  <si>
    <t>HNDY6G</t>
  </si>
  <si>
    <t>OAKG3G</t>
  </si>
  <si>
    <t>RHWL3G</t>
  </si>
  <si>
    <t>HFDF3G</t>
  </si>
  <si>
    <t>HILL3G</t>
  </si>
  <si>
    <t>CCSG3G</t>
  </si>
  <si>
    <t>U26C3G</t>
  </si>
  <si>
    <t>TECH3G</t>
  </si>
  <si>
    <t>RSIE3G</t>
  </si>
  <si>
    <t>VOGN3G</t>
  </si>
  <si>
    <t>TCAT3G</t>
  </si>
  <si>
    <t>MYAB6G</t>
  </si>
  <si>
    <t>LLYA6G</t>
  </si>
  <si>
    <t>UPOG6G</t>
  </si>
  <si>
    <t>BLAE1</t>
  </si>
  <si>
    <t>WTHY3G</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</si>
</sst>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_);[Red]\ \(???,??0.00\);;[Cyan]@"/>
    <numFmt numFmtId="183" formatCode="[Black]\ _(???,??0.00_);[Red]\ \-???,??0.00;;[Cyan]@"/>
    <numFmt numFmtId="184" formatCode="[Black]\ _(???,??0.000_);[Red]\ \-0.000;;[Cyan]@"/>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6" xfId="7" applyFont="1" applyFill="1" applyBorder="1" applyAlignment="1" applyProtection="1">
      <alignment vertical="center" wrapText="1"/>
      <protection locked="0"/>
    </xf>
    <xf numFmtId="0" fontId="28" fillId="18" borderId="1" xfId="7" applyFont="1" applyFill="1" applyBorder="1" applyAlignment="1" applyProtection="1">
      <alignment horizontal="center" vertical="center" wrapText="1"/>
      <protection locked="0"/>
    </xf>
    <xf numFmtId="0" fontId="28" fillId="20" borderId="1" xfId="7" applyFont="1" applyFill="1" applyBorder="1" applyAlignment="1" applyProtection="1">
      <alignment horizontal="center" vertical="center" wrapText="1"/>
      <protection locked="0"/>
    </xf>
    <xf numFmtId="0" fontId="28"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7" fillId="0" borderId="6" xfId="7" applyFont="1" applyBorder="1" applyAlignment="1">
      <alignment horizontal="center" vertical="center" wrapText="1"/>
    </xf>
    <xf numFmtId="0" fontId="6" fillId="0" borderId="6"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4" xfId="7" applyFont="1" applyFill="1" applyBorder="1" applyAlignment="1">
      <alignment horizontal="center" vertical="center" wrapText="1"/>
    </xf>
    <xf numFmtId="3" fontId="22" fillId="8" borderId="1" xfId="0" applyNumberFormat="1" applyFont="1" applyFill="1" applyBorder="1" applyAlignment="1" applyProtection="1">
      <alignment horizontal="center" vertical="center" wrapText="1"/>
      <protection locked="0"/>
    </xf>
    <xf numFmtId="0" fontId="6" fillId="0" borderId="3" xfId="7" applyFont="1" applyBorder="1" applyAlignment="1">
      <alignment horizontal="center" vertical="center" wrapText="1"/>
    </xf>
    <xf numFmtId="0" fontId="6" fillId="0" borderId="3"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7" fillId="0" borderId="9" xfId="0" applyFont="1" applyBorder="1" applyAlignment="1">
      <alignment vertical="top"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182" fontId="4" fillId="12" borderId="1" xfId="7" applyNumberFormat="1" applyFont="1" applyFill="1" applyBorder="1" applyAlignment="1" applyProtection="1">
      <alignment horizontal="center" vertical="center"/>
      <protection locked="0"/>
    </xf>
    <xf numFmtId="182" fontId="4" fillId="9" borderId="1" xfId="7" applyNumberFormat="1" applyFont="1" applyFill="1" applyBorder="1" applyAlignment="1" applyProtection="1">
      <alignment horizontal="center" vertical="center"/>
      <protection locked="0"/>
    </xf>
    <xf numFmtId="183" fontId="4" fillId="9" borderId="1" xfId="7" applyNumberFormat="1" applyFont="1" applyFill="1" applyBorder="1" applyAlignment="1" applyProtection="1">
      <alignment horizontal="center" vertical="center"/>
      <protection locked="0"/>
    </xf>
    <xf numFmtId="184" fontId="4" fillId="9" borderId="1" xfId="7" applyNumberFormat="1" applyFont="1" applyFill="1" applyBorder="1" applyAlignment="1" applyProtection="1">
      <alignment horizontal="center" vertical="center"/>
      <protection locked="0"/>
    </xf>
    <xf numFmtId="184" fontId="4" fillId="12" borderId="1" xfId="7" applyNumberFormat="1" applyFont="1" applyFill="1" applyBorder="1" applyAlignment="1" applyProtection="1">
      <alignment horizontal="center" vertical="center"/>
      <protection locked="0"/>
    </xf>
    <xf numFmtId="49" fontId="11" fillId="6" borderId="0" xfId="2" applyNumberFormat="1" applyFont="1" applyFill="1" applyAlignment="1" applyProtection="1">
      <alignment horizontal="left" vertical="center" wrapText="1"/>
      <protection locked="0"/>
    </xf>
    <xf numFmtId="0" fontId="15" fillId="0" borderId="0" xfId="7" quotePrefix="1" applyNumberFormat="1" applyFont="1" applyAlignment="1" applyProtection="1">
      <alignment horizontal="left" vertical="top"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7" applyFont="1" applyFill="1" applyBorder="1" applyAlignment="1">
      <alignment horizontal="center" vertical="center" wrapText="1"/>
    </xf>
    <xf numFmtId="0" fontId="6" fillId="0" borderId="15"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3"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6" fillId="0" borderId="1" xfId="7" applyFont="1" applyBorder="1" applyAlignment="1">
      <alignment horizontal="center" vertical="center" wrapText="1"/>
    </xf>
    <xf numFmtId="0" fontId="17" fillId="6" borderId="1" xfId="2" applyNumberFormat="1" applyFont="1" applyFill="1" applyBorder="1" applyAlignment="1">
      <alignment horizontal="center" vertical="center" wrapText="1"/>
    </xf>
    <xf numFmtId="174" fontId="22" fillId="19" borderId="3" xfId="7" applyNumberFormat="1" applyFont="1" applyFill="1" applyBorder="1" applyAlignment="1" applyProtection="1">
      <alignment horizontal="center" vertical="center" wrapText="1"/>
      <protection locked="0"/>
    </xf>
    <xf numFmtId="174" fontId="22" fillId="19" borderId="5" xfId="7" applyNumberFormat="1" applyFont="1" applyFill="1" applyBorder="1" applyAlignment="1" applyProtection="1">
      <alignment horizontal="center" vertical="center" wrapText="1"/>
      <protection locked="0"/>
    </xf>
    <xf numFmtId="0" fontId="6" fillId="0" borderId="1" xfId="7" applyFont="1" applyFill="1" applyBorder="1" applyAlignment="1">
      <alignment horizontal="center" vertical="center" wrapText="1"/>
    </xf>
    <xf numFmtId="0" fontId="7" fillId="7" borderId="3" xfId="7" applyFont="1" applyFill="1" applyBorder="1" applyAlignment="1" applyProtection="1">
      <alignment horizontal="center" vertical="center" wrapText="1"/>
      <protection locked="0"/>
    </xf>
    <xf numFmtId="0" fontId="7" fillId="7" borderId="5" xfId="7"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7" applyFont="1" applyBorder="1" applyAlignment="1">
      <alignment horizontal="left" vertical="center" wrapText="1"/>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17" fillId="6" borderId="1" xfId="2" applyNumberFormat="1"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Normal="100" zoomScaleSheetLayoutView="100" workbookViewId="0"/>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4"/>
      <c r="B1" s="24"/>
      <c r="C1" s="24"/>
      <c r="D1" s="24"/>
      <c r="E1" s="24"/>
    </row>
    <row r="2" spans="1:9" ht="16.5" x14ac:dyDescent="0.2">
      <c r="A2" s="83" t="s">
        <v>520</v>
      </c>
      <c r="B2" s="82"/>
      <c r="C2" s="82"/>
      <c r="D2" s="82"/>
      <c r="E2" s="82"/>
    </row>
    <row r="3" spans="1:9" ht="15" x14ac:dyDescent="0.2">
      <c r="A3" s="175"/>
      <c r="B3" s="173" t="s">
        <v>647</v>
      </c>
      <c r="C3" s="173" t="s">
        <v>648</v>
      </c>
      <c r="D3" s="173" t="s">
        <v>90</v>
      </c>
      <c r="E3" s="173" t="s">
        <v>89</v>
      </c>
    </row>
    <row r="4" spans="1:9" ht="30" x14ac:dyDescent="0.2">
      <c r="A4" s="174" t="s">
        <v>649</v>
      </c>
      <c r="B4" s="172" t="s">
        <v>752</v>
      </c>
      <c r="C4" s="230" t="str">
        <f>YEAR(D4)&amp;"/"&amp;YEAR(D4)+1</f>
        <v>2018/2019</v>
      </c>
      <c r="D4" s="231">
        <v>43191</v>
      </c>
      <c r="E4" s="172" t="s">
        <v>641</v>
      </c>
    </row>
    <row r="5" spans="1:9" x14ac:dyDescent="0.2">
      <c r="A5" s="82"/>
      <c r="B5" s="82"/>
      <c r="C5" s="82"/>
      <c r="D5" s="82"/>
      <c r="E5" s="82"/>
    </row>
    <row r="6" spans="1:9" ht="16.5" x14ac:dyDescent="0.2">
      <c r="A6" s="83" t="s">
        <v>83</v>
      </c>
      <c r="B6" s="82"/>
      <c r="C6" s="82"/>
      <c r="D6" s="82"/>
      <c r="E6" s="82"/>
    </row>
    <row r="7" spans="1:9" ht="15" x14ac:dyDescent="0.2">
      <c r="A7" s="84" t="s">
        <v>84</v>
      </c>
      <c r="B7" s="241" t="s">
        <v>85</v>
      </c>
      <c r="C7" s="241"/>
      <c r="D7" s="241"/>
      <c r="E7" s="241"/>
    </row>
    <row r="8" spans="1:9" ht="30" customHeight="1" x14ac:dyDescent="0.2">
      <c r="A8" s="87" t="s">
        <v>490</v>
      </c>
      <c r="B8" s="242" t="s">
        <v>87</v>
      </c>
      <c r="C8" s="242"/>
      <c r="D8" s="242"/>
      <c r="E8" s="242"/>
    </row>
    <row r="9" spans="1:9" ht="30" customHeight="1" x14ac:dyDescent="0.2">
      <c r="A9" s="87" t="s">
        <v>491</v>
      </c>
      <c r="B9" s="242" t="s">
        <v>643</v>
      </c>
      <c r="C9" s="242"/>
      <c r="D9" s="242"/>
      <c r="E9" s="242"/>
    </row>
    <row r="10" spans="1:9" ht="30" customHeight="1" x14ac:dyDescent="0.2">
      <c r="A10" s="87" t="s">
        <v>492</v>
      </c>
      <c r="B10" s="242" t="s">
        <v>88</v>
      </c>
      <c r="C10" s="242"/>
      <c r="D10" s="242"/>
      <c r="E10" s="242"/>
    </row>
    <row r="11" spans="1:9" ht="61.5" customHeight="1" x14ac:dyDescent="0.2">
      <c r="A11" s="87" t="s">
        <v>493</v>
      </c>
      <c r="B11" s="242" t="s">
        <v>644</v>
      </c>
      <c r="C11" s="242"/>
      <c r="D11" s="242"/>
      <c r="E11" s="242"/>
      <c r="F11" s="247" t="s">
        <v>488</v>
      </c>
      <c r="G11" s="247"/>
      <c r="H11" s="247"/>
      <c r="I11" s="247"/>
    </row>
    <row r="12" spans="1:9" ht="87" customHeight="1" x14ac:dyDescent="0.2">
      <c r="A12" s="87" t="s">
        <v>185</v>
      </c>
      <c r="B12" s="242" t="s">
        <v>646</v>
      </c>
      <c r="C12" s="242"/>
      <c r="D12" s="242"/>
      <c r="E12" s="242"/>
    </row>
    <row r="13" spans="1:9" ht="33.75" customHeight="1" x14ac:dyDescent="0.2">
      <c r="A13" s="87" t="s">
        <v>489</v>
      </c>
      <c r="B13" s="242" t="s">
        <v>645</v>
      </c>
      <c r="C13" s="242"/>
      <c r="D13" s="242"/>
      <c r="E13" s="242"/>
    </row>
    <row r="14" spans="1:9" ht="29.25" customHeight="1" x14ac:dyDescent="0.2">
      <c r="A14" s="87" t="s">
        <v>468</v>
      </c>
      <c r="B14" s="242" t="s">
        <v>604</v>
      </c>
      <c r="C14" s="242"/>
      <c r="D14" s="242"/>
      <c r="E14" s="242"/>
    </row>
    <row r="15" spans="1:9" ht="30" customHeight="1" x14ac:dyDescent="0.2">
      <c r="A15" s="87" t="s">
        <v>463</v>
      </c>
      <c r="B15" s="242" t="s">
        <v>464</v>
      </c>
      <c r="C15" s="242"/>
      <c r="D15" s="242"/>
      <c r="E15" s="242"/>
    </row>
    <row r="16" spans="1:9" ht="14.25" customHeight="1" x14ac:dyDescent="0.2">
      <c r="A16" s="87" t="s">
        <v>605</v>
      </c>
      <c r="B16" s="242" t="s">
        <v>606</v>
      </c>
      <c r="C16" s="242"/>
      <c r="D16" s="242"/>
      <c r="E16" s="242"/>
    </row>
    <row r="17" spans="1:6" x14ac:dyDescent="0.2">
      <c r="A17" s="82"/>
      <c r="B17" s="171"/>
      <c r="C17" s="171"/>
      <c r="D17" s="171"/>
      <c r="E17" s="171"/>
    </row>
    <row r="18" spans="1:6" ht="15" x14ac:dyDescent="0.2">
      <c r="A18" s="85" t="s">
        <v>95</v>
      </c>
      <c r="B18" s="171"/>
      <c r="C18" s="171"/>
      <c r="D18" s="171"/>
      <c r="E18" s="171"/>
    </row>
    <row r="19" spans="1:6" ht="15" x14ac:dyDescent="0.2">
      <c r="A19" s="84"/>
      <c r="B19" s="241"/>
      <c r="C19" s="241"/>
      <c r="D19" s="241"/>
      <c r="E19" s="241"/>
    </row>
    <row r="20" spans="1:6" x14ac:dyDescent="0.2">
      <c r="A20" s="248" t="s">
        <v>543</v>
      </c>
      <c r="B20" s="249"/>
      <c r="C20" s="249"/>
      <c r="D20" s="249"/>
      <c r="E20" s="249"/>
    </row>
    <row r="21" spans="1:6" x14ac:dyDescent="0.2">
      <c r="A21" s="82"/>
      <c r="B21" s="82"/>
      <c r="C21" s="82"/>
      <c r="D21" s="82"/>
      <c r="E21" s="82"/>
    </row>
    <row r="22" spans="1:6" ht="15" x14ac:dyDescent="0.2">
      <c r="A22" s="170" t="s">
        <v>96</v>
      </c>
      <c r="B22" s="168"/>
      <c r="C22" s="168"/>
      <c r="D22" s="168"/>
      <c r="E22" s="168"/>
      <c r="F22" s="167"/>
    </row>
    <row r="23" spans="1:6" ht="15" x14ac:dyDescent="0.2">
      <c r="A23" s="169"/>
      <c r="B23" s="246"/>
      <c r="C23" s="246"/>
      <c r="D23" s="246"/>
      <c r="E23" s="246"/>
      <c r="F23" s="246"/>
    </row>
    <row r="24" spans="1:6" ht="27.75" customHeight="1" x14ac:dyDescent="0.2">
      <c r="A24" s="244" t="s">
        <v>494</v>
      </c>
      <c r="B24" s="245"/>
      <c r="C24" s="245"/>
      <c r="D24" s="245"/>
      <c r="E24" s="245"/>
      <c r="F24" s="167"/>
    </row>
    <row r="25" spans="1:6" ht="29.25" customHeight="1" x14ac:dyDescent="0.2">
      <c r="A25" s="243" t="s">
        <v>642</v>
      </c>
      <c r="B25" s="243"/>
      <c r="C25" s="243"/>
      <c r="D25" s="243"/>
      <c r="E25" s="243"/>
      <c r="F25" s="167"/>
    </row>
  </sheetData>
  <customSheetViews>
    <customSheetView guid="{5032A364-B81A-48DA-88DA-AB3B86B47EE9}">
      <selection activeCell="A12" sqref="A12"/>
      <pageMargins left="0.7" right="0.7" top="0.75" bottom="0.75" header="0.3" footer="0.3"/>
    </customSheetView>
  </customSheetViews>
  <mergeCells count="16">
    <mergeCell ref="A25:E25"/>
    <mergeCell ref="A24:E24"/>
    <mergeCell ref="B23:F23"/>
    <mergeCell ref="F11:I11"/>
    <mergeCell ref="B19:E19"/>
    <mergeCell ref="A20:E20"/>
    <mergeCell ref="B15:E15"/>
    <mergeCell ref="B12:E12"/>
    <mergeCell ref="B14:E14"/>
    <mergeCell ref="B13:E13"/>
    <mergeCell ref="B16:E16"/>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Normal="100" zoomScaleSheetLayoutView="100" workbookViewId="0">
      <selection activeCell="A4" sqref="A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86</v>
      </c>
      <c r="B1" s="3"/>
      <c r="C1" s="2"/>
      <c r="E1" s="10"/>
      <c r="F1" s="4"/>
      <c r="G1" s="4"/>
    </row>
    <row r="2" spans="1:7" s="11" customFormat="1" ht="39.75" customHeight="1" x14ac:dyDescent="0.2">
      <c r="A2" s="259" t="str">
        <f>Overview!B4&amp; " - Effective from "&amp;TEXT(Overview!D4,"D MMMM YYYY")&amp;" - "&amp;Overview!E4&amp;" Nodal/Zonal charges"</f>
        <v>Western Power Distribution (South Wales) plc - Effective from 1 April 2018 - Final Nodal/Zonal charges</v>
      </c>
      <c r="B2" s="260"/>
      <c r="C2" s="260"/>
      <c r="D2" s="260"/>
    </row>
    <row r="3" spans="1:7" ht="60.75" customHeight="1" x14ac:dyDescent="0.2">
      <c r="A3" s="22" t="s">
        <v>519</v>
      </c>
      <c r="B3" s="22" t="s">
        <v>51</v>
      </c>
      <c r="C3" s="22" t="s">
        <v>472</v>
      </c>
      <c r="D3" s="22" t="s">
        <v>473</v>
      </c>
    </row>
    <row r="4" spans="1:7" ht="12.75" x14ac:dyDescent="0.2">
      <c r="A4" s="121" t="s">
        <v>1372</v>
      </c>
      <c r="B4" s="122"/>
      <c r="C4" s="120">
        <v>0</v>
      </c>
      <c r="D4" s="120">
        <v>0.12557066402287873</v>
      </c>
    </row>
    <row r="5" spans="1:7" ht="12.75" x14ac:dyDescent="0.2">
      <c r="A5" s="121" t="s">
        <v>1373</v>
      </c>
      <c r="B5" s="122"/>
      <c r="C5" s="120">
        <v>0.5199613924669928</v>
      </c>
      <c r="D5" s="120">
        <v>1.0658985739124043</v>
      </c>
    </row>
    <row r="6" spans="1:7" ht="12.75" x14ac:dyDescent="0.2">
      <c r="A6" s="121" t="s">
        <v>1374</v>
      </c>
      <c r="B6" s="122"/>
      <c r="C6" s="120">
        <v>0</v>
      </c>
      <c r="D6" s="120">
        <v>0.18986867091811122</v>
      </c>
    </row>
    <row r="7" spans="1:7" ht="12.75" x14ac:dyDescent="0.2">
      <c r="A7" s="121" t="s">
        <v>1375</v>
      </c>
      <c r="B7" s="122"/>
      <c r="C7" s="120">
        <v>0</v>
      </c>
      <c r="D7" s="120">
        <v>0.18986867091811122</v>
      </c>
    </row>
    <row r="8" spans="1:7" ht="12.75" x14ac:dyDescent="0.2">
      <c r="A8" s="121" t="s">
        <v>1376</v>
      </c>
      <c r="B8" s="122"/>
      <c r="C8" s="120">
        <v>0</v>
      </c>
      <c r="D8" s="120">
        <v>1.7049184898410161</v>
      </c>
    </row>
    <row r="9" spans="1:7" ht="12.75" x14ac:dyDescent="0.2">
      <c r="A9" s="121" t="s">
        <v>1377</v>
      </c>
      <c r="B9" s="122"/>
      <c r="C9" s="120">
        <v>0</v>
      </c>
      <c r="D9" s="120">
        <v>0</v>
      </c>
    </row>
    <row r="10" spans="1:7" ht="12.75" x14ac:dyDescent="0.2">
      <c r="A10" s="121" t="s">
        <v>1378</v>
      </c>
      <c r="B10" s="122"/>
      <c r="C10" s="120">
        <v>0</v>
      </c>
      <c r="D10" s="120">
        <v>1.659735851063862</v>
      </c>
    </row>
    <row r="11" spans="1:7" ht="12.75" x14ac:dyDescent="0.2">
      <c r="A11" s="121" t="s">
        <v>1379</v>
      </c>
      <c r="B11" s="122"/>
      <c r="C11" s="120">
        <v>0</v>
      </c>
      <c r="D11" s="120">
        <v>0</v>
      </c>
    </row>
    <row r="12" spans="1:7" ht="12.75" x14ac:dyDescent="0.2">
      <c r="A12" s="121" t="s">
        <v>1380</v>
      </c>
      <c r="B12" s="122"/>
      <c r="C12" s="120">
        <v>0</v>
      </c>
      <c r="D12" s="120">
        <v>5.3068158858934684E-2</v>
      </c>
    </row>
    <row r="13" spans="1:7" ht="12.75" x14ac:dyDescent="0.2">
      <c r="A13" s="121" t="s">
        <v>1381</v>
      </c>
      <c r="B13" s="122"/>
      <c r="C13" s="120">
        <v>0</v>
      </c>
      <c r="D13" s="120">
        <v>5.3068158858934684E-2</v>
      </c>
    </row>
    <row r="14" spans="1:7" ht="12.75" x14ac:dyDescent="0.2">
      <c r="A14" s="121" t="s">
        <v>1382</v>
      </c>
      <c r="B14" s="122"/>
      <c r="C14" s="120">
        <v>0.18331640356160381</v>
      </c>
      <c r="D14" s="120">
        <v>1.7730641272651945E-2</v>
      </c>
    </row>
    <row r="15" spans="1:7" ht="12.75" x14ac:dyDescent="0.2">
      <c r="A15" s="121" t="s">
        <v>1383</v>
      </c>
      <c r="B15" s="122"/>
      <c r="C15" s="120">
        <v>-0.48982858543883323</v>
      </c>
      <c r="D15" s="120">
        <v>-2.6187949705135209E-2</v>
      </c>
    </row>
    <row r="16" spans="1:7" ht="12.75" x14ac:dyDescent="0.2">
      <c r="A16" s="121" t="s">
        <v>1384</v>
      </c>
      <c r="B16" s="122"/>
      <c r="C16" s="120">
        <v>4.8885528052779215</v>
      </c>
      <c r="D16" s="120">
        <v>0.23941605508984495</v>
      </c>
    </row>
    <row r="17" spans="1:4" ht="12.75" x14ac:dyDescent="0.2">
      <c r="A17" s="121" t="s">
        <v>1385</v>
      </c>
      <c r="B17" s="122"/>
      <c r="C17" s="120">
        <v>4.9063672271828676</v>
      </c>
      <c r="D17" s="120">
        <v>0.43826896749483368</v>
      </c>
    </row>
    <row r="18" spans="1:4" ht="12.75" x14ac:dyDescent="0.2">
      <c r="A18" s="121" t="s">
        <v>1386</v>
      </c>
      <c r="B18" s="122"/>
      <c r="C18" s="120">
        <v>0.98346800273817347</v>
      </c>
      <c r="D18" s="120">
        <v>0.67179706228907687</v>
      </c>
    </row>
    <row r="19" spans="1:4" ht="12.75" x14ac:dyDescent="0.2">
      <c r="A19" s="121" t="s">
        <v>1387</v>
      </c>
      <c r="B19" s="122"/>
      <c r="C19" s="120">
        <v>1.5862264513688344</v>
      </c>
      <c r="D19" s="120">
        <v>0.14439494314429574</v>
      </c>
    </row>
    <row r="20" spans="1:4" ht="12.75" x14ac:dyDescent="0.2">
      <c r="A20" s="121" t="s">
        <v>1388</v>
      </c>
      <c r="B20" s="122"/>
      <c r="C20" s="120">
        <v>0.1932212950719577</v>
      </c>
      <c r="D20" s="120">
        <v>0.1469595051853847</v>
      </c>
    </row>
    <row r="21" spans="1:4" ht="12.75" x14ac:dyDescent="0.2">
      <c r="A21" s="121" t="s">
        <v>1389</v>
      </c>
      <c r="B21" s="122"/>
      <c r="C21" s="120">
        <v>7.601894343784647E-9</v>
      </c>
      <c r="D21" s="120">
        <v>6.7440707057905289E-3</v>
      </c>
    </row>
    <row r="22" spans="1:4" ht="12.75" x14ac:dyDescent="0.2">
      <c r="A22" s="121" t="s">
        <v>1390</v>
      </c>
      <c r="B22" s="122"/>
      <c r="C22" s="120">
        <v>2.5572441711902309E-2</v>
      </c>
      <c r="D22" s="120">
        <v>0.18545192379060105</v>
      </c>
    </row>
    <row r="23" spans="1:4" ht="12.75" x14ac:dyDescent="0.2">
      <c r="A23" s="121" t="s">
        <v>1391</v>
      </c>
      <c r="B23" s="122"/>
      <c r="C23" s="120">
        <v>0.11941657630093708</v>
      </c>
      <c r="D23" s="120">
        <v>0</v>
      </c>
    </row>
    <row r="24" spans="1:4" ht="12.75" x14ac:dyDescent="0.2">
      <c r="A24" s="121" t="s">
        <v>1392</v>
      </c>
      <c r="B24" s="122"/>
      <c r="C24" s="120">
        <v>0.26531282025511799</v>
      </c>
      <c r="D24" s="120">
        <v>0</v>
      </c>
    </row>
    <row r="25" spans="1:4" ht="12.75" x14ac:dyDescent="0.2">
      <c r="A25" s="121" t="s">
        <v>1393</v>
      </c>
      <c r="B25" s="122"/>
      <c r="C25" s="120">
        <v>-1.399531295499363E-4</v>
      </c>
      <c r="D25" s="120">
        <v>0.61764291317739584</v>
      </c>
    </row>
    <row r="26" spans="1:4" ht="12.75" x14ac:dyDescent="0.2">
      <c r="A26" s="121" t="s">
        <v>1394</v>
      </c>
      <c r="B26" s="122"/>
      <c r="C26" s="120">
        <v>0.18595063471420276</v>
      </c>
      <c r="D26" s="120">
        <v>6.1334857194647618</v>
      </c>
    </row>
    <row r="27" spans="1:4" ht="12.75" x14ac:dyDescent="0.2">
      <c r="A27" s="121" t="s">
        <v>1395</v>
      </c>
      <c r="B27" s="122"/>
      <c r="C27" s="120">
        <v>0.49610383139736908</v>
      </c>
      <c r="D27" s="120">
        <v>2.1096181644429314E-2</v>
      </c>
    </row>
    <row r="28" spans="1:4" ht="12.75" x14ac:dyDescent="0.2">
      <c r="A28" s="121" t="s">
        <v>1396</v>
      </c>
      <c r="B28" s="122"/>
      <c r="C28" s="120">
        <v>1.5979746784699438</v>
      </c>
      <c r="D28" s="120">
        <v>4.6686793738375518E-2</v>
      </c>
    </row>
    <row r="29" spans="1:4" ht="12.75" x14ac:dyDescent="0.2">
      <c r="A29" s="121" t="s">
        <v>1397</v>
      </c>
      <c r="B29" s="122"/>
      <c r="C29" s="120">
        <v>0.5196434514283359</v>
      </c>
      <c r="D29" s="120">
        <v>0</v>
      </c>
    </row>
    <row r="30" spans="1:4" ht="12.75" x14ac:dyDescent="0.2">
      <c r="A30" s="121" t="s">
        <v>1398</v>
      </c>
      <c r="B30" s="122"/>
      <c r="C30" s="120">
        <v>3.8370884505110086</v>
      </c>
      <c r="D30" s="120">
        <v>0</v>
      </c>
    </row>
    <row r="31" spans="1:4" ht="12.75" x14ac:dyDescent="0.2">
      <c r="A31" s="121" t="s">
        <v>1399</v>
      </c>
      <c r="B31" s="122"/>
      <c r="C31" s="120">
        <v>0.50007058222900602</v>
      </c>
      <c r="D31" s="120">
        <v>3.1163840635575261E-2</v>
      </c>
    </row>
    <row r="32" spans="1:4" ht="12.75" x14ac:dyDescent="0.2">
      <c r="A32" s="121" t="s">
        <v>1400</v>
      </c>
      <c r="B32" s="122"/>
      <c r="C32" s="120">
        <v>0.76390836728565048</v>
      </c>
      <c r="D32" s="120">
        <v>7.7623984119147933E-3</v>
      </c>
    </row>
    <row r="33" spans="1:4" ht="12.75" x14ac:dyDescent="0.2">
      <c r="A33" s="121" t="s">
        <v>1401</v>
      </c>
      <c r="B33" s="122"/>
      <c r="C33" s="120">
        <v>1.9266568989792598</v>
      </c>
      <c r="D33" s="120">
        <v>2.8305810176947284</v>
      </c>
    </row>
    <row r="34" spans="1:4" ht="12.75" x14ac:dyDescent="0.2">
      <c r="A34" s="121" t="s">
        <v>1402</v>
      </c>
      <c r="B34" s="122"/>
      <c r="C34" s="120">
        <v>1.3983504689660418</v>
      </c>
      <c r="D34" s="120">
        <v>0.23858710534968083</v>
      </c>
    </row>
    <row r="35" spans="1:4" ht="12.75" x14ac:dyDescent="0.2">
      <c r="A35" s="121" t="s">
        <v>1403</v>
      </c>
      <c r="B35" s="122"/>
      <c r="C35" s="120">
        <v>2.577954420321416</v>
      </c>
      <c r="D35" s="120">
        <v>3.7538706784585076E-2</v>
      </c>
    </row>
    <row r="36" spans="1:4" ht="12.75" x14ac:dyDescent="0.2">
      <c r="A36" s="121" t="s">
        <v>1404</v>
      </c>
      <c r="B36" s="122"/>
      <c r="C36" s="120">
        <v>0.74428078178950807</v>
      </c>
      <c r="D36" s="120">
        <v>3.0651478302253791E-2</v>
      </c>
    </row>
    <row r="37" spans="1:4" ht="12.75" x14ac:dyDescent="0.2">
      <c r="A37" s="121" t="s">
        <v>1405</v>
      </c>
      <c r="B37" s="122"/>
      <c r="C37" s="120">
        <v>2.7514982525406699</v>
      </c>
      <c r="D37" s="120">
        <v>1.7222226343871592</v>
      </c>
    </row>
    <row r="38" spans="1:4" ht="12.75" x14ac:dyDescent="0.2">
      <c r="A38" s="121" t="s">
        <v>1406</v>
      </c>
      <c r="B38" s="122"/>
      <c r="C38" s="120">
        <v>2.0983950797469526</v>
      </c>
      <c r="D38" s="120">
        <v>0</v>
      </c>
    </row>
    <row r="39" spans="1:4" ht="12.75" x14ac:dyDescent="0.2">
      <c r="A39" s="121" t="s">
        <v>1407</v>
      </c>
      <c r="B39" s="122"/>
      <c r="C39" s="120">
        <v>2.6799820974053561</v>
      </c>
      <c r="D39" s="120">
        <v>6.2571683509038925E-2</v>
      </c>
    </row>
    <row r="40" spans="1:4" ht="12.75" x14ac:dyDescent="0.2">
      <c r="A40" s="121" t="s">
        <v>1408</v>
      </c>
      <c r="B40" s="122"/>
      <c r="C40" s="120">
        <v>1.311322790563682</v>
      </c>
      <c r="D40" s="120">
        <v>0.49526723368557163</v>
      </c>
    </row>
    <row r="41" spans="1:4" ht="12.75" x14ac:dyDescent="0.2">
      <c r="A41" s="121" t="s">
        <v>1409</v>
      </c>
      <c r="B41" s="122"/>
      <c r="C41" s="120">
        <v>2.0064784593732341</v>
      </c>
      <c r="D41" s="120">
        <v>0.517934182548758</v>
      </c>
    </row>
    <row r="42" spans="1:4" ht="12.75" x14ac:dyDescent="0.2">
      <c r="A42" s="121" t="s">
        <v>1410</v>
      </c>
      <c r="B42" s="122"/>
      <c r="C42" s="120">
        <v>0</v>
      </c>
      <c r="D42" s="120">
        <v>0.10918950154671232</v>
      </c>
    </row>
    <row r="43" spans="1:4" ht="12.75" x14ac:dyDescent="0.2">
      <c r="A43" s="121" t="s">
        <v>1411</v>
      </c>
      <c r="B43" s="122"/>
      <c r="C43" s="120">
        <v>0</v>
      </c>
      <c r="D43" s="120">
        <v>0.10929872699387097</v>
      </c>
    </row>
    <row r="44" spans="1:4" ht="12.75" x14ac:dyDescent="0.2">
      <c r="A44" s="121" t="s">
        <v>1412</v>
      </c>
      <c r="B44" s="122"/>
      <c r="C44" s="120">
        <v>1.7384363601500974</v>
      </c>
      <c r="D44" s="120">
        <v>0.13024720044499249</v>
      </c>
    </row>
    <row r="45" spans="1:4" ht="12.75" x14ac:dyDescent="0.2">
      <c r="A45" s="121" t="s">
        <v>1413</v>
      </c>
      <c r="B45" s="122"/>
      <c r="C45" s="120">
        <v>2.2175422812054992</v>
      </c>
      <c r="D45" s="120">
        <v>0.38567163623752537</v>
      </c>
    </row>
    <row r="46" spans="1:4" ht="12.75" x14ac:dyDescent="0.2">
      <c r="A46" s="121" t="s">
        <v>1414</v>
      </c>
      <c r="B46" s="122"/>
      <c r="C46" s="120">
        <v>0.39152022842871331</v>
      </c>
      <c r="D46" s="120">
        <v>4.1455804673376472E-3</v>
      </c>
    </row>
    <row r="47" spans="1:4" ht="12.75" x14ac:dyDescent="0.2">
      <c r="A47" s="121" t="s">
        <v>1415</v>
      </c>
      <c r="B47" s="122"/>
      <c r="C47" s="120">
        <v>2.5534379738002393</v>
      </c>
      <c r="D47" s="120">
        <v>0</v>
      </c>
    </row>
    <row r="48" spans="1:4" ht="12.75" x14ac:dyDescent="0.2">
      <c r="A48" s="121" t="s">
        <v>1416</v>
      </c>
      <c r="B48" s="122"/>
      <c r="C48" s="120">
        <v>0.23707683764724019</v>
      </c>
      <c r="D48" s="120">
        <v>0.47676585664746002</v>
      </c>
    </row>
    <row r="49" spans="1:4" ht="12.75" x14ac:dyDescent="0.2">
      <c r="A49" s="121" t="s">
        <v>1417</v>
      </c>
      <c r="B49" s="122"/>
      <c r="C49" s="120">
        <v>0.23707683764724019</v>
      </c>
      <c r="D49" s="120">
        <v>0.47676585664746002</v>
      </c>
    </row>
    <row r="50" spans="1:4" ht="12.75" x14ac:dyDescent="0.2">
      <c r="A50" s="121" t="s">
        <v>1418</v>
      </c>
      <c r="B50" s="122"/>
      <c r="C50" s="120">
        <v>0.177346361895168</v>
      </c>
      <c r="D50" s="120">
        <v>0</v>
      </c>
    </row>
    <row r="51" spans="1:4" ht="12.75" x14ac:dyDescent="0.2">
      <c r="A51" s="121" t="s">
        <v>1419</v>
      </c>
      <c r="B51" s="122"/>
      <c r="C51" s="120">
        <v>1.2775328909220869</v>
      </c>
      <c r="D51" s="120">
        <v>1.3425330094688141E-3</v>
      </c>
    </row>
    <row r="52" spans="1:4" ht="12.75" x14ac:dyDescent="0.2">
      <c r="A52" s="121" t="s">
        <v>1420</v>
      </c>
      <c r="B52" s="122"/>
      <c r="C52" s="120">
        <v>6.2597198376393923E-3</v>
      </c>
      <c r="D52" s="120">
        <v>0.21161447999841621</v>
      </c>
    </row>
    <row r="53" spans="1:4" ht="12.75" x14ac:dyDescent="0.2">
      <c r="A53" s="121" t="s">
        <v>1421</v>
      </c>
      <c r="B53" s="122"/>
      <c r="C53" s="120">
        <v>0.301409807339728</v>
      </c>
      <c r="D53" s="120">
        <v>0.3213040693620875</v>
      </c>
    </row>
    <row r="54" spans="1:4" ht="12.75" x14ac:dyDescent="0.2">
      <c r="A54" s="121" t="s">
        <v>1422</v>
      </c>
      <c r="B54" s="122"/>
      <c r="C54" s="120">
        <v>2.1314590533082364E-2</v>
      </c>
      <c r="D54" s="120">
        <v>0</v>
      </c>
    </row>
    <row r="55" spans="1:4" ht="12.75" x14ac:dyDescent="0.2">
      <c r="A55" s="121" t="s">
        <v>1423</v>
      </c>
      <c r="B55" s="122"/>
      <c r="C55" s="120">
        <v>2.1314661668353947E-2</v>
      </c>
      <c r="D55" s="120">
        <v>0</v>
      </c>
    </row>
    <row r="56" spans="1:4" ht="12.75" x14ac:dyDescent="0.2">
      <c r="A56" s="121" t="s">
        <v>1424</v>
      </c>
      <c r="B56" s="122"/>
      <c r="C56" s="120">
        <v>0</v>
      </c>
      <c r="D56" s="120">
        <v>0</v>
      </c>
    </row>
    <row r="57" spans="1:4" ht="12.75" x14ac:dyDescent="0.2">
      <c r="A57" s="121" t="s">
        <v>1425</v>
      </c>
      <c r="B57" s="122"/>
      <c r="C57" s="120">
        <v>0.22485786760782336</v>
      </c>
      <c r="D57" s="120">
        <v>0.61447915546462717</v>
      </c>
    </row>
    <row r="58" spans="1:4" ht="12.75" x14ac:dyDescent="0.2">
      <c r="A58" s="121" t="s">
        <v>1426</v>
      </c>
      <c r="B58" s="122"/>
      <c r="C58" s="120">
        <v>0.41180951510180019</v>
      </c>
      <c r="D58" s="120">
        <v>0.61782457303928195</v>
      </c>
    </row>
    <row r="59" spans="1:4" ht="12.75" x14ac:dyDescent="0.2">
      <c r="A59" s="121" t="s">
        <v>1427</v>
      </c>
      <c r="B59" s="122"/>
      <c r="C59" s="120">
        <v>1.0746841656584185</v>
      </c>
      <c r="D59" s="120">
        <v>0.61779956285890292</v>
      </c>
    </row>
    <row r="60" spans="1:4" ht="12.75" x14ac:dyDescent="0.2">
      <c r="A60" s="121" t="s">
        <v>1428</v>
      </c>
      <c r="B60" s="122"/>
      <c r="C60" s="120">
        <v>6.8317094419861404E-2</v>
      </c>
      <c r="D60" s="120">
        <v>7.569833657680614</v>
      </c>
    </row>
    <row r="61" spans="1:4" ht="12.75" x14ac:dyDescent="0.2">
      <c r="A61" s="121" t="s">
        <v>1429</v>
      </c>
      <c r="B61" s="122"/>
      <c r="C61" s="120">
        <v>3.486770498645003</v>
      </c>
      <c r="D61" s="120">
        <v>5.9946003348840335</v>
      </c>
    </row>
    <row r="62" spans="1:4" ht="12.75" x14ac:dyDescent="0.2">
      <c r="A62" s="121" t="s">
        <v>1430</v>
      </c>
      <c r="B62" s="122"/>
      <c r="C62" s="120">
        <v>0.24097417410487193</v>
      </c>
      <c r="D62" s="120">
        <v>8.2859454872467193</v>
      </c>
    </row>
    <row r="63" spans="1:4" ht="12.75" x14ac:dyDescent="0.2">
      <c r="A63" s="121" t="s">
        <v>1431</v>
      </c>
      <c r="B63" s="122"/>
      <c r="C63" s="120">
        <v>0.40229701276536978</v>
      </c>
      <c r="D63" s="120">
        <v>1.3646015974040882</v>
      </c>
    </row>
    <row r="64" spans="1:4" ht="12.75" x14ac:dyDescent="0.2">
      <c r="A64" s="121" t="s">
        <v>1432</v>
      </c>
      <c r="B64" s="122"/>
      <c r="C64" s="120">
        <v>0.26041680860242572</v>
      </c>
      <c r="D64" s="120">
        <v>6.0271373371679067</v>
      </c>
    </row>
    <row r="65" spans="1:4" ht="12.75" x14ac:dyDescent="0.2">
      <c r="A65" s="121" t="s">
        <v>1433</v>
      </c>
      <c r="B65" s="122"/>
      <c r="C65" s="120">
        <v>0.74230675413043845</v>
      </c>
      <c r="D65" s="120">
        <v>4.1316258837373576</v>
      </c>
    </row>
    <row r="66" spans="1:4" ht="12.75" x14ac:dyDescent="0.2">
      <c r="A66" s="121" t="s">
        <v>1434</v>
      </c>
      <c r="B66" s="122"/>
      <c r="C66" s="120">
        <v>1.9805480674443085E-2</v>
      </c>
      <c r="D66" s="120">
        <v>2.3129318454326624</v>
      </c>
    </row>
    <row r="67" spans="1:4" ht="12.75" x14ac:dyDescent="0.2">
      <c r="A67" s="121" t="s">
        <v>1435</v>
      </c>
      <c r="B67" s="122"/>
      <c r="C67" s="120">
        <v>0.96049072740335673</v>
      </c>
      <c r="D67" s="120">
        <v>8.5613578123688097</v>
      </c>
    </row>
    <row r="68" spans="1:4" ht="12.75" x14ac:dyDescent="0.2">
      <c r="A68" s="121" t="s">
        <v>1436</v>
      </c>
      <c r="B68" s="122"/>
      <c r="C68" s="120">
        <v>1.0359241314473979</v>
      </c>
      <c r="D68" s="120">
        <v>1.3734571583289759</v>
      </c>
    </row>
    <row r="69" spans="1:4" ht="12.75" x14ac:dyDescent="0.2">
      <c r="A69" s="121" t="s">
        <v>1437</v>
      </c>
      <c r="B69" s="122"/>
      <c r="C69" s="120">
        <v>1.7134710945193885</v>
      </c>
      <c r="D69" s="120">
        <v>4.1887808147397809</v>
      </c>
    </row>
    <row r="70" spans="1:4" ht="12.75" x14ac:dyDescent="0.2">
      <c r="A70" s="121" t="s">
        <v>1438</v>
      </c>
      <c r="B70" s="122"/>
      <c r="C70" s="120">
        <v>0.28402983025333473</v>
      </c>
      <c r="D70" s="120">
        <v>4.1049077561471234</v>
      </c>
    </row>
    <row r="71" spans="1:4" ht="12.75" x14ac:dyDescent="0.2">
      <c r="A71" s="121" t="s">
        <v>1439</v>
      </c>
      <c r="B71" s="122"/>
      <c r="C71" s="120">
        <v>0.46066828190131759</v>
      </c>
      <c r="D71" s="120">
        <v>1.280641382035032</v>
      </c>
    </row>
    <row r="72" spans="1:4" ht="12.75" x14ac:dyDescent="0.2">
      <c r="A72" s="121" t="s">
        <v>1440</v>
      </c>
      <c r="B72" s="122"/>
      <c r="C72" s="120">
        <v>6.2195226134734521E-2</v>
      </c>
      <c r="D72" s="120">
        <v>7.6937512781033579</v>
      </c>
    </row>
    <row r="73" spans="1:4" ht="12.75" x14ac:dyDescent="0.2">
      <c r="A73" s="121" t="s">
        <v>1441</v>
      </c>
      <c r="B73" s="122"/>
      <c r="C73" s="120">
        <v>1.4547334905936919</v>
      </c>
      <c r="D73" s="120">
        <v>2.3047444148949032</v>
      </c>
    </row>
    <row r="74" spans="1:4" ht="12.75" x14ac:dyDescent="0.2">
      <c r="A74" s="121" t="s">
        <v>1442</v>
      </c>
      <c r="B74" s="122"/>
      <c r="C74" s="120">
        <v>4.0247802153847143E-2</v>
      </c>
      <c r="D74" s="120">
        <v>5.4831270577490994</v>
      </c>
    </row>
    <row r="75" spans="1:4" ht="12.75" x14ac:dyDescent="0.2">
      <c r="A75" s="121" t="s">
        <v>1443</v>
      </c>
      <c r="B75" s="122"/>
      <c r="C75" s="120">
        <v>0.31180680015991491</v>
      </c>
      <c r="D75" s="120">
        <v>0.25218501923982867</v>
      </c>
    </row>
    <row r="76" spans="1:4" ht="12.75" x14ac:dyDescent="0.2">
      <c r="A76" s="121" t="s">
        <v>1444</v>
      </c>
      <c r="B76" s="122"/>
      <c r="C76" s="120">
        <v>1.7962347876533464</v>
      </c>
      <c r="D76" s="120">
        <v>0.22919477157945825</v>
      </c>
    </row>
    <row r="77" spans="1:4" ht="12.75" x14ac:dyDescent="0.2">
      <c r="A77" s="121" t="s">
        <v>1445</v>
      </c>
      <c r="B77" s="122"/>
      <c r="C77" s="120">
        <v>0.1661382311479635</v>
      </c>
      <c r="D77" s="120">
        <v>0.48103791065134949</v>
      </c>
    </row>
    <row r="78" spans="1:4" ht="12.75" x14ac:dyDescent="0.2">
      <c r="A78" s="121" t="s">
        <v>1446</v>
      </c>
      <c r="B78" s="122"/>
      <c r="C78" s="120">
        <v>0.41545004808368058</v>
      </c>
      <c r="D78" s="120">
        <v>6.7633646918693335</v>
      </c>
    </row>
    <row r="79" spans="1:4" ht="12.75" x14ac:dyDescent="0.2">
      <c r="A79" s="121" t="s">
        <v>1447</v>
      </c>
      <c r="B79" s="122"/>
      <c r="C79" s="120">
        <v>3.271001091796806E-2</v>
      </c>
      <c r="D79" s="120">
        <v>0.14088078694819064</v>
      </c>
    </row>
    <row r="80" spans="1:4" ht="12.75" x14ac:dyDescent="0.2">
      <c r="A80" s="121" t="s">
        <v>1448</v>
      </c>
      <c r="B80" s="122"/>
      <c r="C80" s="120">
        <v>0.5514780319678465</v>
      </c>
      <c r="D80" s="120">
        <v>7.7054659912986967</v>
      </c>
    </row>
    <row r="81" spans="1:4" ht="12.75" x14ac:dyDescent="0.2">
      <c r="A81" s="121" t="s">
        <v>1449</v>
      </c>
      <c r="B81" s="122"/>
      <c r="C81" s="120">
        <v>0.93082497703315537</v>
      </c>
      <c r="D81" s="120">
        <v>1.5268649531058309</v>
      </c>
    </row>
    <row r="82" spans="1:4" ht="12.75" x14ac:dyDescent="0.2">
      <c r="A82" s="121" t="s">
        <v>1450</v>
      </c>
      <c r="B82" s="122"/>
      <c r="C82" s="120">
        <v>0.50231807889782232</v>
      </c>
      <c r="D82" s="120">
        <v>2.6630678117778745</v>
      </c>
    </row>
    <row r="83" spans="1:4" ht="12.75" x14ac:dyDescent="0.2">
      <c r="A83" s="121" t="s">
        <v>1451</v>
      </c>
      <c r="B83" s="122"/>
      <c r="C83" s="120">
        <v>0.15015977278328585</v>
      </c>
      <c r="D83" s="120">
        <v>0.2413395568851639</v>
      </c>
    </row>
    <row r="84" spans="1:4" ht="12.75" x14ac:dyDescent="0.2">
      <c r="A84" s="121" t="s">
        <v>1452</v>
      </c>
      <c r="B84" s="122"/>
      <c r="C84" s="120">
        <v>0.51266158208321377</v>
      </c>
      <c r="D84" s="120">
        <v>2.5255957452058415</v>
      </c>
    </row>
    <row r="85" spans="1:4" ht="12.75" x14ac:dyDescent="0.2">
      <c r="A85" s="121" t="s">
        <v>1453</v>
      </c>
      <c r="B85" s="122"/>
      <c r="C85" s="120">
        <v>5.9918988301657095E-3</v>
      </c>
      <c r="D85" s="120">
        <v>0.34267063574891915</v>
      </c>
    </row>
    <row r="86" spans="1:4" ht="12.75" x14ac:dyDescent="0.2">
      <c r="A86" s="121" t="s">
        <v>1454</v>
      </c>
      <c r="B86" s="122"/>
      <c r="C86" s="120">
        <v>0.14108188013185333</v>
      </c>
      <c r="D86" s="120">
        <v>0.47221122569667273</v>
      </c>
    </row>
    <row r="87" spans="1:4" ht="12.75" x14ac:dyDescent="0.2">
      <c r="A87" s="121" t="s">
        <v>1455</v>
      </c>
      <c r="B87" s="122"/>
      <c r="C87" s="120">
        <v>6.745734285318653E-3</v>
      </c>
      <c r="D87" s="120">
        <v>0</v>
      </c>
    </row>
    <row r="88" spans="1:4" ht="12.75" x14ac:dyDescent="0.2">
      <c r="A88" s="121" t="s">
        <v>1456</v>
      </c>
      <c r="B88" s="122"/>
      <c r="C88" s="120">
        <v>0</v>
      </c>
      <c r="D88" s="120">
        <v>-0.30018259772740025</v>
      </c>
    </row>
    <row r="89" spans="1:4" ht="12.75" x14ac:dyDescent="0.2">
      <c r="A89" s="121" t="s">
        <v>1457</v>
      </c>
      <c r="B89" s="122"/>
      <c r="C89" s="120">
        <v>0.13961380174181093</v>
      </c>
      <c r="D89" s="120">
        <v>0.47880605096942769</v>
      </c>
    </row>
    <row r="90" spans="1:4" ht="12.75" x14ac:dyDescent="0.2">
      <c r="A90" s="121" t="s">
        <v>1458</v>
      </c>
      <c r="B90" s="122"/>
      <c r="C90" s="120">
        <v>0.46083617231091195</v>
      </c>
      <c r="D90" s="120">
        <v>0</v>
      </c>
    </row>
    <row r="91" spans="1:4" ht="12.75" x14ac:dyDescent="0.2">
      <c r="A91" s="121" t="s">
        <v>1459</v>
      </c>
      <c r="B91" s="122"/>
      <c r="C91" s="120">
        <v>0.61822819288923825</v>
      </c>
      <c r="D91" s="120">
        <v>1.3666886220742303</v>
      </c>
    </row>
    <row r="92" spans="1:4" ht="12.75" x14ac:dyDescent="0.2">
      <c r="A92" s="121" t="s">
        <v>1460</v>
      </c>
      <c r="B92" s="122"/>
      <c r="C92" s="120">
        <v>0.58836924456514306</v>
      </c>
      <c r="D92" s="120">
        <v>2.9676488583027609</v>
      </c>
    </row>
    <row r="93" spans="1:4" ht="12.75" x14ac:dyDescent="0.2">
      <c r="A93" s="121" t="s">
        <v>1461</v>
      </c>
      <c r="B93" s="122"/>
      <c r="C93" s="120">
        <v>2.0484570651593534</v>
      </c>
      <c r="D93" s="120">
        <v>1.1134447686809312</v>
      </c>
    </row>
    <row r="94" spans="1:4" ht="12.75" x14ac:dyDescent="0.2">
      <c r="A94" s="121" t="s">
        <v>1462</v>
      </c>
      <c r="B94" s="122"/>
      <c r="C94" s="120">
        <v>0.44227607768456373</v>
      </c>
      <c r="D94" s="120">
        <v>2.663377168223743</v>
      </c>
    </row>
    <row r="95" spans="1:4" ht="12.75" x14ac:dyDescent="0.2">
      <c r="A95" s="121" t="s">
        <v>1463</v>
      </c>
      <c r="B95" s="122"/>
      <c r="C95" s="120">
        <v>0.58792186272683722</v>
      </c>
      <c r="D95" s="120">
        <v>1.4458639874349759</v>
      </c>
    </row>
    <row r="96" spans="1:4" ht="12.75" x14ac:dyDescent="0.2">
      <c r="A96" s="121" t="s">
        <v>1464</v>
      </c>
      <c r="B96" s="122"/>
      <c r="C96" s="120">
        <v>4.6346598054219125E-2</v>
      </c>
      <c r="D96" s="120">
        <v>0.79828266428053862</v>
      </c>
    </row>
    <row r="97" spans="1:4" ht="12.75" x14ac:dyDescent="0.2">
      <c r="A97" s="121" t="s">
        <v>1465</v>
      </c>
      <c r="B97" s="122"/>
      <c r="C97" s="120">
        <v>0.16260741716826724</v>
      </c>
      <c r="D97" s="120">
        <v>1.3258730639929328</v>
      </c>
    </row>
    <row r="98" spans="1:4" ht="12.75" x14ac:dyDescent="0.2">
      <c r="A98" s="121" t="s">
        <v>1466</v>
      </c>
      <c r="B98" s="122"/>
      <c r="C98" s="120">
        <v>0</v>
      </c>
      <c r="D98" s="120">
        <v>1.2254165022273575</v>
      </c>
    </row>
    <row r="99" spans="1:4" ht="12.75" x14ac:dyDescent="0.2">
      <c r="A99" s="121" t="s">
        <v>1467</v>
      </c>
      <c r="B99" s="122"/>
      <c r="C99" s="120">
        <v>0.6250427287706557</v>
      </c>
      <c r="D99" s="120">
        <v>3.9466237612622392</v>
      </c>
    </row>
    <row r="100" spans="1:4" ht="12.75" x14ac:dyDescent="0.2">
      <c r="A100" s="121" t="s">
        <v>1468</v>
      </c>
      <c r="B100" s="122"/>
      <c r="C100" s="120">
        <v>0.24812147916144009</v>
      </c>
      <c r="D100" s="120">
        <v>2.7520818492005681</v>
      </c>
    </row>
    <row r="101" spans="1:4" ht="12.75" x14ac:dyDescent="0.2">
      <c r="A101" s="121" t="s">
        <v>1469</v>
      </c>
      <c r="B101" s="122"/>
      <c r="C101" s="120">
        <v>1.9692822642781251</v>
      </c>
      <c r="D101" s="120">
        <v>2.4893184696989916</v>
      </c>
    </row>
    <row r="102" spans="1:4" ht="12.75" x14ac:dyDescent="0.2">
      <c r="A102" s="121" t="s">
        <v>1470</v>
      </c>
      <c r="B102" s="122"/>
      <c r="C102" s="120">
        <v>2.7425463535733328</v>
      </c>
      <c r="D102" s="120">
        <v>2.805439061449976</v>
      </c>
    </row>
    <row r="103" spans="1:4" ht="12.75" x14ac:dyDescent="0.2">
      <c r="A103" s="121" t="s">
        <v>1471</v>
      </c>
      <c r="B103" s="122"/>
      <c r="C103" s="120">
        <v>0.25449548296256563</v>
      </c>
      <c r="D103" s="120">
        <v>2.8644526789205633</v>
      </c>
    </row>
    <row r="104" spans="1:4" ht="12.75" x14ac:dyDescent="0.2">
      <c r="A104" s="121" t="s">
        <v>1472</v>
      </c>
      <c r="B104" s="122"/>
      <c r="C104" s="120">
        <v>0.1568173832398084</v>
      </c>
      <c r="D104" s="120">
        <v>0.96250196612994909</v>
      </c>
    </row>
    <row r="105" spans="1:4" ht="12.75" x14ac:dyDescent="0.2">
      <c r="A105" s="121" t="s">
        <v>1473</v>
      </c>
      <c r="B105" s="122"/>
      <c r="C105" s="120">
        <v>-9.486560129539208E-2</v>
      </c>
      <c r="D105" s="120">
        <v>2.8199919053303248</v>
      </c>
    </row>
    <row r="106" spans="1:4" ht="12.75" x14ac:dyDescent="0.2">
      <c r="A106" s="121" t="s">
        <v>1474</v>
      </c>
      <c r="B106" s="122"/>
      <c r="C106" s="120">
        <v>0.8638717398518283</v>
      </c>
      <c r="D106" s="120">
        <v>1.5070354916571966</v>
      </c>
    </row>
    <row r="107" spans="1:4" ht="12.75" x14ac:dyDescent="0.2">
      <c r="A107" s="121" t="s">
        <v>1475</v>
      </c>
      <c r="B107" s="122"/>
      <c r="C107" s="120">
        <v>0.33658630986375665</v>
      </c>
      <c r="D107" s="120">
        <v>2.8748595293615007</v>
      </c>
    </row>
    <row r="108" spans="1:4" ht="12.75" x14ac:dyDescent="0.2">
      <c r="A108" s="121" t="s">
        <v>1476</v>
      </c>
      <c r="B108" s="122"/>
      <c r="C108" s="120">
        <v>0.27367597649092079</v>
      </c>
      <c r="D108" s="120">
        <v>2.2655314936474058</v>
      </c>
    </row>
    <row r="109" spans="1:4" ht="12.75" x14ac:dyDescent="0.2">
      <c r="A109" s="121" t="s">
        <v>1477</v>
      </c>
      <c r="B109" s="122"/>
      <c r="C109" s="120">
        <v>0.76801958328974773</v>
      </c>
      <c r="D109" s="120">
        <v>2.1828185906475972</v>
      </c>
    </row>
    <row r="110" spans="1:4" ht="12.75" x14ac:dyDescent="0.2">
      <c r="A110" s="121" t="s">
        <v>1478</v>
      </c>
      <c r="B110" s="122"/>
      <c r="C110" s="120">
        <v>1.0719762334477496</v>
      </c>
      <c r="D110" s="120">
        <v>6.350284960296122</v>
      </c>
    </row>
    <row r="111" spans="1:4" ht="12.75" x14ac:dyDescent="0.2">
      <c r="A111" s="121" t="s">
        <v>1479</v>
      </c>
      <c r="B111" s="122"/>
      <c r="C111" s="120">
        <v>0.2239616566904698</v>
      </c>
      <c r="D111" s="120">
        <v>5.5036194684047093</v>
      </c>
    </row>
    <row r="112" spans="1:4" ht="12.75" x14ac:dyDescent="0.2">
      <c r="A112" s="121" t="s">
        <v>1480</v>
      </c>
      <c r="B112" s="122"/>
      <c r="C112" s="120">
        <v>0.13271502859167061</v>
      </c>
      <c r="D112" s="120">
        <v>5.0123759889193673</v>
      </c>
    </row>
    <row r="113" spans="1:4" ht="12.75" x14ac:dyDescent="0.2">
      <c r="A113" s="121" t="s">
        <v>1481</v>
      </c>
      <c r="B113" s="122"/>
      <c r="C113" s="120">
        <v>0.27716035074605266</v>
      </c>
      <c r="D113" s="120">
        <v>6.4517052509278798</v>
      </c>
    </row>
    <row r="114" spans="1:4" ht="12.75" x14ac:dyDescent="0.2">
      <c r="A114" s="121" t="s">
        <v>1482</v>
      </c>
      <c r="B114" s="122"/>
      <c r="C114" s="120">
        <v>6.5929811428047684E-3</v>
      </c>
      <c r="D114" s="120">
        <v>6.6703690398979667</v>
      </c>
    </row>
    <row r="115" spans="1:4" ht="12.75" x14ac:dyDescent="0.2">
      <c r="A115" s="121" t="s">
        <v>1483</v>
      </c>
      <c r="B115" s="122"/>
      <c r="C115" s="120">
        <v>1.2812165926755106</v>
      </c>
      <c r="D115" s="120">
        <v>8.8610768196871099</v>
      </c>
    </row>
    <row r="116" spans="1:4" ht="12.75" x14ac:dyDescent="0.2">
      <c r="A116" s="121" t="s">
        <v>1484</v>
      </c>
      <c r="B116" s="122"/>
      <c r="C116" s="120">
        <v>0.50910629003827002</v>
      </c>
      <c r="D116" s="120">
        <v>9.6894563690610269</v>
      </c>
    </row>
    <row r="117" spans="1:4" ht="12.75" x14ac:dyDescent="0.2">
      <c r="A117" s="121" t="s">
        <v>1485</v>
      </c>
      <c r="B117" s="122"/>
      <c r="C117" s="120">
        <v>0.48123065384724073</v>
      </c>
      <c r="D117" s="120">
        <v>9.9425070538632134</v>
      </c>
    </row>
    <row r="118" spans="1:4" ht="12.75" x14ac:dyDescent="0.2">
      <c r="A118" s="121" t="s">
        <v>1486</v>
      </c>
      <c r="B118" s="122"/>
      <c r="C118" s="120">
        <v>0.36178237207599551</v>
      </c>
      <c r="D118" s="120">
        <v>4.7589024447067869</v>
      </c>
    </row>
    <row r="119" spans="1:4" ht="12.75" x14ac:dyDescent="0.2">
      <c r="A119" s="121" t="s">
        <v>1487</v>
      </c>
      <c r="B119" s="122"/>
      <c r="C119" s="120">
        <v>0.16597800589664768</v>
      </c>
      <c r="D119" s="120">
        <v>6.5221421785253515</v>
      </c>
    </row>
    <row r="120" spans="1:4" ht="12.75" x14ac:dyDescent="0.2">
      <c r="A120" s="121" t="s">
        <v>1488</v>
      </c>
      <c r="B120" s="122"/>
      <c r="C120" s="120">
        <v>0.75923103863123576</v>
      </c>
      <c r="D120" s="120">
        <v>5.691695556472566</v>
      </c>
    </row>
    <row r="121" spans="1:4" ht="12.75" x14ac:dyDescent="0.2">
      <c r="A121" s="121" t="s">
        <v>1489</v>
      </c>
      <c r="B121" s="122"/>
      <c r="C121" s="120">
        <v>0.32320010648262354</v>
      </c>
      <c r="D121" s="120">
        <v>7.9715701151794214</v>
      </c>
    </row>
    <row r="122" spans="1:4" ht="12.75" x14ac:dyDescent="0.2">
      <c r="A122" s="121" t="s">
        <v>1490</v>
      </c>
      <c r="B122" s="122"/>
      <c r="C122" s="120">
        <v>0.54544602695400124</v>
      </c>
      <c r="D122" s="120">
        <v>5.4800893170471081</v>
      </c>
    </row>
    <row r="123" spans="1:4" ht="12.75" x14ac:dyDescent="0.2">
      <c r="A123" s="121" t="s">
        <v>1491</v>
      </c>
      <c r="B123" s="122"/>
      <c r="C123" s="120">
        <v>0.10902581253800084</v>
      </c>
      <c r="D123" s="120">
        <v>6.5543979301098663</v>
      </c>
    </row>
    <row r="124" spans="1:4" ht="12.75" x14ac:dyDescent="0.2">
      <c r="A124" s="121" t="s">
        <v>1492</v>
      </c>
      <c r="B124" s="122"/>
      <c r="C124" s="120">
        <v>2.3039712793311375</v>
      </c>
      <c r="D124" s="120">
        <v>5.1417834792513606</v>
      </c>
    </row>
    <row r="125" spans="1:4" ht="12.75" x14ac:dyDescent="0.2">
      <c r="A125" s="121" t="s">
        <v>1493</v>
      </c>
      <c r="B125" s="122"/>
      <c r="C125" s="120">
        <v>3.4370633260212018</v>
      </c>
      <c r="D125" s="120">
        <v>7.7777629148487373</v>
      </c>
    </row>
    <row r="126" spans="1:4" ht="12.75" x14ac:dyDescent="0.2">
      <c r="A126" s="121" t="s">
        <v>1494</v>
      </c>
      <c r="B126" s="122"/>
      <c r="C126" s="120">
        <v>0.6830348906890451</v>
      </c>
      <c r="D126" s="120">
        <v>5.7452293428306955</v>
      </c>
    </row>
    <row r="127" spans="1:4" ht="12.75" x14ac:dyDescent="0.2">
      <c r="A127" s="121" t="s">
        <v>1495</v>
      </c>
      <c r="B127" s="122"/>
      <c r="C127" s="120">
        <v>0.16059232947858201</v>
      </c>
      <c r="D127" s="120">
        <v>8.2704589373922239</v>
      </c>
    </row>
    <row r="128" spans="1:4" ht="12.75" x14ac:dyDescent="0.2">
      <c r="A128" s="121" t="s">
        <v>1496</v>
      </c>
      <c r="B128" s="122"/>
      <c r="C128" s="120">
        <v>8.8972696387491557E-2</v>
      </c>
      <c r="D128" s="120">
        <v>6.1863961228620248</v>
      </c>
    </row>
    <row r="129" spans="1:4" ht="12.75" x14ac:dyDescent="0.2">
      <c r="A129" s="121" t="s">
        <v>1497</v>
      </c>
      <c r="B129" s="122"/>
      <c r="C129" s="120">
        <v>0.15275179642291736</v>
      </c>
      <c r="D129" s="120">
        <v>7.3414941393650999</v>
      </c>
    </row>
    <row r="130" spans="1:4" ht="12.75" x14ac:dyDescent="0.2">
      <c r="A130" s="121" t="s">
        <v>1498</v>
      </c>
      <c r="B130" s="122"/>
      <c r="C130" s="120">
        <v>0</v>
      </c>
      <c r="D130" s="120">
        <v>6.2508345184192935</v>
      </c>
    </row>
    <row r="131" spans="1:4" ht="12.75" x14ac:dyDescent="0.2">
      <c r="A131" s="121" t="s">
        <v>1499</v>
      </c>
      <c r="B131" s="122"/>
      <c r="C131" s="120">
        <v>0.70690907590519647</v>
      </c>
      <c r="D131" s="120">
        <v>4.978266407972507</v>
      </c>
    </row>
    <row r="132" spans="1:4" ht="12.75" x14ac:dyDescent="0.2">
      <c r="A132" s="121" t="s">
        <v>1500</v>
      </c>
      <c r="B132" s="122"/>
      <c r="C132" s="120">
        <v>2.9457804365839295</v>
      </c>
      <c r="D132" s="120">
        <v>2.5487596792825231</v>
      </c>
    </row>
    <row r="133" spans="1:4" ht="12.75" x14ac:dyDescent="0.2">
      <c r="A133" s="121" t="s">
        <v>1501</v>
      </c>
      <c r="B133" s="122"/>
      <c r="C133" s="120">
        <v>0.40589322749827017</v>
      </c>
      <c r="D133" s="120">
        <v>1.5292577721592793</v>
      </c>
    </row>
    <row r="134" spans="1:4" ht="12.75" x14ac:dyDescent="0.2">
      <c r="A134" s="121" t="s">
        <v>1502</v>
      </c>
      <c r="B134" s="122"/>
      <c r="C134" s="120">
        <v>1.081882752343192</v>
      </c>
      <c r="D134" s="120">
        <v>1.0705066492900013</v>
      </c>
    </row>
    <row r="135" spans="1:4" ht="12.75" x14ac:dyDescent="0.2">
      <c r="A135" s="121" t="s">
        <v>1503</v>
      </c>
      <c r="B135" s="122"/>
      <c r="C135" s="120">
        <v>1.3665639417983708</v>
      </c>
      <c r="D135" s="120">
        <v>1.1008626952416263</v>
      </c>
    </row>
    <row r="136" spans="1:4" ht="12.75" x14ac:dyDescent="0.2">
      <c r="A136" s="121" t="s">
        <v>1504</v>
      </c>
      <c r="B136" s="122"/>
      <c r="C136" s="120">
        <v>1.9407351255782666</v>
      </c>
      <c r="D136" s="120">
        <v>1.00004383436144</v>
      </c>
    </row>
    <row r="137" spans="1:4" ht="12.75" x14ac:dyDescent="0.2">
      <c r="A137" s="121" t="s">
        <v>1505</v>
      </c>
      <c r="B137" s="122"/>
      <c r="C137" s="120">
        <v>0.96361182726158323</v>
      </c>
      <c r="D137" s="120">
        <v>6.2282850205285163</v>
      </c>
    </row>
    <row r="138" spans="1:4" ht="12.75" x14ac:dyDescent="0.2">
      <c r="A138" s="121" t="s">
        <v>1506</v>
      </c>
      <c r="B138" s="122"/>
      <c r="C138" s="120">
        <v>1.2074000620654177</v>
      </c>
      <c r="D138" s="120">
        <v>5.984555098955016</v>
      </c>
    </row>
    <row r="139" spans="1:4" ht="12.75" x14ac:dyDescent="0.2">
      <c r="A139" s="121" t="s">
        <v>1507</v>
      </c>
      <c r="B139" s="122"/>
      <c r="C139" s="120">
        <v>0.13982947865226009</v>
      </c>
      <c r="D139" s="120">
        <v>5.3799907792998169</v>
      </c>
    </row>
    <row r="140" spans="1:4" ht="12.75" x14ac:dyDescent="0.2">
      <c r="A140" s="121" t="s">
        <v>1508</v>
      </c>
      <c r="B140" s="122"/>
      <c r="C140" s="120">
        <v>0.13982947865226009</v>
      </c>
      <c r="D140" s="120">
        <v>5.3799907792998169</v>
      </c>
    </row>
    <row r="141" spans="1:4" ht="12.75" x14ac:dyDescent="0.2">
      <c r="A141" s="121" t="s">
        <v>1509</v>
      </c>
      <c r="B141" s="122"/>
      <c r="C141" s="120">
        <v>0.36536335579204909</v>
      </c>
      <c r="D141" s="120">
        <v>0.21739857646773766</v>
      </c>
    </row>
    <row r="142" spans="1:4" ht="12.75" x14ac:dyDescent="0.2">
      <c r="A142" s="121" t="s">
        <v>1510</v>
      </c>
      <c r="B142" s="122"/>
      <c r="C142" s="120">
        <v>0.83905916067225017</v>
      </c>
      <c r="D142" s="120">
        <v>0</v>
      </c>
    </row>
    <row r="143" spans="1:4" ht="12.75" x14ac:dyDescent="0.2">
      <c r="A143" s="121" t="s">
        <v>1511</v>
      </c>
      <c r="B143" s="122"/>
      <c r="C143" s="120">
        <v>4.5469948815539789</v>
      </c>
      <c r="D143" s="120">
        <v>5.7058651665188584</v>
      </c>
    </row>
    <row r="144" spans="1:4" ht="12.75" x14ac:dyDescent="0.2">
      <c r="A144" s="121" t="s">
        <v>1512</v>
      </c>
      <c r="B144" s="122"/>
      <c r="C144" s="120">
        <v>0.56202415761379287</v>
      </c>
      <c r="D144" s="120">
        <v>-0.11655431987689102</v>
      </c>
    </row>
    <row r="145" spans="1:4" ht="12.75" x14ac:dyDescent="0.2">
      <c r="A145" s="121" t="s">
        <v>1513</v>
      </c>
      <c r="B145" s="122"/>
      <c r="C145" s="120">
        <v>0.86684622342814643</v>
      </c>
      <c r="D145" s="120">
        <v>0.71462695226173134</v>
      </c>
    </row>
    <row r="146" spans="1:4" ht="12.75" x14ac:dyDescent="0.2">
      <c r="A146" s="121" t="s">
        <v>1514</v>
      </c>
      <c r="B146" s="122"/>
      <c r="C146" s="120">
        <v>0.52570332706937661</v>
      </c>
      <c r="D146" s="120">
        <v>0.29106167682684081</v>
      </c>
    </row>
    <row r="147" spans="1:4" ht="12.75" x14ac:dyDescent="0.2">
      <c r="A147" s="121" t="s">
        <v>1515</v>
      </c>
      <c r="B147" s="122"/>
      <c r="C147" s="120">
        <v>0.20502841363242838</v>
      </c>
      <c r="D147" s="120">
        <v>0.10867552923584795</v>
      </c>
    </row>
    <row r="148" spans="1:4" ht="12.75" x14ac:dyDescent="0.2">
      <c r="A148" s="121" t="s">
        <v>1516</v>
      </c>
      <c r="B148" s="122"/>
      <c r="C148" s="120">
        <v>0.52747840022844672</v>
      </c>
      <c r="D148" s="120">
        <v>0.2929440917774252</v>
      </c>
    </row>
    <row r="149" spans="1:4" ht="12.75" x14ac:dyDescent="0.2">
      <c r="A149" s="121" t="s">
        <v>1517</v>
      </c>
      <c r="B149" s="122"/>
      <c r="C149" s="120">
        <v>0.47423272275167028</v>
      </c>
      <c r="D149" s="120">
        <v>0.56167309272412325</v>
      </c>
    </row>
    <row r="150" spans="1:4" ht="12.75" x14ac:dyDescent="0.2">
      <c r="A150" s="121" t="s">
        <v>1518</v>
      </c>
      <c r="B150" s="122"/>
      <c r="C150" s="120">
        <v>0.36798833495934141</v>
      </c>
      <c r="D150" s="120">
        <v>0.46446079822503178</v>
      </c>
    </row>
    <row r="151" spans="1:4" ht="12.75" x14ac:dyDescent="0.2">
      <c r="A151" s="121" t="s">
        <v>1519</v>
      </c>
      <c r="B151" s="122"/>
      <c r="C151" s="120">
        <v>0.52374373777153926</v>
      </c>
      <c r="D151" s="120">
        <v>0.29434174593056806</v>
      </c>
    </row>
    <row r="152" spans="1:4" ht="12.75" x14ac:dyDescent="0.2">
      <c r="A152" s="121" t="s">
        <v>1520</v>
      </c>
      <c r="B152" s="122"/>
      <c r="C152" s="120">
        <v>7.9857083091901204E-2</v>
      </c>
      <c r="D152" s="120">
        <v>5.2017039853341567</v>
      </c>
    </row>
    <row r="153" spans="1:4" ht="12.75" x14ac:dyDescent="0.2">
      <c r="A153" s="121" t="s">
        <v>1521</v>
      </c>
      <c r="B153" s="122"/>
      <c r="C153" s="120">
        <v>0.22595131819077377</v>
      </c>
      <c r="D153" s="120">
        <v>-0.90413802364003681</v>
      </c>
    </row>
    <row r="154" spans="1:4" ht="12.75" x14ac:dyDescent="0.2">
      <c r="A154" s="121" t="s">
        <v>1522</v>
      </c>
      <c r="B154" s="122"/>
      <c r="C154" s="120">
        <v>0.6630857830458875</v>
      </c>
      <c r="D154" s="120">
        <v>0.29776356712243307</v>
      </c>
    </row>
    <row r="155" spans="1:4" ht="12.75" x14ac:dyDescent="0.2">
      <c r="A155" s="121" t="s">
        <v>1523</v>
      </c>
      <c r="B155" s="122"/>
      <c r="C155" s="120">
        <v>0.97032915693378008</v>
      </c>
      <c r="D155" s="120">
        <v>-0.28102586865530627</v>
      </c>
    </row>
    <row r="156" spans="1:4" ht="12.75" x14ac:dyDescent="0.2">
      <c r="A156" s="121" t="s">
        <v>1524</v>
      </c>
      <c r="B156" s="122"/>
      <c r="C156" s="120">
        <v>0.75890084757991605</v>
      </c>
      <c r="D156" s="120">
        <v>-3.8921294892033034</v>
      </c>
    </row>
    <row r="157" spans="1:4" ht="12.75" x14ac:dyDescent="0.2">
      <c r="A157" s="121" t="s">
        <v>1525</v>
      </c>
      <c r="B157" s="122"/>
      <c r="C157" s="120">
        <v>0.53783159143717185</v>
      </c>
      <c r="D157" s="120">
        <v>3.8021389025874504</v>
      </c>
    </row>
    <row r="158" spans="1:4" ht="12.75" x14ac:dyDescent="0.2">
      <c r="A158" s="121" t="s">
        <v>1526</v>
      </c>
      <c r="B158" s="122"/>
      <c r="C158" s="120">
        <v>0.21139626953772006</v>
      </c>
      <c r="D158" s="120">
        <v>2.6878618263272549</v>
      </c>
    </row>
    <row r="159" spans="1:4" ht="12.75" x14ac:dyDescent="0.2">
      <c r="A159" s="121" t="s">
        <v>1527</v>
      </c>
      <c r="B159" s="122"/>
      <c r="C159" s="120">
        <v>0</v>
      </c>
      <c r="D159" s="120">
        <v>1.8285994812110877</v>
      </c>
    </row>
    <row r="160" spans="1:4" ht="12.75" x14ac:dyDescent="0.2">
      <c r="A160" s="121" t="s">
        <v>1528</v>
      </c>
      <c r="B160" s="122"/>
      <c r="C160" s="120">
        <v>1.2591941391136119</v>
      </c>
      <c r="D160" s="120">
        <v>3.599703939009598</v>
      </c>
    </row>
    <row r="161" spans="1:4" ht="12.75" x14ac:dyDescent="0.2">
      <c r="A161" s="121" t="s">
        <v>1529</v>
      </c>
      <c r="B161" s="122"/>
      <c r="C161" s="120">
        <v>0.17323666469260449</v>
      </c>
      <c r="D161" s="120">
        <v>3.4953065287731633</v>
      </c>
    </row>
    <row r="162" spans="1:4" ht="12.75" x14ac:dyDescent="0.2">
      <c r="A162" s="121" t="s">
        <v>1530</v>
      </c>
      <c r="B162" s="122"/>
      <c r="C162" s="120">
        <v>0.7920921430092468</v>
      </c>
      <c r="D162" s="120">
        <v>-3.8881713732203158</v>
      </c>
    </row>
    <row r="163" spans="1:4" ht="12.75" x14ac:dyDescent="0.2">
      <c r="A163" s="121" t="s">
        <v>1531</v>
      </c>
      <c r="B163" s="122"/>
      <c r="C163" s="120">
        <v>0.61011307072588128</v>
      </c>
      <c r="D163" s="120">
        <v>5.2458320172437647</v>
      </c>
    </row>
    <row r="164" spans="1:4" ht="12.75" x14ac:dyDescent="0.2">
      <c r="A164" s="121" t="s">
        <v>1532</v>
      </c>
      <c r="B164" s="122"/>
      <c r="C164" s="120">
        <v>0.10720265464687716</v>
      </c>
      <c r="D164" s="120">
        <v>3.2673670377470985</v>
      </c>
    </row>
    <row r="165" spans="1:4" ht="12.75" x14ac:dyDescent="0.2">
      <c r="A165" s="121" t="s">
        <v>1533</v>
      </c>
      <c r="B165" s="122"/>
      <c r="C165" s="120">
        <v>0.25432311474354324</v>
      </c>
      <c r="D165" s="120">
        <v>1.2157590533463167</v>
      </c>
    </row>
    <row r="166" spans="1:4" ht="12.75" x14ac:dyDescent="0.2">
      <c r="A166" s="121" t="s">
        <v>1534</v>
      </c>
      <c r="B166" s="122"/>
      <c r="C166" s="120">
        <v>0.43762002958872964</v>
      </c>
      <c r="D166" s="120">
        <v>0.68611254236043673</v>
      </c>
    </row>
    <row r="167" spans="1:4" ht="12.75" x14ac:dyDescent="0.2">
      <c r="A167" s="121" t="s">
        <v>1535</v>
      </c>
      <c r="B167" s="122"/>
      <c r="C167" s="120">
        <v>2.3025187198245013E-2</v>
      </c>
      <c r="D167" s="120">
        <v>1.0780288665390974</v>
      </c>
    </row>
    <row r="168" spans="1:4" ht="12.75" x14ac:dyDescent="0.2">
      <c r="A168" s="121" t="s">
        <v>1536</v>
      </c>
      <c r="B168" s="122"/>
      <c r="C168" s="120">
        <v>0.47285242262505067</v>
      </c>
      <c r="D168" s="120">
        <v>1.8403015038440282</v>
      </c>
    </row>
    <row r="169" spans="1:4" ht="12.75" x14ac:dyDescent="0.2">
      <c r="A169" s="121" t="s">
        <v>1537</v>
      </c>
      <c r="B169" s="122"/>
      <c r="C169" s="120">
        <v>0.11118896028027928</v>
      </c>
      <c r="D169" s="120">
        <v>0.33549219578799494</v>
      </c>
    </row>
    <row r="170" spans="1:4" ht="12.75" x14ac:dyDescent="0.2">
      <c r="A170" s="121" t="s">
        <v>1538</v>
      </c>
      <c r="B170" s="122"/>
      <c r="C170" s="120">
        <v>0.44779375867773935</v>
      </c>
      <c r="D170" s="120">
        <v>0.37015683437507108</v>
      </c>
    </row>
    <row r="171" spans="1:4" ht="12.75" x14ac:dyDescent="0.2">
      <c r="A171" s="121" t="s">
        <v>1539</v>
      </c>
      <c r="B171" s="122"/>
      <c r="C171" s="120">
        <v>0.86085909316021014</v>
      </c>
      <c r="D171" s="120">
        <v>0.52794068391306725</v>
      </c>
    </row>
    <row r="172" spans="1:4" ht="12.75" x14ac:dyDescent="0.2">
      <c r="A172" s="121" t="s">
        <v>1540</v>
      </c>
      <c r="B172" s="122"/>
      <c r="C172" s="120">
        <v>0.32808356038657649</v>
      </c>
      <c r="D172" s="120">
        <v>0.7271418331934022</v>
      </c>
    </row>
    <row r="173" spans="1:4" ht="12.75" x14ac:dyDescent="0.2">
      <c r="A173" s="121" t="s">
        <v>1541</v>
      </c>
      <c r="B173" s="122"/>
      <c r="C173" s="120">
        <v>0.34457951575666879</v>
      </c>
      <c r="D173" s="120">
        <v>0.30174612038798293</v>
      </c>
    </row>
    <row r="174" spans="1:4" ht="12.75" x14ac:dyDescent="0.2">
      <c r="A174" s="121" t="s">
        <v>1542</v>
      </c>
      <c r="B174" s="122"/>
      <c r="C174" s="120">
        <v>0.4625866514775559</v>
      </c>
      <c r="D174" s="120">
        <v>1.4943523592748145</v>
      </c>
    </row>
    <row r="175" spans="1:4" ht="12.75" x14ac:dyDescent="0.2">
      <c r="A175" s="121" t="s">
        <v>1543</v>
      </c>
      <c r="B175" s="122"/>
      <c r="C175" s="120">
        <v>0.9817578337784294</v>
      </c>
      <c r="D175" s="120">
        <v>0.54795123885561536</v>
      </c>
    </row>
    <row r="176" spans="1:4" ht="12.75" x14ac:dyDescent="0.2">
      <c r="A176" s="121" t="s">
        <v>1544</v>
      </c>
      <c r="B176" s="122"/>
      <c r="C176" s="120">
        <v>2.450742160607446</v>
      </c>
      <c r="D176" s="120">
        <v>3.270049880397226</v>
      </c>
    </row>
    <row r="177" spans="1:4" ht="12.75" x14ac:dyDescent="0.2">
      <c r="A177" s="121" t="s">
        <v>1545</v>
      </c>
      <c r="B177" s="122"/>
      <c r="C177" s="120">
        <v>6.1412031268481524</v>
      </c>
      <c r="D177" s="120">
        <v>1.7850945191812282</v>
      </c>
    </row>
    <row r="178" spans="1:4" ht="12.75" x14ac:dyDescent="0.2">
      <c r="A178" s="121" t="s">
        <v>1546</v>
      </c>
      <c r="B178" s="122"/>
      <c r="C178" s="120">
        <v>0.1723610680517407</v>
      </c>
      <c r="D178" s="120">
        <v>3.2026271803491237</v>
      </c>
    </row>
    <row r="179" spans="1:4" ht="12.75" x14ac:dyDescent="0.2">
      <c r="A179" s="121" t="s">
        <v>1547</v>
      </c>
      <c r="B179" s="122"/>
      <c r="C179" s="120">
        <v>-7.6838513778758957E-2</v>
      </c>
      <c r="D179" s="120">
        <v>1.441791880665843</v>
      </c>
    </row>
    <row r="180" spans="1:4" ht="12.75" x14ac:dyDescent="0.2">
      <c r="A180" s="121" t="s">
        <v>1548</v>
      </c>
      <c r="B180" s="122"/>
      <c r="C180" s="120">
        <v>0.62049517660436126</v>
      </c>
      <c r="D180" s="120">
        <v>2.8953332107305831</v>
      </c>
    </row>
    <row r="181" spans="1:4" ht="12.75" x14ac:dyDescent="0.2">
      <c r="A181" s="121" t="s">
        <v>1549</v>
      </c>
      <c r="B181" s="122"/>
      <c r="C181" s="120">
        <v>0.89682445672503996</v>
      </c>
      <c r="D181" s="120">
        <v>5.8501568013332452</v>
      </c>
    </row>
    <row r="182" spans="1:4" ht="12.75" x14ac:dyDescent="0.2">
      <c r="A182" s="121" t="s">
        <v>1550</v>
      </c>
      <c r="B182" s="122"/>
      <c r="C182" s="120">
        <v>7.4477674915299372E-2</v>
      </c>
      <c r="D182" s="120">
        <v>1.9018135766695239</v>
      </c>
    </row>
    <row r="183" spans="1:4" ht="12.75" x14ac:dyDescent="0.2">
      <c r="A183" s="121" t="s">
        <v>1551</v>
      </c>
      <c r="B183" s="122"/>
      <c r="C183" s="120">
        <v>1.0689387265610468</v>
      </c>
      <c r="D183" s="120">
        <v>1.1847128550039827</v>
      </c>
    </row>
    <row r="184" spans="1:4" ht="12.75" x14ac:dyDescent="0.2">
      <c r="A184" s="121" t="s">
        <v>1552</v>
      </c>
      <c r="B184" s="122"/>
      <c r="C184" s="120">
        <v>0.37759531940024527</v>
      </c>
      <c r="D184" s="120">
        <v>1.4069264651617122</v>
      </c>
    </row>
    <row r="185" spans="1:4" ht="12.75" x14ac:dyDescent="0.2">
      <c r="A185" s="121" t="s">
        <v>1553</v>
      </c>
      <c r="B185" s="122"/>
      <c r="C185" s="120">
        <v>8.8721574790775679E-2</v>
      </c>
      <c r="D185" s="120">
        <v>1.3944357294606919</v>
      </c>
    </row>
    <row r="186" spans="1:4" ht="12.75" x14ac:dyDescent="0.2">
      <c r="A186" s="121" t="s">
        <v>1554</v>
      </c>
      <c r="B186" s="122"/>
      <c r="C186" s="120">
        <v>3.5812178820559435</v>
      </c>
      <c r="D186" s="120">
        <v>1.5812855807093693</v>
      </c>
    </row>
    <row r="187" spans="1:4" ht="12.75" x14ac:dyDescent="0.2">
      <c r="A187" s="121" t="s">
        <v>1555</v>
      </c>
      <c r="B187" s="122"/>
      <c r="C187" s="120">
        <v>0.2121506768466617</v>
      </c>
      <c r="D187" s="120">
        <v>0.26914874035494568</v>
      </c>
    </row>
    <row r="188" spans="1:4" ht="12.75" x14ac:dyDescent="0.2">
      <c r="A188" s="121" t="s">
        <v>1556</v>
      </c>
      <c r="B188" s="122"/>
      <c r="C188" s="120">
        <v>0.20256399701313346</v>
      </c>
      <c r="D188" s="120">
        <v>1.28293837527814</v>
      </c>
    </row>
    <row r="189" spans="1:4" ht="12.75" x14ac:dyDescent="0.2">
      <c r="A189" s="121" t="s">
        <v>1557</v>
      </c>
      <c r="B189" s="122"/>
      <c r="C189" s="120">
        <v>3.5429826122332427E-2</v>
      </c>
      <c r="D189" s="120">
        <v>2.1415710068351523</v>
      </c>
    </row>
    <row r="190" spans="1:4" ht="12.75" x14ac:dyDescent="0.2">
      <c r="A190" s="121" t="s">
        <v>1558</v>
      </c>
      <c r="B190" s="122"/>
      <c r="C190" s="120">
        <v>2.292756364301618</v>
      </c>
      <c r="D190" s="120">
        <v>3.0817917857531674</v>
      </c>
    </row>
    <row r="191" spans="1:4" ht="12.75" x14ac:dyDescent="0.2">
      <c r="A191" s="121" t="s">
        <v>1559</v>
      </c>
      <c r="B191" s="122"/>
      <c r="C191" s="120">
        <v>0.75044566220521769</v>
      </c>
      <c r="D191" s="120">
        <v>3.315447093159384</v>
      </c>
    </row>
    <row r="192" spans="1:4" ht="12.75" x14ac:dyDescent="0.2">
      <c r="A192" s="121" t="s">
        <v>1560</v>
      </c>
      <c r="B192" s="122"/>
      <c r="C192" s="120">
        <v>0.86707700301115154</v>
      </c>
      <c r="D192" s="120">
        <v>1.3935182555369396</v>
      </c>
    </row>
    <row r="193" spans="1:4" ht="12.75" x14ac:dyDescent="0.2">
      <c r="A193" s="121" t="s">
        <v>1561</v>
      </c>
      <c r="B193" s="122"/>
      <c r="C193" s="120">
        <v>0.6718604513065034</v>
      </c>
      <c r="D193" s="120">
        <v>1.4239098985961385</v>
      </c>
    </row>
    <row r="194" spans="1:4" ht="12.75" x14ac:dyDescent="0.2">
      <c r="A194" s="121" t="s">
        <v>1562</v>
      </c>
      <c r="B194" s="122"/>
      <c r="C194" s="120">
        <v>0.4599775708919408</v>
      </c>
      <c r="D194" s="120">
        <v>1.2251179422973053</v>
      </c>
    </row>
    <row r="195" spans="1:4" ht="12.75" x14ac:dyDescent="0.2">
      <c r="A195" s="121" t="s">
        <v>1563</v>
      </c>
      <c r="B195" s="122"/>
      <c r="C195" s="120">
        <v>0.71453655385074044</v>
      </c>
      <c r="D195" s="120">
        <v>2.4453855640595021</v>
      </c>
    </row>
    <row r="196" spans="1:4" ht="12.75" x14ac:dyDescent="0.2">
      <c r="A196" s="121" t="s">
        <v>1564</v>
      </c>
      <c r="B196" s="122"/>
      <c r="C196" s="120">
        <v>3.3472840097522045E-3</v>
      </c>
      <c r="D196" s="120">
        <v>9.8355942499847041E-2</v>
      </c>
    </row>
    <row r="197" spans="1:4" ht="12.75" x14ac:dyDescent="0.2">
      <c r="A197" s="121" t="s">
        <v>1565</v>
      </c>
      <c r="B197" s="122"/>
      <c r="C197" s="120">
        <v>1.1323561194052785</v>
      </c>
      <c r="D197" s="120">
        <v>0.10527549208105623</v>
      </c>
    </row>
    <row r="198" spans="1:4" ht="12.75" x14ac:dyDescent="0.2">
      <c r="A198" s="121" t="s">
        <v>1566</v>
      </c>
      <c r="B198" s="122"/>
      <c r="C198" s="120">
        <v>0.20836123608202106</v>
      </c>
      <c r="D198" s="120">
        <v>0.51210191615928946</v>
      </c>
    </row>
    <row r="199" spans="1:4" ht="12.75" x14ac:dyDescent="0.2">
      <c r="A199" s="121" t="s">
        <v>1567</v>
      </c>
      <c r="B199" s="122"/>
      <c r="C199" s="120">
        <v>1.7162147005757418</v>
      </c>
      <c r="D199" s="120">
        <v>2.3089995875711313</v>
      </c>
    </row>
    <row r="200" spans="1:4" ht="12.75" x14ac:dyDescent="0.2">
      <c r="A200" s="121" t="s">
        <v>1568</v>
      </c>
      <c r="B200" s="122"/>
      <c r="C200" s="120">
        <v>1.5155341824304251</v>
      </c>
      <c r="D200" s="120">
        <v>4.2887049501066317</v>
      </c>
    </row>
    <row r="201" spans="1:4" ht="12.75" x14ac:dyDescent="0.2">
      <c r="A201" s="121" t="s">
        <v>1569</v>
      </c>
      <c r="B201" s="122"/>
      <c r="C201" s="120">
        <v>0.89475389711424913</v>
      </c>
      <c r="D201" s="120">
        <v>4.4802178758487674</v>
      </c>
    </row>
    <row r="202" spans="1:4" ht="12.75" x14ac:dyDescent="0.2">
      <c r="A202" s="121" t="s">
        <v>1570</v>
      </c>
      <c r="B202" s="122"/>
      <c r="C202" s="120">
        <v>0.71487276234698116</v>
      </c>
      <c r="D202" s="120">
        <v>5.565283222315343</v>
      </c>
    </row>
    <row r="203" spans="1:4" ht="12.75" x14ac:dyDescent="0.2">
      <c r="A203" s="121" t="s">
        <v>1571</v>
      </c>
      <c r="B203" s="122"/>
      <c r="C203" s="120">
        <v>3.168514302712917</v>
      </c>
      <c r="D203" s="120">
        <v>4.9844098468384761</v>
      </c>
    </row>
    <row r="204" spans="1:4" ht="12.75" x14ac:dyDescent="0.2">
      <c r="A204" s="121" t="s">
        <v>1572</v>
      </c>
      <c r="B204" s="122"/>
      <c r="C204" s="120">
        <v>1.0391435427122848</v>
      </c>
      <c r="D204" s="120">
        <v>8.5694977846676093</v>
      </c>
    </row>
    <row r="205" spans="1:4" ht="12.75" x14ac:dyDescent="0.2">
      <c r="A205" s="121" t="s">
        <v>1573</v>
      </c>
      <c r="B205" s="122"/>
      <c r="C205" s="120">
        <v>1.2157335309182931</v>
      </c>
      <c r="D205" s="120">
        <v>9.0672682671149563</v>
      </c>
    </row>
    <row r="206" spans="1:4" ht="12.75" x14ac:dyDescent="0.2">
      <c r="A206" s="121" t="s">
        <v>1574</v>
      </c>
      <c r="B206" s="122"/>
      <c r="C206" s="120">
        <v>0.19842664085836545</v>
      </c>
      <c r="D206" s="120">
        <v>4.9660217245284901</v>
      </c>
    </row>
    <row r="207" spans="1:4" ht="12.75" x14ac:dyDescent="0.2">
      <c r="A207" s="121" t="s">
        <v>1575</v>
      </c>
      <c r="B207" s="122"/>
      <c r="C207" s="120">
        <v>2.6363321639727699</v>
      </c>
      <c r="D207" s="120">
        <v>4.7789008264066615</v>
      </c>
    </row>
    <row r="208" spans="1:4" ht="12.75" x14ac:dyDescent="0.2">
      <c r="A208" s="121" t="s">
        <v>1576</v>
      </c>
      <c r="B208" s="122"/>
      <c r="C208" s="120">
        <v>0.46944661201001653</v>
      </c>
      <c r="D208" s="120">
        <v>9.0908150630533147</v>
      </c>
    </row>
    <row r="209" spans="1:4" ht="12.75" x14ac:dyDescent="0.2">
      <c r="A209" s="121" t="s">
        <v>1577</v>
      </c>
      <c r="B209" s="122"/>
      <c r="C209" s="120">
        <v>1.1837987653636812</v>
      </c>
      <c r="D209" s="120">
        <v>9.1711306387409604</v>
      </c>
    </row>
    <row r="210" spans="1:4" ht="12.75" x14ac:dyDescent="0.2">
      <c r="A210" s="121" t="s">
        <v>1578</v>
      </c>
      <c r="B210" s="122"/>
      <c r="C210" s="120">
        <v>2.8705995254717496</v>
      </c>
      <c r="D210" s="120">
        <v>9.2461394354790531</v>
      </c>
    </row>
    <row r="211" spans="1:4" ht="12.75" x14ac:dyDescent="0.2">
      <c r="A211" s="121" t="s">
        <v>1579</v>
      </c>
      <c r="B211" s="122"/>
      <c r="C211" s="120">
        <v>0.10652827001780867</v>
      </c>
      <c r="D211" s="120">
        <v>6.5585322065862869E-3</v>
      </c>
    </row>
    <row r="212" spans="1:4" ht="12.75" x14ac:dyDescent="0.2">
      <c r="A212" s="121" t="s">
        <v>1580</v>
      </c>
      <c r="B212" s="122"/>
      <c r="C212" s="120">
        <v>0.44898169618954742</v>
      </c>
      <c r="D212" s="120">
        <v>1.0699383989151645</v>
      </c>
    </row>
    <row r="213" spans="1:4" ht="12.75" x14ac:dyDescent="0.2">
      <c r="A213" s="121" t="s">
        <v>1581</v>
      </c>
      <c r="B213" s="122"/>
      <c r="C213" s="120">
        <v>6.9746379908330644E-2</v>
      </c>
      <c r="D213" s="120">
        <v>1.6821802260267724E-2</v>
      </c>
    </row>
    <row r="214" spans="1:4" ht="12.75" x14ac:dyDescent="0.2">
      <c r="A214" s="121" t="s">
        <v>1582</v>
      </c>
      <c r="B214" s="122"/>
      <c r="C214" s="120">
        <v>4.9169867001924765E-2</v>
      </c>
      <c r="D214" s="120">
        <v>7.9208348366335412E-4</v>
      </c>
    </row>
    <row r="215" spans="1:4" ht="12.75" x14ac:dyDescent="0.2">
      <c r="A215" s="121" t="s">
        <v>1583</v>
      </c>
      <c r="B215" s="122"/>
      <c r="C215" s="120">
        <v>0.10158485338817823</v>
      </c>
      <c r="D215" s="120">
        <v>3.9248923741983261E-3</v>
      </c>
    </row>
    <row r="216" spans="1:4" ht="12.75" x14ac:dyDescent="0.2">
      <c r="A216" s="121" t="s">
        <v>1584</v>
      </c>
      <c r="B216" s="122"/>
      <c r="C216" s="120">
        <v>0.73751562527524106</v>
      </c>
      <c r="D216" s="120">
        <v>0.18978799137054977</v>
      </c>
    </row>
    <row r="217" spans="1:4" ht="12.75" x14ac:dyDescent="0.2">
      <c r="A217" s="121" t="s">
        <v>1585</v>
      </c>
      <c r="B217" s="122"/>
      <c r="C217" s="120">
        <v>0.61542264987567707</v>
      </c>
      <c r="D217" s="120">
        <v>5.2561043462819255</v>
      </c>
    </row>
    <row r="218" spans="1:4" ht="12.75" x14ac:dyDescent="0.2">
      <c r="A218" s="121" t="s">
        <v>1586</v>
      </c>
      <c r="B218" s="122"/>
      <c r="C218" s="120">
        <v>2.4225433292879819</v>
      </c>
      <c r="D218" s="120">
        <v>-0.22289167911116173</v>
      </c>
    </row>
    <row r="219" spans="1:4" ht="12.75" x14ac:dyDescent="0.2">
      <c r="A219" s="121" t="s">
        <v>1587</v>
      </c>
      <c r="B219" s="122"/>
      <c r="C219" s="120">
        <v>0.24490508482825907</v>
      </c>
      <c r="D219" s="120">
        <v>0.43340007084316173</v>
      </c>
    </row>
    <row r="220" spans="1:4" ht="12.75" x14ac:dyDescent="0.2">
      <c r="A220" s="121" t="s">
        <v>1588</v>
      </c>
      <c r="B220" s="122"/>
      <c r="C220" s="120">
        <v>1.0728952476373683</v>
      </c>
      <c r="D220" s="120">
        <v>1.2922726022749464</v>
      </c>
    </row>
    <row r="221" spans="1:4" ht="12.75" x14ac:dyDescent="0.2">
      <c r="A221" s="121" t="s">
        <v>1589</v>
      </c>
      <c r="B221" s="122"/>
      <c r="C221" s="120">
        <v>2.2725858105221906</v>
      </c>
      <c r="D221" s="120">
        <v>1.1749641001979109E-3</v>
      </c>
    </row>
    <row r="222" spans="1:4" ht="12.75" x14ac:dyDescent="0.2">
      <c r="A222" s="121" t="s">
        <v>1590</v>
      </c>
      <c r="B222" s="122"/>
      <c r="C222" s="120">
        <v>0</v>
      </c>
      <c r="D222" s="120">
        <v>0</v>
      </c>
    </row>
    <row r="223" spans="1:4" ht="12.75" x14ac:dyDescent="0.2">
      <c r="A223" s="121" t="s">
        <v>1591</v>
      </c>
      <c r="B223" s="122"/>
      <c r="C223" s="120">
        <v>0.80466492290927105</v>
      </c>
      <c r="D223" s="120">
        <v>2.8001504002737976</v>
      </c>
    </row>
    <row r="224" spans="1:4" ht="12.75" x14ac:dyDescent="0.2">
      <c r="A224" s="121" t="s">
        <v>1592</v>
      </c>
      <c r="B224" s="122"/>
      <c r="C224" s="120">
        <v>0.34047098737481379</v>
      </c>
      <c r="D224" s="120">
        <v>1.0283966170715837</v>
      </c>
    </row>
    <row r="225" spans="1:4" ht="12.75" x14ac:dyDescent="0.2">
      <c r="A225" s="121" t="s">
        <v>1593</v>
      </c>
      <c r="B225" s="122"/>
      <c r="C225" s="120">
        <v>0</v>
      </c>
      <c r="D225" s="120">
        <v>0</v>
      </c>
    </row>
    <row r="226" spans="1:4" ht="12.75" x14ac:dyDescent="0.2">
      <c r="A226" s="121" t="s">
        <v>1594</v>
      </c>
      <c r="B226" s="122"/>
      <c r="C226" s="120">
        <v>0</v>
      </c>
      <c r="D226" s="120">
        <v>0</v>
      </c>
    </row>
    <row r="227" spans="1:4" ht="12.75" x14ac:dyDescent="0.2">
      <c r="A227" s="121" t="s">
        <v>1595</v>
      </c>
      <c r="B227" s="122"/>
      <c r="C227" s="120">
        <v>0.57600102234335104</v>
      </c>
      <c r="D227" s="120">
        <v>0</v>
      </c>
    </row>
    <row r="228" spans="1:4" ht="12.75" x14ac:dyDescent="0.2">
      <c r="A228" s="121" t="s">
        <v>1596</v>
      </c>
      <c r="B228" s="122"/>
      <c r="C228" s="120">
        <v>6.1443862106908172E-2</v>
      </c>
      <c r="D228" s="120">
        <v>0</v>
      </c>
    </row>
    <row r="229" spans="1:4" ht="12.75" x14ac:dyDescent="0.2">
      <c r="A229" s="121" t="s">
        <v>1597</v>
      </c>
      <c r="B229" s="122"/>
      <c r="C229" s="120">
        <v>1.1296329854157812</v>
      </c>
      <c r="D229" s="120">
        <v>1.0601097863922966</v>
      </c>
    </row>
    <row r="230" spans="1:4" ht="12.75" x14ac:dyDescent="0.2">
      <c r="A230" s="121" t="s">
        <v>1598</v>
      </c>
      <c r="B230" s="122"/>
      <c r="C230" s="120">
        <v>2.5479505918401664</v>
      </c>
      <c r="D230" s="120">
        <v>0</v>
      </c>
    </row>
    <row r="231" spans="1:4" ht="12.75" x14ac:dyDescent="0.2">
      <c r="A231" s="121" t="s">
        <v>1599</v>
      </c>
      <c r="B231" s="122"/>
      <c r="C231" s="120">
        <v>-0.55210085935430775</v>
      </c>
      <c r="D231" s="120">
        <v>4.4516508028528792</v>
      </c>
    </row>
    <row r="232" spans="1:4" ht="12.75" x14ac:dyDescent="0.2">
      <c r="A232" s="121" t="s">
        <v>1600</v>
      </c>
      <c r="B232" s="122"/>
      <c r="C232" s="120">
        <v>-0.55236934333723853</v>
      </c>
      <c r="D232" s="120">
        <v>4.4525401378477332</v>
      </c>
    </row>
    <row r="233" spans="1:4" ht="12.75" x14ac:dyDescent="0.2">
      <c r="A233" s="121" t="s">
        <v>1601</v>
      </c>
      <c r="B233" s="122"/>
      <c r="C233" s="120">
        <v>-0.74892876024269051</v>
      </c>
      <c r="D233" s="120">
        <v>4.5254986526737033</v>
      </c>
    </row>
    <row r="234" spans="1:4" ht="12.75" x14ac:dyDescent="0.2">
      <c r="A234" s="121" t="s">
        <v>1602</v>
      </c>
      <c r="B234" s="122"/>
      <c r="C234" s="120">
        <v>-0.55257805387118775</v>
      </c>
      <c r="D234" s="120">
        <v>4.4525719588273986</v>
      </c>
    </row>
    <row r="235" spans="1:4" ht="12.75" x14ac:dyDescent="0.2">
      <c r="A235" s="121" t="s">
        <v>1603</v>
      </c>
      <c r="B235" s="122"/>
      <c r="C235" s="120">
        <v>-0.55212164746988246</v>
      </c>
      <c r="D235" s="120">
        <v>4.4517132539587729</v>
      </c>
    </row>
    <row r="236" spans="1:4" ht="12.75" x14ac:dyDescent="0.2">
      <c r="A236" s="121" t="s">
        <v>1604</v>
      </c>
      <c r="B236" s="122"/>
      <c r="C236" s="120">
        <v>1.4036197629374743</v>
      </c>
      <c r="D236" s="120">
        <v>0</v>
      </c>
    </row>
    <row r="237" spans="1:4" ht="12.75" x14ac:dyDescent="0.2">
      <c r="A237" s="121" t="s">
        <v>1605</v>
      </c>
      <c r="B237" s="122"/>
      <c r="C237" s="120">
        <v>0</v>
      </c>
      <c r="D237" s="120">
        <v>5.1497490748149358E-3</v>
      </c>
    </row>
    <row r="238" spans="1:4" ht="12.75" x14ac:dyDescent="0.2">
      <c r="A238" s="121" t="s">
        <v>1606</v>
      </c>
      <c r="B238" s="122"/>
      <c r="C238" s="120">
        <v>0</v>
      </c>
      <c r="D238" s="120">
        <v>5.1497490748149358E-3</v>
      </c>
    </row>
    <row r="239" spans="1:4" ht="12.75" x14ac:dyDescent="0.2">
      <c r="A239" s="121" t="s">
        <v>1607</v>
      </c>
      <c r="B239" s="122"/>
      <c r="C239" s="120">
        <v>0.4665948828779643</v>
      </c>
      <c r="D239" s="120">
        <v>0.29881450306519125</v>
      </c>
    </row>
    <row r="240" spans="1:4" ht="12.75" x14ac:dyDescent="0.2">
      <c r="A240" s="121" t="s">
        <v>1608</v>
      </c>
      <c r="B240" s="122"/>
      <c r="C240" s="120">
        <v>0.46063339012054594</v>
      </c>
      <c r="D240" s="120">
        <v>0.29873923142195485</v>
      </c>
    </row>
    <row r="241" spans="1:4" ht="12.75" x14ac:dyDescent="0.2">
      <c r="A241" s="121" t="s">
        <v>1609</v>
      </c>
      <c r="B241" s="122"/>
      <c r="C241" s="120">
        <v>0.5192820311626386</v>
      </c>
      <c r="D241" s="120">
        <v>0.29922738601905663</v>
      </c>
    </row>
    <row r="242" spans="1:4" ht="12.75" x14ac:dyDescent="0.2">
      <c r="A242" s="121" t="s">
        <v>1610</v>
      </c>
      <c r="B242" s="122"/>
      <c r="C242" s="120">
        <v>0.46657954659506456</v>
      </c>
      <c r="D242" s="120">
        <v>0.29880692182462726</v>
      </c>
    </row>
    <row r="243" spans="1:4" ht="12.75" x14ac:dyDescent="0.2">
      <c r="A243" s="121" t="s">
        <v>1611</v>
      </c>
      <c r="B243" s="122"/>
      <c r="C243" s="120">
        <v>-4.0444408656355825E-4</v>
      </c>
      <c r="D243" s="120">
        <v>1.3614139610832529E-2</v>
      </c>
    </row>
    <row r="244" spans="1:4" ht="12.75" x14ac:dyDescent="0.2">
      <c r="A244" s="121" t="s">
        <v>1612</v>
      </c>
      <c r="B244" s="122"/>
      <c r="C244" s="120">
        <v>-4.0459499910865289E-4</v>
      </c>
      <c r="D244" s="120">
        <v>1.362832515294217E-2</v>
      </c>
    </row>
    <row r="245" spans="1:4" ht="12.75" x14ac:dyDescent="0.2">
      <c r="A245" s="121" t="s">
        <v>1613</v>
      </c>
      <c r="B245" s="122"/>
      <c r="C245" s="120">
        <v>-0.52718338562582912</v>
      </c>
      <c r="D245" s="120">
        <v>-3.343278149159562E-2</v>
      </c>
    </row>
    <row r="246" spans="1:4" ht="12.75" x14ac:dyDescent="0.2">
      <c r="A246" s="121" t="s">
        <v>1614</v>
      </c>
      <c r="B246" s="122"/>
      <c r="C246" s="120">
        <v>-0.52819872088204356</v>
      </c>
      <c r="D246" s="120">
        <v>-3.3465492873003329E-2</v>
      </c>
    </row>
    <row r="247" spans="1:4" ht="12.75" x14ac:dyDescent="0.2">
      <c r="A247" s="121" t="s">
        <v>1615</v>
      </c>
      <c r="B247" s="122"/>
      <c r="C247" s="120">
        <v>1.6497527664526968</v>
      </c>
      <c r="D247" s="120">
        <v>2.6206259390764983</v>
      </c>
    </row>
    <row r="248" spans="1:4" ht="12.75" x14ac:dyDescent="0.2">
      <c r="A248" s="121" t="s">
        <v>1616</v>
      </c>
      <c r="B248" s="122"/>
      <c r="C248" s="120">
        <v>-0.16664288136613539</v>
      </c>
      <c r="D248" s="120">
        <v>0.29558103604905511</v>
      </c>
    </row>
    <row r="249" spans="1:4" ht="12.75" x14ac:dyDescent="0.2">
      <c r="A249" s="121" t="s">
        <v>1617</v>
      </c>
      <c r="B249" s="122"/>
      <c r="C249" s="120">
        <v>-0.16720608446789742</v>
      </c>
      <c r="D249" s="120">
        <v>0.29665171546813679</v>
      </c>
    </row>
    <row r="250" spans="1:4" ht="12.75" x14ac:dyDescent="0.2">
      <c r="A250" s="121" t="s">
        <v>1618</v>
      </c>
      <c r="B250" s="122"/>
      <c r="C250" s="120">
        <v>0.29210062200223746</v>
      </c>
      <c r="D250" s="120">
        <v>1.5801757344444578E-4</v>
      </c>
    </row>
    <row r="251" spans="1:4" ht="12.75" x14ac:dyDescent="0.2">
      <c r="A251" s="121" t="s">
        <v>1619</v>
      </c>
      <c r="B251" s="122"/>
      <c r="C251" s="120">
        <v>1.409211443930056</v>
      </c>
      <c r="D251" s="120">
        <v>0.29510931131152701</v>
      </c>
    </row>
    <row r="252" spans="1:4" ht="12.75" x14ac:dyDescent="0.2">
      <c r="A252" s="121" t="s">
        <v>1620</v>
      </c>
      <c r="B252" s="122"/>
      <c r="C252" s="120">
        <v>2.7975821224555282</v>
      </c>
      <c r="D252" s="120">
        <v>4.601276620465157</v>
      </c>
    </row>
    <row r="253" spans="1:4" ht="12.75" x14ac:dyDescent="0.2">
      <c r="A253" s="121" t="s">
        <v>1621</v>
      </c>
      <c r="B253" s="122"/>
      <c r="C253" s="120">
        <v>2.2261448996611914</v>
      </c>
      <c r="D253" s="120">
        <v>4.7092117996513032</v>
      </c>
    </row>
    <row r="254" spans="1:4" ht="12.75" x14ac:dyDescent="0.2">
      <c r="A254" s="121" t="s">
        <v>1622</v>
      </c>
      <c r="B254" s="122"/>
      <c r="C254" s="120">
        <v>6.7551946078577311E-3</v>
      </c>
      <c r="D254" s="120">
        <v>0</v>
      </c>
    </row>
    <row r="255" spans="1:4" ht="12.75" x14ac:dyDescent="0.2">
      <c r="A255" s="121" t="s">
        <v>1623</v>
      </c>
      <c r="B255" s="122"/>
      <c r="C255" s="120">
        <v>3.84900521119576</v>
      </c>
      <c r="D255" s="120">
        <v>3.8472359637425289</v>
      </c>
    </row>
    <row r="256" spans="1:4" ht="12.75" x14ac:dyDescent="0.2">
      <c r="A256" s="121" t="s">
        <v>1624</v>
      </c>
      <c r="B256" s="122"/>
      <c r="C256" s="120">
        <v>6.7553738702826691E-3</v>
      </c>
      <c r="D256" s="120">
        <v>0</v>
      </c>
    </row>
    <row r="257" spans="1:4" ht="12.75" x14ac:dyDescent="0.2">
      <c r="A257" s="121" t="s">
        <v>1625</v>
      </c>
      <c r="B257" s="122"/>
      <c r="C257" s="120">
        <v>6.7555917369997122E-3</v>
      </c>
      <c r="D257" s="120">
        <v>0</v>
      </c>
    </row>
    <row r="258" spans="1:4" ht="12.75" x14ac:dyDescent="0.2">
      <c r="A258" s="121" t="s">
        <v>1626</v>
      </c>
      <c r="B258" s="122"/>
      <c r="C258" s="120">
        <v>6.7554990869846286E-3</v>
      </c>
      <c r="D258" s="120">
        <v>0</v>
      </c>
    </row>
    <row r="259" spans="1:4" ht="12.75" x14ac:dyDescent="0.2">
      <c r="A259" s="121" t="s">
        <v>1627</v>
      </c>
      <c r="B259" s="122"/>
      <c r="C259" s="120">
        <v>0.18516955862768703</v>
      </c>
      <c r="D259" s="120">
        <v>0</v>
      </c>
    </row>
    <row r="260" spans="1:4" ht="12.75" x14ac:dyDescent="0.2">
      <c r="A260" s="121" t="s">
        <v>1628</v>
      </c>
      <c r="B260" s="122"/>
      <c r="C260" s="120">
        <v>6.7552203439131663E-3</v>
      </c>
      <c r="D260" s="120">
        <v>0</v>
      </c>
    </row>
    <row r="261" spans="1:4" ht="12.75" x14ac:dyDescent="0.2">
      <c r="A261" s="121" t="s">
        <v>1629</v>
      </c>
      <c r="B261" s="122"/>
      <c r="C261" s="120">
        <v>0.54041805549185706</v>
      </c>
      <c r="D261" s="120">
        <v>1.5249761881291462E-2</v>
      </c>
    </row>
    <row r="262" spans="1:4" ht="12.75" x14ac:dyDescent="0.2">
      <c r="A262" s="121" t="s">
        <v>1630</v>
      </c>
      <c r="B262" s="122"/>
      <c r="C262" s="120">
        <v>1.732544004432586E-2</v>
      </c>
      <c r="D262" s="120">
        <v>0.10789143414526002</v>
      </c>
    </row>
    <row r="263" spans="1:4" ht="12.75" x14ac:dyDescent="0.2">
      <c r="A263" s="121" t="s">
        <v>1631</v>
      </c>
      <c r="B263" s="122"/>
      <c r="C263" s="120">
        <v>7.1880809606014631E-2</v>
      </c>
      <c r="D263" s="120">
        <v>0.10795285656554286</v>
      </c>
    </row>
    <row r="264" spans="1:4" ht="12.75" x14ac:dyDescent="0.2">
      <c r="A264" s="121" t="s">
        <v>1632</v>
      </c>
      <c r="B264" s="122"/>
      <c r="C264" s="120">
        <v>-0.15521394777695754</v>
      </c>
      <c r="D264" s="120">
        <v>4.0447518638917152E-3</v>
      </c>
    </row>
    <row r="265" spans="1:4" ht="12.75" x14ac:dyDescent="0.2">
      <c r="A265" s="121" t="s">
        <v>1633</v>
      </c>
      <c r="B265" s="122"/>
      <c r="C265" s="120">
        <v>-5.3370705469410994E-2</v>
      </c>
      <c r="D265" s="120">
        <v>3.5536532605956198E-5</v>
      </c>
    </row>
    <row r="266" spans="1:4" ht="12.75" x14ac:dyDescent="0.2">
      <c r="A266" s="121" t="s">
        <v>1634</v>
      </c>
      <c r="B266" s="122"/>
      <c r="C266" s="120">
        <v>9.0327839823210951E-2</v>
      </c>
      <c r="D266" s="120">
        <v>0</v>
      </c>
    </row>
    <row r="267" spans="1:4" ht="12.75" x14ac:dyDescent="0.2">
      <c r="A267" s="121" t="s">
        <v>1635</v>
      </c>
      <c r="B267" s="122"/>
      <c r="C267" s="120">
        <v>0.63805392735278033</v>
      </c>
      <c r="D267" s="120">
        <v>10.00920061580204</v>
      </c>
    </row>
    <row r="268" spans="1:4" ht="12.75" x14ac:dyDescent="0.2">
      <c r="A268" s="121" t="s">
        <v>1636</v>
      </c>
      <c r="B268" s="122"/>
      <c r="C268" s="120">
        <v>0.63767266615091545</v>
      </c>
      <c r="D268" s="120">
        <v>5.2563166073546457</v>
      </c>
    </row>
    <row r="269" spans="1:4" ht="12.75" x14ac:dyDescent="0.2">
      <c r="A269" s="121" t="s">
        <v>1637</v>
      </c>
      <c r="B269" s="122"/>
      <c r="C269" s="120">
        <v>0</v>
      </c>
      <c r="D269" s="120">
        <v>0</v>
      </c>
    </row>
    <row r="270" spans="1:4" ht="12.75" x14ac:dyDescent="0.2">
      <c r="A270" s="121" t="s">
        <v>1638</v>
      </c>
      <c r="B270" s="122"/>
      <c r="C270" s="120">
        <v>-5.2379542514577437E-2</v>
      </c>
      <c r="D270" s="120">
        <v>0</v>
      </c>
    </row>
    <row r="271" spans="1:4" ht="12.75" x14ac:dyDescent="0.2">
      <c r="A271" s="121" t="s">
        <v>1639</v>
      </c>
      <c r="B271" s="122"/>
      <c r="C271" s="120">
        <v>0</v>
      </c>
      <c r="D271" s="120">
        <v>0</v>
      </c>
    </row>
    <row r="272" spans="1:4" ht="12.75" x14ac:dyDescent="0.2">
      <c r="A272" s="121" t="s">
        <v>1640</v>
      </c>
      <c r="B272" s="122"/>
      <c r="C272" s="120">
        <v>-4.8088289213422945E-2</v>
      </c>
      <c r="D272" s="120">
        <v>0</v>
      </c>
    </row>
    <row r="273" spans="1:4" ht="12.75" x14ac:dyDescent="0.2">
      <c r="A273" s="121" t="s">
        <v>1641</v>
      </c>
      <c r="B273" s="122"/>
      <c r="C273" s="120">
        <v>-5.755561095805882E-2</v>
      </c>
      <c r="D273" s="120">
        <v>0</v>
      </c>
    </row>
    <row r="274" spans="1:4" ht="12.75" x14ac:dyDescent="0.2">
      <c r="A274" s="121" t="s">
        <v>1642</v>
      </c>
      <c r="B274" s="122"/>
      <c r="C274" s="120">
        <v>0.51494906176501176</v>
      </c>
      <c r="D274" s="120">
        <v>-0.12571419899971825</v>
      </c>
    </row>
    <row r="275" spans="1:4" ht="12.75" x14ac:dyDescent="0.2">
      <c r="A275" s="121" t="s">
        <v>1643</v>
      </c>
      <c r="B275" s="122"/>
      <c r="C275" s="120">
        <v>4.17671894108749E-2</v>
      </c>
      <c r="D275" s="120">
        <v>9.9617393535126175E-3</v>
      </c>
    </row>
    <row r="276" spans="1:4" ht="12.75" x14ac:dyDescent="0.2">
      <c r="A276" s="121" t="s">
        <v>1644</v>
      </c>
      <c r="B276" s="122"/>
      <c r="C276" s="120">
        <v>0.16946009945618706</v>
      </c>
      <c r="D276" s="120">
        <v>-8.4336944309300721E-2</v>
      </c>
    </row>
    <row r="277" spans="1:4" ht="12.75" x14ac:dyDescent="0.2">
      <c r="A277" s="121" t="s">
        <v>1645</v>
      </c>
      <c r="B277" s="122"/>
      <c r="C277" s="120">
        <v>-0.74206579158857711</v>
      </c>
      <c r="D277" s="120">
        <v>0</v>
      </c>
    </row>
    <row r="278" spans="1:4" ht="12.75" x14ac:dyDescent="0.2">
      <c r="A278" s="121" t="s">
        <v>1646</v>
      </c>
      <c r="B278" s="122"/>
      <c r="C278" s="120">
        <v>9.4249360164376142E-2</v>
      </c>
      <c r="D278" s="120">
        <v>1.1061665925109701E-2</v>
      </c>
    </row>
    <row r="279" spans="1:4" ht="12.75" x14ac:dyDescent="0.2">
      <c r="A279" s="121" t="s">
        <v>1647</v>
      </c>
      <c r="B279" s="122"/>
      <c r="C279" s="120">
        <v>0.51363095973422723</v>
      </c>
      <c r="D279" s="120">
        <v>-7.0994584706355404E-2</v>
      </c>
    </row>
    <row r="280" spans="1:4" ht="12.75" x14ac:dyDescent="0.2">
      <c r="A280" s="121" t="s">
        <v>1648</v>
      </c>
      <c r="B280" s="122"/>
      <c r="C280" s="120">
        <v>4.0140128089820912E-2</v>
      </c>
      <c r="D280" s="120">
        <v>1.0919704178354655E-2</v>
      </c>
    </row>
    <row r="281" spans="1:4" ht="12.75" x14ac:dyDescent="0.2">
      <c r="A281" s="121" t="s">
        <v>1649</v>
      </c>
      <c r="B281" s="122"/>
      <c r="C281" s="120">
        <v>0.16946151993613878</v>
      </c>
      <c r="D281" s="120">
        <v>-8.4336944309300721E-2</v>
      </c>
    </row>
    <row r="282" spans="1:4" ht="12.75" x14ac:dyDescent="0.2">
      <c r="A282" s="121" t="s">
        <v>1650</v>
      </c>
      <c r="B282" s="122"/>
      <c r="C282" s="120">
        <v>2.3326544029239366E-2</v>
      </c>
      <c r="D282" s="120">
        <v>0</v>
      </c>
    </row>
    <row r="283" spans="1:4" ht="12.75" x14ac:dyDescent="0.2">
      <c r="A283" s="121" t="s">
        <v>1651</v>
      </c>
      <c r="B283" s="122"/>
      <c r="C283" s="120">
        <v>-1.1596332402302447</v>
      </c>
      <c r="D283" s="120">
        <v>0</v>
      </c>
    </row>
    <row r="284" spans="1:4" ht="12.75" x14ac:dyDescent="0.2">
      <c r="A284" s="121" t="s">
        <v>1652</v>
      </c>
      <c r="B284" s="122"/>
      <c r="C284" s="120">
        <v>0.50076701344594177</v>
      </c>
      <c r="D284" s="120">
        <v>0</v>
      </c>
    </row>
    <row r="285" spans="1:4" ht="12.75" x14ac:dyDescent="0.2">
      <c r="A285" s="121" t="s">
        <v>1653</v>
      </c>
      <c r="B285" s="122"/>
      <c r="C285" s="120">
        <v>-5.2782981407149507E-5</v>
      </c>
      <c r="D285" s="120">
        <v>0</v>
      </c>
    </row>
    <row r="286" spans="1:4" ht="12.75" x14ac:dyDescent="0.2">
      <c r="A286" s="121" t="s">
        <v>1654</v>
      </c>
      <c r="B286" s="122"/>
      <c r="C286" s="120">
        <v>0</v>
      </c>
      <c r="D286" s="120">
        <v>0.52866581542597257</v>
      </c>
    </row>
    <row r="287" spans="1:4" ht="12.75" x14ac:dyDescent="0.2">
      <c r="A287" s="121" t="s">
        <v>1655</v>
      </c>
      <c r="B287" s="122"/>
      <c r="C287" s="120">
        <v>0</v>
      </c>
      <c r="D287" s="120">
        <v>0.59773385939369872</v>
      </c>
    </row>
    <row r="288" spans="1:4" ht="12.75" x14ac:dyDescent="0.2">
      <c r="A288" s="121" t="s">
        <v>1656</v>
      </c>
      <c r="B288" s="122"/>
      <c r="C288" s="120">
        <v>0</v>
      </c>
      <c r="D288" s="120">
        <v>0.59695740252898633</v>
      </c>
    </row>
    <row r="289" spans="1:4" ht="12.75" x14ac:dyDescent="0.2">
      <c r="A289" s="121" t="s">
        <v>1657</v>
      </c>
      <c r="B289" s="122"/>
      <c r="C289" s="120">
        <v>0</v>
      </c>
      <c r="D289" s="120">
        <v>0.59695868098883875</v>
      </c>
    </row>
    <row r="290" spans="1:4" ht="12.75" x14ac:dyDescent="0.2">
      <c r="A290" s="121" t="s">
        <v>1658</v>
      </c>
      <c r="B290" s="122"/>
      <c r="C290" s="120">
        <v>0.39063952662465035</v>
      </c>
      <c r="D290" s="120">
        <v>0.6619692250722683</v>
      </c>
    </row>
    <row r="291" spans="1:4" ht="12.75" x14ac:dyDescent="0.2">
      <c r="A291" s="121" t="s">
        <v>1659</v>
      </c>
      <c r="B291" s="122"/>
      <c r="C291" s="120">
        <v>0.17307862267817303</v>
      </c>
      <c r="D291" s="120">
        <v>-2.6894079784717466E-2</v>
      </c>
    </row>
    <row r="292" spans="1:4" ht="12.75" x14ac:dyDescent="0.2">
      <c r="A292" s="121" t="s">
        <v>1660</v>
      </c>
      <c r="B292" s="122"/>
      <c r="C292" s="120">
        <v>0</v>
      </c>
      <c r="D292" s="120">
        <v>0</v>
      </c>
    </row>
    <row r="293" spans="1:4" ht="12.75" x14ac:dyDescent="0.2">
      <c r="A293" s="121" t="s">
        <v>1661</v>
      </c>
      <c r="B293" s="122"/>
      <c r="C293" s="120">
        <v>0</v>
      </c>
      <c r="D293" s="120">
        <v>0</v>
      </c>
    </row>
    <row r="294" spans="1:4" ht="12.75" x14ac:dyDescent="0.2">
      <c r="A294" s="121" t="s">
        <v>1662</v>
      </c>
      <c r="B294" s="122"/>
      <c r="C294" s="120">
        <v>0</v>
      </c>
      <c r="D294" s="120">
        <v>0</v>
      </c>
    </row>
    <row r="295" spans="1:4" ht="12.75" x14ac:dyDescent="0.2">
      <c r="A295" s="121" t="s">
        <v>1663</v>
      </c>
      <c r="B295" s="122"/>
      <c r="C295" s="120">
        <v>8.3839462276085984E-3</v>
      </c>
      <c r="D295" s="120">
        <v>3.7259428033388289E-3</v>
      </c>
    </row>
    <row r="296" spans="1:4" ht="12.75" x14ac:dyDescent="0.2">
      <c r="A296" s="121" t="s">
        <v>1664</v>
      </c>
      <c r="B296" s="122"/>
      <c r="C296" s="120">
        <v>0</v>
      </c>
      <c r="D296" s="120">
        <v>0</v>
      </c>
    </row>
    <row r="297" spans="1:4" ht="12.75" x14ac:dyDescent="0.2">
      <c r="A297" s="121" t="s">
        <v>1665</v>
      </c>
      <c r="B297" s="122"/>
      <c r="C297" s="120">
        <v>0</v>
      </c>
      <c r="D297" s="120">
        <v>0</v>
      </c>
    </row>
    <row r="298" spans="1:4" ht="12.75" x14ac:dyDescent="0.2">
      <c r="A298" s="121" t="s">
        <v>1666</v>
      </c>
      <c r="B298" s="122"/>
      <c r="C298" s="120">
        <v>0</v>
      </c>
      <c r="D298" s="120">
        <v>0</v>
      </c>
    </row>
    <row r="299" spans="1:4" ht="12.75" x14ac:dyDescent="0.2">
      <c r="A299" s="121" t="s">
        <v>1667</v>
      </c>
      <c r="B299" s="122"/>
      <c r="C299" s="120">
        <v>0</v>
      </c>
      <c r="D299" s="120">
        <v>0</v>
      </c>
    </row>
    <row r="300" spans="1:4" ht="12.75" x14ac:dyDescent="0.2">
      <c r="A300" s="121" t="s">
        <v>1668</v>
      </c>
      <c r="B300" s="122"/>
      <c r="C300" s="120">
        <v>0</v>
      </c>
      <c r="D300" s="120">
        <v>0</v>
      </c>
    </row>
    <row r="301" spans="1:4" ht="12.75" x14ac:dyDescent="0.2">
      <c r="A301" s="121" t="s">
        <v>1669</v>
      </c>
      <c r="B301" s="122"/>
      <c r="C301" s="120">
        <v>0</v>
      </c>
      <c r="D301" s="120">
        <v>0</v>
      </c>
    </row>
    <row r="302" spans="1:4" ht="12.75" x14ac:dyDescent="0.2">
      <c r="A302" s="121" t="s">
        <v>1670</v>
      </c>
      <c r="B302" s="122"/>
      <c r="C302" s="120">
        <v>0</v>
      </c>
      <c r="D302" s="120">
        <v>0</v>
      </c>
    </row>
    <row r="303" spans="1:4" ht="12.75" x14ac:dyDescent="0.2">
      <c r="A303" s="121" t="s">
        <v>1671</v>
      </c>
      <c r="B303" s="122"/>
      <c r="C303" s="120">
        <v>0.12226965462852432</v>
      </c>
      <c r="D303" s="120">
        <v>4.4445047529609045E-5</v>
      </c>
    </row>
    <row r="304" spans="1:4" ht="12.75" x14ac:dyDescent="0.2">
      <c r="A304" s="121" t="s">
        <v>1672</v>
      </c>
      <c r="B304" s="122"/>
      <c r="C304" s="120">
        <v>0</v>
      </c>
      <c r="D304" s="120">
        <v>0</v>
      </c>
    </row>
    <row r="305" spans="1:4" ht="12.75" x14ac:dyDescent="0.2">
      <c r="A305" s="121" t="s">
        <v>1673</v>
      </c>
      <c r="B305" s="122"/>
      <c r="C305" s="120">
        <v>0</v>
      </c>
      <c r="D305" s="120">
        <v>0</v>
      </c>
    </row>
    <row r="306" spans="1:4" ht="12.75" x14ac:dyDescent="0.2">
      <c r="A306" s="121" t="s">
        <v>1674</v>
      </c>
      <c r="B306" s="122"/>
      <c r="C306" s="120">
        <v>1.7838213148212747</v>
      </c>
      <c r="D306" s="120">
        <v>2.7402949009484638</v>
      </c>
    </row>
    <row r="307" spans="1:4" ht="12.75" x14ac:dyDescent="0.2">
      <c r="A307" s="121" t="s">
        <v>1675</v>
      </c>
      <c r="B307" s="122"/>
      <c r="C307" s="120">
        <v>0.13296796836621722</v>
      </c>
      <c r="D307" s="120">
        <v>0</v>
      </c>
    </row>
    <row r="308" spans="1:4" ht="12.75" x14ac:dyDescent="0.2">
      <c r="A308" s="121" t="s">
        <v>1676</v>
      </c>
      <c r="B308" s="122"/>
      <c r="C308" s="120">
        <v>0.2040636159564041</v>
      </c>
      <c r="D308" s="120">
        <v>0</v>
      </c>
    </row>
    <row r="309" spans="1:4" ht="12.75" x14ac:dyDescent="0.2">
      <c r="A309" s="121" t="s">
        <v>1677</v>
      </c>
      <c r="B309" s="122"/>
      <c r="C309" s="120">
        <v>6.2167209782506616E-2</v>
      </c>
      <c r="D309" s="120">
        <v>-2.2165378366005822E-2</v>
      </c>
    </row>
    <row r="310" spans="1:4" ht="12.75" x14ac:dyDescent="0.2">
      <c r="A310" s="121" t="s">
        <v>1678</v>
      </c>
      <c r="B310" s="122"/>
      <c r="C310" s="120">
        <v>0.35885929801641192</v>
      </c>
      <c r="D310" s="120">
        <v>-1.6038408909533636E-2</v>
      </c>
    </row>
    <row r="311" spans="1:4" ht="12.75" x14ac:dyDescent="0.2">
      <c r="A311" s="121" t="s">
        <v>1679</v>
      </c>
      <c r="B311" s="122"/>
      <c r="C311" s="120">
        <v>5.0743872456194374</v>
      </c>
      <c r="D311" s="120">
        <v>1.0764790558921667E-2</v>
      </c>
    </row>
    <row r="312" spans="1:4" ht="12.75" x14ac:dyDescent="0.2">
      <c r="A312" s="121" t="s">
        <v>1680</v>
      </c>
      <c r="B312" s="122"/>
      <c r="C312" s="120">
        <v>5.0665054934356419</v>
      </c>
      <c r="D312" s="120">
        <v>-1.0894350047425989E-2</v>
      </c>
    </row>
    <row r="313" spans="1:4" ht="12.75" x14ac:dyDescent="0.2">
      <c r="A313" s="121" t="s">
        <v>1681</v>
      </c>
      <c r="B313" s="122"/>
      <c r="C313" s="120">
        <v>8.8715440341126897</v>
      </c>
      <c r="D313" s="120">
        <v>3.1457077452527513</v>
      </c>
    </row>
    <row r="314" spans="1:4" ht="12.75" x14ac:dyDescent="0.2">
      <c r="A314" s="121" t="s">
        <v>1682</v>
      </c>
      <c r="B314" s="122"/>
      <c r="C314" s="120">
        <v>0.17394942117060147</v>
      </c>
      <c r="D314" s="120">
        <v>1.8882722927702202</v>
      </c>
    </row>
    <row r="315" spans="1:4" ht="12.75" x14ac:dyDescent="0.2">
      <c r="A315" s="121" t="s">
        <v>1683</v>
      </c>
      <c r="B315" s="122"/>
      <c r="C315" s="120">
        <v>0.77817465478372927</v>
      </c>
      <c r="D315" s="120">
        <v>0.58262673780388596</v>
      </c>
    </row>
    <row r="316" spans="1:4" ht="12.75" x14ac:dyDescent="0.2">
      <c r="A316" s="121" t="s">
        <v>1684</v>
      </c>
      <c r="B316" s="122"/>
      <c r="C316" s="120">
        <v>0.28806341637778832</v>
      </c>
      <c r="D316" s="120">
        <v>0.93035089464302856</v>
      </c>
    </row>
    <row r="317" spans="1:4" ht="12.75" x14ac:dyDescent="0.2">
      <c r="A317" s="121" t="s">
        <v>1685</v>
      </c>
      <c r="B317" s="122"/>
      <c r="C317" s="120">
        <v>3.5603726812511347</v>
      </c>
      <c r="D317" s="120">
        <v>1.4068916874339981</v>
      </c>
    </row>
    <row r="318" spans="1:4" ht="12.75" x14ac:dyDescent="0.2">
      <c r="A318" s="121" t="s">
        <v>1686</v>
      </c>
      <c r="B318" s="122"/>
      <c r="C318" s="120">
        <v>0.94972020655873368</v>
      </c>
      <c r="D318" s="120">
        <v>0.42577974240655597</v>
      </c>
    </row>
    <row r="319" spans="1:4" ht="12.75" x14ac:dyDescent="0.2">
      <c r="A319" s="121" t="s">
        <v>1687</v>
      </c>
      <c r="B319" s="122"/>
      <c r="C319" s="120">
        <v>0.94964492804921175</v>
      </c>
      <c r="D319" s="120">
        <v>0.42576454236387762</v>
      </c>
    </row>
    <row r="320" spans="1:4" ht="12.75" x14ac:dyDescent="0.2">
      <c r="A320" s="121" t="s">
        <v>1688</v>
      </c>
      <c r="B320" s="122"/>
      <c r="C320" s="120">
        <v>2.854386298198508</v>
      </c>
      <c r="D320" s="120">
        <v>4.8561975516577576</v>
      </c>
    </row>
    <row r="321" spans="1:4" ht="12.75" x14ac:dyDescent="0.2">
      <c r="A321" s="121" t="s">
        <v>1689</v>
      </c>
      <c r="B321" s="122"/>
      <c r="C321" s="120">
        <v>0.94874100464212929</v>
      </c>
      <c r="D321" s="120">
        <v>0.49346273517538447</v>
      </c>
    </row>
    <row r="322" spans="1:4" ht="12.75" x14ac:dyDescent="0.2">
      <c r="A322" s="121" t="s">
        <v>1690</v>
      </c>
      <c r="B322" s="122"/>
      <c r="C322" s="120">
        <v>-0.28664019703854421</v>
      </c>
      <c r="D322" s="120">
        <v>3.3963741091731166</v>
      </c>
    </row>
    <row r="323" spans="1:4" ht="12.75" x14ac:dyDescent="0.2">
      <c r="A323" s="121" t="s">
        <v>1691</v>
      </c>
      <c r="B323" s="122"/>
      <c r="C323" s="120">
        <v>-0.16583668915133226</v>
      </c>
      <c r="D323" s="120">
        <v>0.11368687054399484</v>
      </c>
    </row>
    <row r="324" spans="1:4" ht="12.75" x14ac:dyDescent="0.2">
      <c r="A324" s="121" t="s">
        <v>1692</v>
      </c>
      <c r="B324" s="122"/>
      <c r="C324" s="120">
        <v>0.13601410981819442</v>
      </c>
      <c r="D324" s="120">
        <v>9.5492505661411001E-2</v>
      </c>
    </row>
    <row r="325" spans="1:4" ht="12.75" x14ac:dyDescent="0.2">
      <c r="A325" s="121" t="s">
        <v>1693</v>
      </c>
      <c r="B325" s="122"/>
      <c r="C325" s="120">
        <v>-6.7127758604775489E-2</v>
      </c>
      <c r="D325" s="120">
        <v>9.7142923376861215E-2</v>
      </c>
    </row>
    <row r="326" spans="1:4" ht="12.75" x14ac:dyDescent="0.2">
      <c r="A326" s="121" t="s">
        <v>1694</v>
      </c>
      <c r="B326" s="122"/>
      <c r="C326" s="120">
        <v>0.12457269761787414</v>
      </c>
      <c r="D326" s="120">
        <v>2.0231874226961193E-2</v>
      </c>
    </row>
    <row r="327" spans="1:4" ht="12.75" x14ac:dyDescent="0.2">
      <c r="A327" s="121" t="s">
        <v>1695</v>
      </c>
      <c r="B327" s="122"/>
      <c r="C327" s="120">
        <v>-4.0074009264448243E-4</v>
      </c>
      <c r="D327" s="120">
        <v>1.3388076081125553E-2</v>
      </c>
    </row>
    <row r="328" spans="1:4" ht="12.75" x14ac:dyDescent="0.2">
      <c r="A328" s="121" t="s">
        <v>1696</v>
      </c>
      <c r="B328" s="122"/>
      <c r="C328" s="120">
        <v>1.3089718265040533</v>
      </c>
      <c r="D328" s="120">
        <v>-5.7219596944372605E-2</v>
      </c>
    </row>
    <row r="329" spans="1:4" ht="12.75" x14ac:dyDescent="0.2">
      <c r="A329" s="121" t="s">
        <v>1697</v>
      </c>
      <c r="B329" s="122"/>
      <c r="C329" s="120">
        <v>1.1621128789926369</v>
      </c>
      <c r="D329" s="120">
        <v>-4.1622332759390472E-2</v>
      </c>
    </row>
    <row r="330" spans="1:4" ht="12.75" x14ac:dyDescent="0.2">
      <c r="A330" s="121" t="s">
        <v>1698</v>
      </c>
      <c r="B330" s="122"/>
      <c r="C330" s="120">
        <v>0.1070778879801404</v>
      </c>
      <c r="D330" s="120">
        <v>0</v>
      </c>
    </row>
    <row r="331" spans="1:4" ht="12.75" x14ac:dyDescent="0.2">
      <c r="A331" s="121" t="s">
        <v>1699</v>
      </c>
      <c r="B331" s="122"/>
      <c r="C331" s="120">
        <v>0.10707927682640041</v>
      </c>
      <c r="D331" s="120">
        <v>0</v>
      </c>
    </row>
    <row r="332" spans="1:4" ht="12.75" x14ac:dyDescent="0.2">
      <c r="A332" s="121" t="s">
        <v>1700</v>
      </c>
      <c r="B332" s="122"/>
      <c r="C332" s="120">
        <v>-0.32285824884540609</v>
      </c>
      <c r="D332" s="120">
        <v>0.56724857633292947</v>
      </c>
    </row>
    <row r="333" spans="1:4" ht="12.75" x14ac:dyDescent="0.2">
      <c r="A333" s="121" t="s">
        <v>1701</v>
      </c>
      <c r="B333" s="122"/>
      <c r="C333" s="120">
        <v>-0.69447163248958665</v>
      </c>
      <c r="D333" s="120">
        <v>0</v>
      </c>
    </row>
    <row r="334" spans="1:4" ht="12.75" x14ac:dyDescent="0.2">
      <c r="A334" s="121" t="s">
        <v>1702</v>
      </c>
      <c r="B334" s="122"/>
      <c r="C334" s="120">
        <v>0.41763628270029124</v>
      </c>
      <c r="D334" s="120">
        <v>0.5635703947844154</v>
      </c>
    </row>
    <row r="335" spans="1:4" ht="12.75" x14ac:dyDescent="0.2">
      <c r="A335" s="121" t="s">
        <v>1703</v>
      </c>
      <c r="B335" s="122"/>
      <c r="C335" s="120">
        <v>1.6891062369136534</v>
      </c>
      <c r="D335" s="120">
        <v>1.2041457165443379</v>
      </c>
    </row>
    <row r="336" spans="1:4" ht="12.75" x14ac:dyDescent="0.2">
      <c r="A336" s="121" t="s">
        <v>1704</v>
      </c>
      <c r="B336" s="122"/>
      <c r="C336" s="120">
        <v>105.58897479617056</v>
      </c>
      <c r="D336" s="120">
        <v>1.2042859916331228</v>
      </c>
    </row>
    <row r="337" spans="1:4" ht="12.75" x14ac:dyDescent="0.2">
      <c r="A337" s="121" t="s">
        <v>1705</v>
      </c>
      <c r="B337" s="122"/>
      <c r="C337" s="120">
        <v>1.6893315694439412</v>
      </c>
      <c r="D337" s="120">
        <v>1.2042948005653917</v>
      </c>
    </row>
    <row r="338" spans="1:4" ht="12.75" x14ac:dyDescent="0.2">
      <c r="A338" s="121" t="s">
        <v>1706</v>
      </c>
      <c r="B338" s="122"/>
      <c r="C338" s="120">
        <v>1.7212807050308205</v>
      </c>
      <c r="D338" s="120">
        <v>1.0491862422091391</v>
      </c>
    </row>
    <row r="339" spans="1:4" ht="12.75" x14ac:dyDescent="0.2">
      <c r="A339" s="121" t="s">
        <v>1707</v>
      </c>
      <c r="B339" s="122"/>
      <c r="C339" s="120">
        <v>1.4114352370461891</v>
      </c>
      <c r="D339" s="120">
        <v>0.67940763952182981</v>
      </c>
    </row>
    <row r="340" spans="1:4" ht="12.75" x14ac:dyDescent="0.2">
      <c r="A340" s="121" t="s">
        <v>1708</v>
      </c>
      <c r="B340" s="122"/>
      <c r="C340" s="120">
        <v>1.6181632055292803</v>
      </c>
      <c r="D340" s="120">
        <v>0.68209807474202744</v>
      </c>
    </row>
    <row r="341" spans="1:4" ht="12.75" x14ac:dyDescent="0.2">
      <c r="A341" s="121" t="s">
        <v>1709</v>
      </c>
      <c r="B341" s="122"/>
      <c r="C341" s="120">
        <v>3.5483132116878395</v>
      </c>
      <c r="D341" s="120">
        <v>2.772865471559121</v>
      </c>
    </row>
    <row r="342" spans="1:4" ht="12.75" x14ac:dyDescent="0.2">
      <c r="A342" s="121" t="s">
        <v>1710</v>
      </c>
      <c r="B342" s="122"/>
      <c r="C342" s="120">
        <v>2.9308187983527825</v>
      </c>
      <c r="D342" s="120">
        <v>2.7175506249643844</v>
      </c>
    </row>
    <row r="343" spans="1:4" ht="12.75" x14ac:dyDescent="0.2">
      <c r="A343" s="121" t="s">
        <v>1711</v>
      </c>
      <c r="B343" s="122"/>
      <c r="C343" s="120">
        <v>2.9308335312978904</v>
      </c>
      <c r="D343" s="120">
        <v>2.7175504661062355</v>
      </c>
    </row>
    <row r="344" spans="1:4" ht="12.75" x14ac:dyDescent="0.2">
      <c r="A344" s="121" t="s">
        <v>1712</v>
      </c>
      <c r="B344" s="122"/>
      <c r="C344" s="120">
        <v>74.524872429297972</v>
      </c>
      <c r="D344" s="120">
        <v>4.8782454605445871</v>
      </c>
    </row>
    <row r="345" spans="1:4" ht="12.75" x14ac:dyDescent="0.2">
      <c r="A345" s="121" t="s">
        <v>1713</v>
      </c>
      <c r="B345" s="122"/>
      <c r="C345" s="120">
        <v>5.3032397713178998</v>
      </c>
      <c r="D345" s="120">
        <v>4.3387529114103058</v>
      </c>
    </row>
    <row r="346" spans="1:4" ht="12.75" x14ac:dyDescent="0.2">
      <c r="A346" s="121" t="s">
        <v>1714</v>
      </c>
      <c r="B346" s="122"/>
      <c r="C346" s="120">
        <v>2.583674678166973</v>
      </c>
      <c r="D346" s="120">
        <v>2.9465215289775593</v>
      </c>
    </row>
    <row r="347" spans="1:4" ht="12.75" x14ac:dyDescent="0.2">
      <c r="A347" s="121" t="s">
        <v>1715</v>
      </c>
      <c r="B347" s="122"/>
      <c r="C347" s="120">
        <v>2.7344009019281925</v>
      </c>
      <c r="D347" s="120">
        <v>2.9596552789136004</v>
      </c>
    </row>
    <row r="348" spans="1:4" ht="12.75" x14ac:dyDescent="0.2">
      <c r="A348" s="121" t="s">
        <v>1716</v>
      </c>
      <c r="B348" s="122"/>
      <c r="C348" s="120">
        <v>4.3460241872567256</v>
      </c>
      <c r="D348" s="120">
        <v>4.330905605124423</v>
      </c>
    </row>
    <row r="349" spans="1:4" ht="12.75" x14ac:dyDescent="0.2">
      <c r="A349" s="121" t="s">
        <v>1717</v>
      </c>
      <c r="B349" s="122"/>
      <c r="C349" s="120">
        <v>0</v>
      </c>
      <c r="D349" s="120">
        <v>6.2723659459798533</v>
      </c>
    </row>
    <row r="350" spans="1:4" ht="12.75" x14ac:dyDescent="0.2">
      <c r="A350" s="121" t="s">
        <v>1718</v>
      </c>
      <c r="B350" s="122"/>
      <c r="C350" s="120">
        <v>1.692607640325853</v>
      </c>
      <c r="D350" s="120">
        <v>2.6198225798150037</v>
      </c>
    </row>
    <row r="351" spans="1:4" ht="12.75" x14ac:dyDescent="0.2">
      <c r="A351" s="121" t="s">
        <v>1719</v>
      </c>
      <c r="B351" s="122"/>
      <c r="C351" s="120">
        <v>2.6201080329249087</v>
      </c>
      <c r="D351" s="120">
        <v>2.5570180610614628</v>
      </c>
    </row>
    <row r="352" spans="1:4" ht="12.75" x14ac:dyDescent="0.2">
      <c r="A352" s="121" t="s">
        <v>1720</v>
      </c>
      <c r="B352" s="122"/>
      <c r="C352" s="120">
        <v>0.95713689118292167</v>
      </c>
      <c r="D352" s="120">
        <v>0.29311912984128485</v>
      </c>
    </row>
    <row r="353" spans="1:4" ht="12.75" x14ac:dyDescent="0.2">
      <c r="A353" s="121" t="s">
        <v>1721</v>
      </c>
      <c r="B353" s="122"/>
      <c r="C353" s="120">
        <v>0.51920636914905893</v>
      </c>
      <c r="D353" s="120">
        <v>0.30451882042062856</v>
      </c>
    </row>
    <row r="354" spans="1:4" ht="12.75" x14ac:dyDescent="0.2">
      <c r="A354" s="121" t="s">
        <v>1722</v>
      </c>
      <c r="B354" s="122"/>
      <c r="C354" s="120">
        <v>0.51056156930786323</v>
      </c>
      <c r="D354" s="120">
        <v>0.28383531857263805</v>
      </c>
    </row>
    <row r="355" spans="1:4" ht="12.75" x14ac:dyDescent="0.2">
      <c r="A355" s="121" t="s">
        <v>1723</v>
      </c>
      <c r="B355" s="122"/>
      <c r="C355" s="120">
        <v>2.0610585001767667E-2</v>
      </c>
      <c r="D355" s="120">
        <v>0</v>
      </c>
    </row>
    <row r="356" spans="1:4" ht="12.75" x14ac:dyDescent="0.2">
      <c r="A356" s="121" t="s">
        <v>1724</v>
      </c>
      <c r="B356" s="122"/>
      <c r="C356" s="120">
        <v>2.075739778347584E-2</v>
      </c>
      <c r="D356" s="120">
        <v>0</v>
      </c>
    </row>
    <row r="357" spans="1:4" ht="12.75" x14ac:dyDescent="0.2">
      <c r="A357" s="121" t="s">
        <v>1725</v>
      </c>
      <c r="B357" s="122"/>
      <c r="C357" s="120">
        <v>0.45410124976606575</v>
      </c>
      <c r="D357" s="120">
        <v>0</v>
      </c>
    </row>
    <row r="358" spans="1:4" ht="12.75" x14ac:dyDescent="0.2">
      <c r="A358" s="121" t="s">
        <v>1726</v>
      </c>
      <c r="B358" s="122"/>
      <c r="C358" s="120">
        <v>0.45410024724196707</v>
      </c>
      <c r="D358" s="120">
        <v>0</v>
      </c>
    </row>
    <row r="359" spans="1:4" ht="12.75" x14ac:dyDescent="0.2">
      <c r="A359" s="121" t="s">
        <v>1727</v>
      </c>
      <c r="B359" s="122"/>
      <c r="C359" s="120">
        <v>0.45409519572257973</v>
      </c>
      <c r="D359" s="120">
        <v>0</v>
      </c>
    </row>
    <row r="360" spans="1:4" ht="12.75" x14ac:dyDescent="0.2">
      <c r="A360" s="121" t="s">
        <v>1728</v>
      </c>
      <c r="B360" s="122"/>
      <c r="C360" s="120">
        <v>0</v>
      </c>
      <c r="D360" s="120">
        <v>0</v>
      </c>
    </row>
    <row r="361" spans="1:4" ht="12.75" x14ac:dyDescent="0.2">
      <c r="A361" s="121" t="s">
        <v>1729</v>
      </c>
      <c r="B361" s="122"/>
      <c r="C361" s="120">
        <v>0.72263395672931785</v>
      </c>
      <c r="D361" s="120">
        <v>-0.1133172484028023</v>
      </c>
    </row>
    <row r="362" spans="1:4" ht="12.75" x14ac:dyDescent="0.2">
      <c r="A362" s="121" t="s">
        <v>1730</v>
      </c>
      <c r="B362" s="122"/>
      <c r="C362" s="120">
        <v>4.780855721689755E-2</v>
      </c>
      <c r="D362" s="120">
        <v>1.154803203633234E-2</v>
      </c>
    </row>
    <row r="363" spans="1:4" ht="12.75" x14ac:dyDescent="0.2">
      <c r="A363" s="121" t="s">
        <v>1731</v>
      </c>
      <c r="B363" s="122"/>
      <c r="C363" s="120">
        <v>0.17343521449581922</v>
      </c>
      <c r="D363" s="120">
        <v>-8.8180843866395089E-2</v>
      </c>
    </row>
    <row r="364" spans="1:4" ht="12.75" x14ac:dyDescent="0.2">
      <c r="A364" s="121" t="s">
        <v>1732</v>
      </c>
      <c r="B364" s="122"/>
      <c r="C364" s="120">
        <v>0.52266322337476756</v>
      </c>
      <c r="D364" s="120">
        <v>-0.14239983175009263</v>
      </c>
    </row>
    <row r="365" spans="1:4" ht="12.75" x14ac:dyDescent="0.2">
      <c r="A365" s="121" t="s">
        <v>1733</v>
      </c>
      <c r="B365" s="122"/>
      <c r="C365" s="120">
        <v>-0.13061586999813279</v>
      </c>
      <c r="D365" s="120">
        <v>-3.4143482034296145E-2</v>
      </c>
    </row>
    <row r="366" spans="1:4" ht="12.75" x14ac:dyDescent="0.2">
      <c r="A366" s="121" t="s">
        <v>1734</v>
      </c>
      <c r="B366" s="122"/>
      <c r="C366" s="120">
        <v>-0.17482570883984846</v>
      </c>
      <c r="D366" s="120">
        <v>-4.3106636039597551E-2</v>
      </c>
    </row>
    <row r="367" spans="1:4" ht="12.75" x14ac:dyDescent="0.2">
      <c r="A367" s="121" t="s">
        <v>1735</v>
      </c>
      <c r="B367" s="122"/>
      <c r="C367" s="120">
        <v>-0.16566710662992401</v>
      </c>
      <c r="D367" s="120">
        <v>-4.2909667631013386E-2</v>
      </c>
    </row>
    <row r="368" spans="1:4" ht="12.75" x14ac:dyDescent="0.2">
      <c r="A368" s="121" t="s">
        <v>1736</v>
      </c>
      <c r="B368" s="122"/>
      <c r="C368" s="120">
        <v>-0.16566618874026254</v>
      </c>
      <c r="D368" s="120">
        <v>-4.2909667631013386E-2</v>
      </c>
    </row>
    <row r="369" spans="1:4" ht="12.75" x14ac:dyDescent="0.2">
      <c r="A369" s="121" t="s">
        <v>1737</v>
      </c>
      <c r="B369" s="122"/>
      <c r="C369" s="120">
        <v>-0.17536742014880086</v>
      </c>
      <c r="D369" s="120">
        <v>-4.4040670979045828E-2</v>
      </c>
    </row>
    <row r="370" spans="1:4" ht="12.75" x14ac:dyDescent="0.2">
      <c r="A370" s="121" t="s">
        <v>1738</v>
      </c>
      <c r="B370" s="122"/>
      <c r="C370" s="120">
        <v>0.4522761176127631</v>
      </c>
      <c r="D370" s="120">
        <v>0</v>
      </c>
    </row>
    <row r="371" spans="1:4" ht="12.75" x14ac:dyDescent="0.2">
      <c r="A371" s="121" t="s">
        <v>1739</v>
      </c>
      <c r="B371" s="122"/>
      <c r="C371" s="120">
        <v>0.26644497481666268</v>
      </c>
      <c r="D371" s="120">
        <v>0</v>
      </c>
    </row>
    <row r="372" spans="1:4" ht="12.75" x14ac:dyDescent="0.2">
      <c r="A372" s="121" t="s">
        <v>1740</v>
      </c>
      <c r="B372" s="122"/>
      <c r="C372" s="120">
        <v>-0.89665446866424259</v>
      </c>
      <c r="D372" s="120">
        <v>4.7995534686333073E-2</v>
      </c>
    </row>
    <row r="373" spans="1:4" ht="12.75" x14ac:dyDescent="0.2">
      <c r="A373" s="121" t="s">
        <v>1741</v>
      </c>
      <c r="B373" s="122"/>
      <c r="C373" s="120">
        <v>7.3387352580882794</v>
      </c>
      <c r="D373" s="120">
        <v>0.74841639844902275</v>
      </c>
    </row>
    <row r="374" spans="1:4" ht="12.75" x14ac:dyDescent="0.2">
      <c r="A374" s="121" t="s">
        <v>1742</v>
      </c>
      <c r="B374" s="122"/>
      <c r="C374" s="120">
        <v>-6.5658025010764023E-2</v>
      </c>
      <c r="D374" s="120">
        <v>0.67692177319563418</v>
      </c>
    </row>
    <row r="375" spans="1:4" ht="12.75" x14ac:dyDescent="0.2">
      <c r="A375" s="121" t="s">
        <v>1743</v>
      </c>
      <c r="B375" s="122"/>
      <c r="C375" s="120">
        <v>-0.16710594500896322</v>
      </c>
      <c r="D375" s="120">
        <v>0.29647260471139769</v>
      </c>
    </row>
    <row r="376" spans="1:4" ht="12.75" x14ac:dyDescent="0.2">
      <c r="A376" s="121" t="s">
        <v>1744</v>
      </c>
      <c r="B376" s="122"/>
      <c r="C376" s="120">
        <v>-4.8978512824035716E-2</v>
      </c>
      <c r="D376" s="120">
        <v>1.4050398689104864</v>
      </c>
    </row>
    <row r="377" spans="1:4" ht="12.75" x14ac:dyDescent="0.2">
      <c r="A377" s="121" t="s">
        <v>1745</v>
      </c>
      <c r="B377" s="122"/>
      <c r="C377" s="120">
        <v>-0.17010072169441301</v>
      </c>
      <c r="D377" s="120">
        <v>1.4416616845995907</v>
      </c>
    </row>
    <row r="378" spans="1:4" ht="12.75" x14ac:dyDescent="0.2">
      <c r="A378" s="121" t="s">
        <v>1746</v>
      </c>
      <c r="B378" s="122"/>
      <c r="C378" s="120">
        <v>2.3796434931955694</v>
      </c>
      <c r="D378" s="120">
        <v>2.9198783426338015</v>
      </c>
    </row>
    <row r="379" spans="1:4" ht="12.75" x14ac:dyDescent="0.2">
      <c r="A379" s="121" t="s">
        <v>1747</v>
      </c>
      <c r="B379" s="122"/>
      <c r="C379" s="120">
        <v>7.8364685306320911</v>
      </c>
      <c r="D379" s="120">
        <v>2.8280740453663444</v>
      </c>
    </row>
    <row r="380" spans="1:4" ht="12.75" x14ac:dyDescent="0.2">
      <c r="A380" s="121" t="s">
        <v>1748</v>
      </c>
      <c r="B380" s="122"/>
      <c r="C380" s="120">
        <v>7.7262965165685431</v>
      </c>
      <c r="D380" s="120">
        <v>2.8999866824831191</v>
      </c>
    </row>
    <row r="381" spans="1:4" ht="12.75" x14ac:dyDescent="0.2">
      <c r="A381" s="121" t="s">
        <v>1749</v>
      </c>
      <c r="B381" s="122"/>
      <c r="C381" s="120">
        <v>0</v>
      </c>
      <c r="D381" s="120">
        <v>0</v>
      </c>
    </row>
    <row r="382" spans="1:4" ht="12.75" x14ac:dyDescent="0.2">
      <c r="A382" s="121" t="s">
        <v>1750</v>
      </c>
      <c r="B382" s="122"/>
      <c r="C382" s="120">
        <v>0</v>
      </c>
      <c r="D382" s="120">
        <v>0</v>
      </c>
    </row>
    <row r="383" spans="1:4" ht="12.75" x14ac:dyDescent="0.2">
      <c r="A383" s="121" t="s">
        <v>1751</v>
      </c>
      <c r="B383" s="122"/>
      <c r="C383" s="120">
        <v>0.14819831598016625</v>
      </c>
      <c r="D383" s="120">
        <v>3.6370619386324657E-4</v>
      </c>
    </row>
    <row r="384" spans="1:4" ht="12.75" x14ac:dyDescent="0.2">
      <c r="A384" s="121" t="s">
        <v>1752</v>
      </c>
      <c r="B384" s="122"/>
      <c r="C384" s="120">
        <v>2.9594646620578353</v>
      </c>
      <c r="D384" s="120">
        <v>0</v>
      </c>
    </row>
    <row r="385" spans="1:4" ht="12.75" x14ac:dyDescent="0.2">
      <c r="A385" s="121" t="s">
        <v>1753</v>
      </c>
      <c r="B385" s="122"/>
      <c r="C385" s="120">
        <v>2.1754120116890934</v>
      </c>
      <c r="D385" s="120">
        <v>0</v>
      </c>
    </row>
    <row r="386" spans="1:4" ht="12.75" x14ac:dyDescent="0.2">
      <c r="A386" s="121" t="s">
        <v>1754</v>
      </c>
      <c r="B386" s="122"/>
      <c r="C386" s="120">
        <v>-2.2562708837711872E-3</v>
      </c>
      <c r="D386" s="120">
        <v>-2.632070153520921E-4</v>
      </c>
    </row>
    <row r="387" spans="1:4" ht="12.75" x14ac:dyDescent="0.2">
      <c r="A387" s="121" t="s">
        <v>1755</v>
      </c>
      <c r="B387" s="122"/>
      <c r="C387" s="120">
        <v>2.628597708469192E-3</v>
      </c>
      <c r="D387" s="120">
        <v>3.4734361918353519E-4</v>
      </c>
    </row>
    <row r="388" spans="1:4" ht="12.75" x14ac:dyDescent="0.2">
      <c r="A388" s="121" t="s">
        <v>1756</v>
      </c>
      <c r="B388" s="122"/>
      <c r="C388" s="120">
        <v>0.72386560684642842</v>
      </c>
      <c r="D388" s="120">
        <v>0</v>
      </c>
    </row>
    <row r="389" spans="1:4" ht="12.75" x14ac:dyDescent="0.2">
      <c r="A389" s="121" t="s">
        <v>1757</v>
      </c>
      <c r="B389" s="122"/>
      <c r="C389" s="120">
        <v>0</v>
      </c>
      <c r="D389" s="120">
        <v>0</v>
      </c>
    </row>
    <row r="390" spans="1:4" ht="12.75" x14ac:dyDescent="0.2">
      <c r="A390" s="121" t="s">
        <v>1758</v>
      </c>
      <c r="B390" s="122"/>
      <c r="C390" s="120">
        <v>-0.10195979024424522</v>
      </c>
      <c r="D390" s="120">
        <v>0.63502253224289451</v>
      </c>
    </row>
    <row r="391" spans="1:4" ht="12.75" x14ac:dyDescent="0.2">
      <c r="A391" s="121" t="s">
        <v>1759</v>
      </c>
      <c r="B391" s="122"/>
      <c r="C391" s="120">
        <v>0</v>
      </c>
      <c r="D391" s="120">
        <v>0</v>
      </c>
    </row>
    <row r="392" spans="1:4" ht="12.75" x14ac:dyDescent="0.2">
      <c r="A392" s="121" t="s">
        <v>1760</v>
      </c>
      <c r="B392" s="122"/>
      <c r="C392" s="120">
        <v>0</v>
      </c>
      <c r="D392" s="120">
        <v>0</v>
      </c>
    </row>
    <row r="393" spans="1:4" ht="12.75" x14ac:dyDescent="0.2">
      <c r="A393" s="121" t="s">
        <v>1761</v>
      </c>
      <c r="B393" s="122"/>
      <c r="C393" s="120">
        <v>0</v>
      </c>
      <c r="D393" s="120">
        <v>0</v>
      </c>
    </row>
    <row r="394" spans="1:4" ht="12.75" x14ac:dyDescent="0.2">
      <c r="A394" s="121" t="s">
        <v>1762</v>
      </c>
      <c r="B394" s="122"/>
      <c r="C394" s="120">
        <v>3.5965751034521389</v>
      </c>
      <c r="D394" s="120">
        <v>0.29605611899210937</v>
      </c>
    </row>
    <row r="395" spans="1:4" ht="12.75" x14ac:dyDescent="0.2">
      <c r="A395" s="121" t="s">
        <v>1763</v>
      </c>
      <c r="B395" s="122"/>
      <c r="C395" s="120">
        <v>-0.50359681705429626</v>
      </c>
      <c r="D395" s="120">
        <v>4.5426122245609193</v>
      </c>
    </row>
    <row r="396" spans="1:4" ht="12.75" x14ac:dyDescent="0.2">
      <c r="A396" s="121"/>
      <c r="B396" s="122"/>
      <c r="C396" s="120"/>
      <c r="D396" s="120"/>
    </row>
    <row r="397" spans="1:4" ht="12.75" x14ac:dyDescent="0.2">
      <c r="A397" s="121"/>
      <c r="B397" s="122"/>
      <c r="C397" s="120"/>
      <c r="D397" s="8"/>
    </row>
    <row r="398" spans="1:4" ht="12.75" x14ac:dyDescent="0.2">
      <c r="A398" s="121"/>
      <c r="B398" s="122"/>
      <c r="C398" s="120"/>
      <c r="D398" s="8"/>
    </row>
    <row r="399" spans="1:4" ht="12.75" x14ac:dyDescent="0.2">
      <c r="A399" s="121"/>
      <c r="B399" s="122"/>
      <c r="C399" s="120"/>
      <c r="D399" s="8"/>
    </row>
    <row r="400" spans="1:4" ht="12.75" x14ac:dyDescent="0.2">
      <c r="A400" s="121"/>
      <c r="B400" s="122"/>
      <c r="C400" s="120"/>
      <c r="D400" s="8"/>
    </row>
    <row r="401" spans="1:4" ht="12.75" x14ac:dyDescent="0.2">
      <c r="A401" s="121"/>
      <c r="B401" s="122"/>
      <c r="C401" s="120"/>
      <c r="D401" s="8"/>
    </row>
    <row r="402" spans="1:4" ht="12.75" x14ac:dyDescent="0.2">
      <c r="A402" s="121"/>
      <c r="B402" s="122"/>
      <c r="C402" s="120"/>
      <c r="D402" s="8"/>
    </row>
    <row r="403" spans="1:4" ht="12.75" x14ac:dyDescent="0.2">
      <c r="A403" s="121"/>
      <c r="B403" s="122"/>
      <c r="C403" s="120"/>
      <c r="D403" s="8"/>
    </row>
    <row r="404" spans="1:4" ht="12.75" x14ac:dyDescent="0.2">
      <c r="A404" s="121"/>
      <c r="B404" s="122"/>
      <c r="C404" s="120"/>
      <c r="D404" s="8"/>
    </row>
    <row r="405" spans="1:4" ht="12.75" x14ac:dyDescent="0.2">
      <c r="A405" s="121"/>
      <c r="B405" s="122"/>
      <c r="C405" s="120"/>
      <c r="D405" s="8"/>
    </row>
    <row r="406" spans="1:4" ht="12.75" x14ac:dyDescent="0.2">
      <c r="A406" s="121"/>
      <c r="B406" s="122"/>
      <c r="C406" s="120"/>
      <c r="D406" s="8"/>
    </row>
    <row r="407" spans="1:4" ht="12.75" x14ac:dyDescent="0.2">
      <c r="A407" s="121"/>
      <c r="B407" s="122"/>
      <c r="C407" s="120"/>
      <c r="D407" s="8"/>
    </row>
    <row r="408" spans="1:4" ht="12.75" x14ac:dyDescent="0.2">
      <c r="A408" s="121"/>
      <c r="B408" s="122"/>
      <c r="C408" s="120"/>
      <c r="D408" s="8"/>
    </row>
    <row r="409" spans="1:4" ht="12.75" x14ac:dyDescent="0.2">
      <c r="A409" s="121"/>
      <c r="B409" s="122"/>
      <c r="C409" s="120"/>
      <c r="D409" s="8"/>
    </row>
    <row r="410" spans="1:4" ht="12.75" x14ac:dyDescent="0.2">
      <c r="A410" s="121"/>
      <c r="B410" s="122"/>
      <c r="C410" s="120"/>
      <c r="D410" s="8"/>
    </row>
    <row r="411" spans="1:4" ht="12.75" x14ac:dyDescent="0.2">
      <c r="A411" s="121"/>
      <c r="B411" s="122"/>
      <c r="C411" s="120"/>
      <c r="D411" s="8"/>
    </row>
    <row r="412" spans="1:4" ht="12.75" x14ac:dyDescent="0.2">
      <c r="A412" s="121"/>
      <c r="B412" s="122"/>
      <c r="C412" s="120"/>
      <c r="D412" s="8"/>
    </row>
    <row r="413" spans="1:4" ht="12.75" x14ac:dyDescent="0.2">
      <c r="A413" s="121"/>
      <c r="B413" s="122"/>
      <c r="C413" s="120"/>
      <c r="D413" s="8"/>
    </row>
    <row r="414" spans="1:4" ht="12.75" x14ac:dyDescent="0.2">
      <c r="A414" s="121"/>
      <c r="B414" s="122"/>
      <c r="C414" s="120"/>
      <c r="D414" s="8"/>
    </row>
    <row r="415" spans="1:4" ht="12.75" x14ac:dyDescent="0.2">
      <c r="A415" s="121"/>
      <c r="B415" s="122"/>
      <c r="C415" s="120"/>
      <c r="D415" s="8"/>
    </row>
    <row r="416" spans="1:4" ht="12.75" x14ac:dyDescent="0.2">
      <c r="A416" s="121"/>
      <c r="B416" s="122"/>
      <c r="C416" s="120"/>
      <c r="D416" s="8"/>
    </row>
    <row r="417" spans="1:4" ht="12.75" x14ac:dyDescent="0.2">
      <c r="A417" s="121"/>
      <c r="B417" s="122"/>
      <c r="C417" s="120"/>
      <c r="D417" s="8"/>
    </row>
    <row r="418" spans="1:4" ht="12.75" x14ac:dyDescent="0.2">
      <c r="A418" s="121"/>
      <c r="B418" s="122"/>
      <c r="C418" s="120"/>
      <c r="D418" s="8"/>
    </row>
    <row r="419" spans="1:4" ht="12.75" x14ac:dyDescent="0.2">
      <c r="A419" s="121"/>
      <c r="B419" s="122"/>
      <c r="C419" s="120"/>
      <c r="D419" s="8"/>
    </row>
    <row r="420" spans="1:4" ht="12.75" x14ac:dyDescent="0.2">
      <c r="A420" s="121"/>
      <c r="B420" s="122"/>
      <c r="C420" s="120"/>
      <c r="D420" s="8"/>
    </row>
    <row r="421" spans="1:4" ht="12.75" x14ac:dyDescent="0.2">
      <c r="A421" s="121"/>
      <c r="B421" s="122"/>
      <c r="C421" s="120"/>
      <c r="D421" s="8"/>
    </row>
    <row r="422" spans="1:4" ht="12.75" x14ac:dyDescent="0.2">
      <c r="A422" s="121"/>
      <c r="B422" s="122"/>
      <c r="C422" s="120"/>
      <c r="D422" s="8"/>
    </row>
    <row r="423" spans="1:4" ht="12.75" x14ac:dyDescent="0.2">
      <c r="A423" s="121"/>
      <c r="B423" s="122"/>
      <c r="C423" s="120"/>
      <c r="D423" s="8"/>
    </row>
    <row r="424" spans="1:4" ht="12.75" x14ac:dyDescent="0.2">
      <c r="A424" s="121"/>
      <c r="B424" s="122"/>
      <c r="C424" s="120"/>
      <c r="D424" s="8"/>
    </row>
    <row r="425" spans="1:4" ht="12.75" x14ac:dyDescent="0.2">
      <c r="A425" s="121"/>
      <c r="B425" s="122"/>
      <c r="C425" s="120"/>
      <c r="D425" s="8"/>
    </row>
    <row r="426" spans="1:4" ht="12.75" x14ac:dyDescent="0.2">
      <c r="A426" s="121"/>
      <c r="B426" s="122"/>
      <c r="C426" s="120"/>
      <c r="D426" s="8"/>
    </row>
    <row r="427" spans="1:4" ht="12.75" x14ac:dyDescent="0.2">
      <c r="A427" s="121"/>
      <c r="B427" s="122"/>
      <c r="C427" s="120"/>
      <c r="D427" s="8"/>
    </row>
    <row r="428" spans="1:4" ht="12.75" x14ac:dyDescent="0.2">
      <c r="A428" s="121"/>
      <c r="B428" s="122"/>
      <c r="C428" s="120"/>
      <c r="D428" s="8"/>
    </row>
    <row r="429" spans="1:4" ht="12.75" x14ac:dyDescent="0.2">
      <c r="A429" s="121"/>
      <c r="B429" s="122"/>
      <c r="C429" s="120"/>
      <c r="D429" s="8"/>
    </row>
    <row r="430" spans="1:4" ht="12.75" x14ac:dyDescent="0.2">
      <c r="A430" s="121"/>
      <c r="B430" s="122"/>
      <c r="C430" s="120"/>
      <c r="D430" s="8"/>
    </row>
    <row r="431" spans="1:4" ht="12.75" x14ac:dyDescent="0.2">
      <c r="A431" s="121"/>
      <c r="B431" s="122"/>
      <c r="C431" s="120"/>
      <c r="D431" s="8"/>
    </row>
    <row r="432" spans="1:4" ht="12.75" x14ac:dyDescent="0.2">
      <c r="A432" s="121"/>
      <c r="B432" s="122"/>
      <c r="C432" s="120"/>
      <c r="D432" s="8"/>
    </row>
    <row r="433" spans="1:4" ht="12.75" x14ac:dyDescent="0.2">
      <c r="A433" s="121"/>
      <c r="B433" s="122"/>
      <c r="C433" s="120"/>
      <c r="D433" s="8"/>
    </row>
    <row r="434" spans="1:4" ht="12.75" x14ac:dyDescent="0.2">
      <c r="A434" s="121"/>
      <c r="B434" s="122"/>
      <c r="C434" s="120"/>
      <c r="D434" s="8"/>
    </row>
    <row r="435" spans="1:4" ht="12.75" x14ac:dyDescent="0.2">
      <c r="A435" s="121"/>
      <c r="B435" s="122"/>
      <c r="C435" s="120"/>
      <c r="D435" s="8"/>
    </row>
    <row r="436" spans="1:4" ht="12.75" x14ac:dyDescent="0.2">
      <c r="A436" s="121"/>
      <c r="B436" s="122"/>
      <c r="C436" s="120"/>
      <c r="D436" s="8"/>
    </row>
    <row r="437" spans="1:4" ht="12.75" x14ac:dyDescent="0.2">
      <c r="A437" s="121"/>
      <c r="B437" s="122"/>
      <c r="C437" s="120"/>
      <c r="D437" s="8"/>
    </row>
    <row r="438" spans="1:4" ht="12.75" x14ac:dyDescent="0.2">
      <c r="A438" s="121"/>
      <c r="B438" s="122"/>
      <c r="C438" s="120"/>
      <c r="D438" s="8"/>
    </row>
    <row r="439" spans="1:4" ht="12.75" x14ac:dyDescent="0.2">
      <c r="A439" s="121"/>
      <c r="B439" s="122"/>
      <c r="C439" s="120"/>
      <c r="D439" s="8"/>
    </row>
    <row r="440" spans="1:4" ht="12.75" x14ac:dyDescent="0.2">
      <c r="A440" s="121"/>
      <c r="B440" s="122"/>
      <c r="C440" s="120"/>
      <c r="D440" s="8"/>
    </row>
    <row r="441" spans="1:4" ht="12.75" x14ac:dyDescent="0.2">
      <c r="A441" s="121"/>
      <c r="B441" s="122"/>
      <c r="C441" s="120"/>
      <c r="D441" s="8"/>
    </row>
    <row r="442" spans="1:4" ht="12.75" x14ac:dyDescent="0.2">
      <c r="A442" s="121"/>
      <c r="B442" s="122"/>
      <c r="C442" s="120"/>
      <c r="D442" s="8"/>
    </row>
    <row r="443" spans="1:4" ht="12.75" x14ac:dyDescent="0.2">
      <c r="A443" s="121"/>
      <c r="B443" s="122"/>
      <c r="C443" s="120"/>
      <c r="D443" s="8"/>
    </row>
    <row r="444" spans="1:4" ht="12.75" x14ac:dyDescent="0.2">
      <c r="A444" s="121"/>
      <c r="B444" s="122"/>
      <c r="C444" s="120"/>
      <c r="D444" s="8"/>
    </row>
    <row r="445" spans="1:4" ht="12.75" x14ac:dyDescent="0.2">
      <c r="A445" s="121"/>
      <c r="B445" s="122"/>
      <c r="C445" s="120"/>
      <c r="D445" s="8"/>
    </row>
    <row r="446" spans="1:4" ht="12.75" x14ac:dyDescent="0.2">
      <c r="A446" s="121"/>
      <c r="B446" s="122"/>
      <c r="C446" s="120"/>
      <c r="D446" s="8"/>
    </row>
    <row r="447" spans="1:4" ht="12.75" x14ac:dyDescent="0.2">
      <c r="A447" s="121"/>
      <c r="B447" s="122"/>
      <c r="C447" s="120"/>
      <c r="D447" s="8"/>
    </row>
    <row r="448" spans="1:4" ht="12.75" x14ac:dyDescent="0.2">
      <c r="A448" s="121"/>
      <c r="B448" s="122"/>
      <c r="C448" s="120"/>
      <c r="D448" s="8"/>
    </row>
    <row r="449" spans="1:4" ht="12.75" x14ac:dyDescent="0.2">
      <c r="A449" s="121"/>
      <c r="B449" s="122"/>
      <c r="C449" s="120"/>
      <c r="D449" s="8"/>
    </row>
    <row r="450" spans="1:4" ht="12.75" x14ac:dyDescent="0.2">
      <c r="A450" s="121"/>
      <c r="B450" s="122"/>
      <c r="C450" s="120"/>
      <c r="D450" s="8"/>
    </row>
    <row r="451" spans="1:4" ht="12.75" x14ac:dyDescent="0.2">
      <c r="A451" s="121"/>
      <c r="B451" s="122"/>
      <c r="C451" s="120"/>
      <c r="D451" s="8"/>
    </row>
    <row r="452" spans="1:4" ht="12.75" x14ac:dyDescent="0.2">
      <c r="A452" s="121"/>
      <c r="B452" s="122"/>
      <c r="C452" s="120"/>
      <c r="D452" s="8"/>
    </row>
    <row r="453" spans="1:4" ht="12.75" x14ac:dyDescent="0.2">
      <c r="A453" s="121"/>
      <c r="B453" s="122"/>
      <c r="C453" s="120"/>
      <c r="D453" s="8"/>
    </row>
    <row r="454" spans="1:4" ht="12.75" x14ac:dyDescent="0.2">
      <c r="A454" s="121"/>
      <c r="B454" s="122"/>
      <c r="C454" s="120"/>
      <c r="D454" s="8"/>
    </row>
    <row r="455" spans="1:4" ht="12.75" x14ac:dyDescent="0.2">
      <c r="A455" s="121"/>
      <c r="B455" s="122"/>
      <c r="C455" s="120"/>
      <c r="D455" s="8"/>
    </row>
    <row r="456" spans="1:4" ht="12.75" x14ac:dyDescent="0.2">
      <c r="A456" s="121"/>
      <c r="B456" s="122"/>
      <c r="C456" s="120"/>
      <c r="D456" s="8"/>
    </row>
    <row r="457" spans="1:4" ht="12.75" x14ac:dyDescent="0.2">
      <c r="A457" s="121"/>
      <c r="B457" s="122"/>
      <c r="C457" s="120"/>
      <c r="D457" s="8"/>
    </row>
    <row r="458" spans="1:4" ht="12.75" x14ac:dyDescent="0.2">
      <c r="A458" s="121"/>
      <c r="B458" s="122"/>
      <c r="C458" s="120"/>
      <c r="D458" s="8"/>
    </row>
    <row r="459" spans="1:4" ht="12.75" x14ac:dyDescent="0.2">
      <c r="A459" s="121"/>
      <c r="B459" s="122"/>
      <c r="C459" s="120"/>
      <c r="D459" s="8"/>
    </row>
    <row r="460" spans="1:4" ht="12.75" x14ac:dyDescent="0.2">
      <c r="A460" s="121"/>
      <c r="B460" s="122"/>
      <c r="C460" s="120"/>
      <c r="D460" s="8"/>
    </row>
    <row r="461" spans="1:4" ht="12.75" x14ac:dyDescent="0.2">
      <c r="A461" s="121"/>
      <c r="B461" s="122"/>
      <c r="C461" s="120"/>
      <c r="D461" s="8"/>
    </row>
    <row r="462" spans="1:4" ht="12.75" x14ac:dyDescent="0.2">
      <c r="A462" s="121"/>
      <c r="B462" s="122"/>
      <c r="C462" s="120"/>
      <c r="D462" s="8"/>
    </row>
    <row r="463" spans="1:4" ht="12.75" x14ac:dyDescent="0.2">
      <c r="A463" s="121"/>
      <c r="B463" s="122"/>
      <c r="C463" s="120"/>
      <c r="D463" s="8"/>
    </row>
    <row r="464" spans="1:4" ht="12.75" x14ac:dyDescent="0.2">
      <c r="A464" s="121"/>
      <c r="B464" s="122"/>
      <c r="C464" s="120"/>
      <c r="D464" s="8"/>
    </row>
    <row r="465" spans="1:4" ht="12.75" x14ac:dyDescent="0.2">
      <c r="A465" s="121"/>
      <c r="B465" s="122"/>
      <c r="C465" s="120"/>
      <c r="D465" s="8"/>
    </row>
    <row r="466" spans="1:4" ht="12.75" x14ac:dyDescent="0.2">
      <c r="A466" s="121"/>
      <c r="B466" s="122"/>
      <c r="C466" s="120"/>
      <c r="D466" s="8"/>
    </row>
    <row r="467" spans="1:4" ht="12.75" x14ac:dyDescent="0.2">
      <c r="A467" s="121"/>
      <c r="B467" s="122"/>
      <c r="C467" s="120"/>
      <c r="D467" s="8"/>
    </row>
    <row r="468" spans="1:4" ht="12.75" x14ac:dyDescent="0.2">
      <c r="A468" s="121"/>
      <c r="B468" s="122"/>
      <c r="C468" s="120"/>
      <c r="D468" s="8"/>
    </row>
    <row r="469" spans="1:4" ht="12.75" x14ac:dyDescent="0.2">
      <c r="A469" s="121"/>
      <c r="B469" s="122"/>
      <c r="C469" s="120"/>
      <c r="D469" s="8"/>
    </row>
    <row r="470" spans="1:4" ht="12.75" x14ac:dyDescent="0.2">
      <c r="A470" s="121"/>
      <c r="B470" s="122"/>
      <c r="C470" s="120"/>
      <c r="D470" s="8"/>
    </row>
    <row r="471" spans="1:4" ht="12.75" x14ac:dyDescent="0.2">
      <c r="A471" s="121"/>
      <c r="B471" s="122"/>
      <c r="C471" s="120"/>
      <c r="D471" s="8"/>
    </row>
    <row r="472" spans="1:4" ht="12.75" x14ac:dyDescent="0.2">
      <c r="A472" s="121"/>
      <c r="B472" s="122"/>
      <c r="C472" s="120"/>
      <c r="D472" s="8"/>
    </row>
    <row r="473" spans="1:4" ht="12.75" x14ac:dyDescent="0.2">
      <c r="A473" s="121"/>
      <c r="B473" s="122"/>
      <c r="C473" s="120"/>
      <c r="D473" s="8"/>
    </row>
    <row r="474" spans="1:4" ht="12.75" x14ac:dyDescent="0.2">
      <c r="A474" s="121"/>
      <c r="B474" s="122"/>
      <c r="C474" s="120"/>
      <c r="D474" s="8"/>
    </row>
    <row r="475" spans="1:4" ht="12.75" x14ac:dyDescent="0.2">
      <c r="A475" s="121"/>
      <c r="B475" s="122"/>
      <c r="C475" s="120"/>
      <c r="D475" s="8"/>
    </row>
    <row r="476" spans="1:4" ht="12.75" x14ac:dyDescent="0.2">
      <c r="A476" s="121"/>
      <c r="B476" s="122"/>
      <c r="C476" s="120"/>
      <c r="D476" s="8"/>
    </row>
    <row r="477" spans="1:4" ht="12.75" x14ac:dyDescent="0.2">
      <c r="A477" s="121"/>
      <c r="B477" s="122"/>
      <c r="C477" s="120"/>
      <c r="D477" s="8"/>
    </row>
    <row r="478" spans="1:4" ht="12.75" x14ac:dyDescent="0.2">
      <c r="A478" s="121"/>
      <c r="B478" s="122"/>
      <c r="C478" s="120"/>
      <c r="D478" s="8"/>
    </row>
    <row r="479" spans="1:4" ht="12.75" x14ac:dyDescent="0.2">
      <c r="A479" s="121"/>
      <c r="B479" s="122"/>
      <c r="C479" s="120"/>
      <c r="D479" s="8"/>
    </row>
    <row r="480" spans="1:4" ht="12.75" x14ac:dyDescent="0.2">
      <c r="A480" s="121"/>
      <c r="B480" s="122"/>
      <c r="C480" s="120"/>
      <c r="D480" s="8"/>
    </row>
    <row r="481" spans="1:4" ht="12.75" x14ac:dyDescent="0.2">
      <c r="A481" s="121"/>
      <c r="B481" s="122"/>
      <c r="C481" s="120"/>
      <c r="D481" s="8"/>
    </row>
    <row r="482" spans="1:4" ht="12.75" x14ac:dyDescent="0.2">
      <c r="A482" s="121"/>
      <c r="B482" s="122"/>
      <c r="C482" s="120"/>
      <c r="D482" s="8"/>
    </row>
    <row r="483" spans="1:4" ht="12.75" x14ac:dyDescent="0.2">
      <c r="A483" s="121"/>
      <c r="B483" s="122"/>
      <c r="C483" s="120"/>
      <c r="D483" s="8"/>
    </row>
    <row r="484" spans="1:4" ht="12.75" x14ac:dyDescent="0.2">
      <c r="A484" s="121"/>
      <c r="B484" s="122"/>
      <c r="C484" s="120"/>
      <c r="D484" s="8"/>
    </row>
    <row r="485" spans="1:4" ht="12.75" x14ac:dyDescent="0.2">
      <c r="A485" s="121"/>
      <c r="B485" s="122"/>
      <c r="C485" s="120"/>
      <c r="D485" s="8"/>
    </row>
    <row r="486" spans="1:4" ht="12.75" x14ac:dyDescent="0.2">
      <c r="A486" s="121"/>
      <c r="B486" s="122"/>
      <c r="C486" s="120"/>
      <c r="D486" s="8"/>
    </row>
    <row r="487" spans="1:4" ht="12.75" x14ac:dyDescent="0.2">
      <c r="A487" s="121"/>
      <c r="B487" s="122"/>
      <c r="C487" s="120"/>
      <c r="D487" s="8"/>
    </row>
    <row r="488" spans="1:4" ht="12.75" x14ac:dyDescent="0.2">
      <c r="A488" s="121"/>
      <c r="B488" s="122"/>
      <c r="C488" s="120"/>
      <c r="D488" s="8"/>
    </row>
    <row r="489" spans="1:4" ht="12.75" x14ac:dyDescent="0.2">
      <c r="A489" s="121"/>
      <c r="B489" s="122"/>
      <c r="C489" s="120"/>
      <c r="D489" s="8"/>
    </row>
    <row r="490" spans="1:4" ht="12.75" x14ac:dyDescent="0.2">
      <c r="A490" s="121"/>
      <c r="B490" s="122"/>
      <c r="C490" s="120"/>
      <c r="D490" s="8"/>
    </row>
    <row r="491" spans="1:4" ht="12.75" x14ac:dyDescent="0.2">
      <c r="A491" s="121"/>
      <c r="B491" s="122"/>
      <c r="C491" s="120"/>
      <c r="D491" s="8"/>
    </row>
    <row r="492" spans="1:4" ht="12.75" x14ac:dyDescent="0.2">
      <c r="A492" s="121"/>
      <c r="B492" s="122"/>
      <c r="C492" s="120"/>
      <c r="D492" s="8"/>
    </row>
    <row r="493" spans="1:4" ht="12.75" x14ac:dyDescent="0.2">
      <c r="A493" s="121"/>
      <c r="B493" s="122"/>
      <c r="C493" s="120"/>
      <c r="D493" s="8"/>
    </row>
    <row r="494" spans="1:4" ht="12.75" x14ac:dyDescent="0.2">
      <c r="A494" s="121"/>
      <c r="B494" s="122"/>
      <c r="C494" s="120"/>
      <c r="D494" s="8"/>
    </row>
    <row r="495" spans="1:4" ht="12.75" x14ac:dyDescent="0.2">
      <c r="A495" s="121"/>
      <c r="B495" s="122"/>
      <c r="C495" s="120"/>
      <c r="D495" s="8"/>
    </row>
    <row r="496" spans="1:4" ht="12.75" x14ac:dyDescent="0.2">
      <c r="A496" s="121"/>
      <c r="B496" s="122"/>
      <c r="C496" s="120"/>
      <c r="D496" s="8"/>
    </row>
    <row r="497" spans="1:4" ht="12.75" x14ac:dyDescent="0.2">
      <c r="A497" s="121"/>
      <c r="B497" s="122"/>
      <c r="C497" s="120"/>
      <c r="D497" s="8"/>
    </row>
    <row r="498" spans="1:4" ht="12.75" x14ac:dyDescent="0.2">
      <c r="A498" s="121"/>
      <c r="B498" s="122"/>
      <c r="C498" s="120"/>
      <c r="D498" s="8"/>
    </row>
    <row r="499" spans="1:4" ht="12.75" x14ac:dyDescent="0.2">
      <c r="A499" s="121"/>
      <c r="B499" s="122"/>
      <c r="C499" s="120"/>
      <c r="D499" s="8"/>
    </row>
    <row r="500" spans="1:4" ht="12.75" x14ac:dyDescent="0.2">
      <c r="A500" s="121"/>
      <c r="B500" s="122"/>
      <c r="C500" s="120"/>
      <c r="D500" s="8"/>
    </row>
    <row r="501" spans="1:4" ht="12.75" x14ac:dyDescent="0.2">
      <c r="A501" s="121"/>
      <c r="B501" s="122"/>
      <c r="C501" s="120"/>
      <c r="D501" s="8"/>
    </row>
    <row r="502" spans="1:4" ht="12.75" x14ac:dyDescent="0.2">
      <c r="A502" s="121"/>
      <c r="B502" s="122"/>
      <c r="C502" s="120"/>
      <c r="D502" s="8"/>
    </row>
    <row r="503" spans="1:4" ht="12.75" x14ac:dyDescent="0.2">
      <c r="A503" s="121"/>
      <c r="B503" s="122"/>
      <c r="C503" s="120"/>
      <c r="D503" s="8"/>
    </row>
    <row r="504" spans="1:4" ht="12.75" x14ac:dyDescent="0.2">
      <c r="A504" s="121"/>
      <c r="B504" s="122"/>
      <c r="C504" s="120"/>
      <c r="D504" s="8"/>
    </row>
    <row r="505" spans="1:4" ht="12.75" x14ac:dyDescent="0.2">
      <c r="A505" s="121"/>
      <c r="B505" s="122"/>
      <c r="C505" s="120"/>
      <c r="D505" s="8"/>
    </row>
    <row r="506" spans="1:4" ht="12.75" x14ac:dyDescent="0.2">
      <c r="A506" s="121"/>
      <c r="B506" s="122"/>
      <c r="C506" s="120"/>
      <c r="D506" s="8"/>
    </row>
    <row r="507" spans="1:4" ht="12.75" x14ac:dyDescent="0.2">
      <c r="A507" s="121"/>
      <c r="B507" s="122"/>
      <c r="C507" s="120"/>
      <c r="D507" s="8"/>
    </row>
    <row r="508" spans="1:4" ht="12.75" x14ac:dyDescent="0.2">
      <c r="A508" s="121"/>
      <c r="B508" s="122"/>
      <c r="C508" s="120"/>
      <c r="D508" s="8"/>
    </row>
    <row r="509" spans="1:4" ht="12.75" x14ac:dyDescent="0.2">
      <c r="A509" s="121"/>
      <c r="B509" s="122"/>
      <c r="C509" s="120"/>
      <c r="D509" s="8"/>
    </row>
    <row r="510" spans="1:4" ht="12.75" x14ac:dyDescent="0.2">
      <c r="A510" s="121"/>
      <c r="B510" s="122"/>
      <c r="C510" s="120"/>
      <c r="D510" s="8"/>
    </row>
    <row r="511" spans="1:4" ht="12.75" x14ac:dyDescent="0.2">
      <c r="A511" s="121"/>
      <c r="B511" s="122"/>
      <c r="C511" s="120"/>
      <c r="D511" s="8"/>
    </row>
    <row r="512" spans="1:4" ht="12.75" x14ac:dyDescent="0.2">
      <c r="A512" s="121"/>
      <c r="B512" s="122"/>
      <c r="C512" s="120"/>
      <c r="D512" s="8"/>
    </row>
    <row r="513" spans="1:4" ht="12.75" x14ac:dyDescent="0.2">
      <c r="A513" s="121"/>
      <c r="B513" s="122"/>
      <c r="C513" s="120"/>
      <c r="D513" s="8"/>
    </row>
    <row r="514" spans="1:4" ht="12.75" x14ac:dyDescent="0.2">
      <c r="A514" s="121"/>
      <c r="B514" s="122"/>
      <c r="C514" s="120"/>
      <c r="D514" s="8"/>
    </row>
    <row r="515" spans="1:4" ht="12.75" x14ac:dyDescent="0.2">
      <c r="A515" s="121"/>
      <c r="B515" s="122"/>
      <c r="C515" s="120"/>
      <c r="D515" s="8"/>
    </row>
    <row r="516" spans="1:4" ht="12.75" x14ac:dyDescent="0.2">
      <c r="A516" s="121"/>
      <c r="B516" s="122"/>
      <c r="C516" s="120"/>
      <c r="D516" s="8"/>
    </row>
    <row r="517" spans="1:4" ht="12.75" x14ac:dyDescent="0.2">
      <c r="A517" s="121"/>
      <c r="B517" s="122"/>
      <c r="C517" s="120"/>
      <c r="D517" s="8"/>
    </row>
    <row r="518" spans="1:4" ht="12.75" x14ac:dyDescent="0.2">
      <c r="A518" s="121"/>
      <c r="B518" s="122"/>
      <c r="C518" s="120"/>
      <c r="D518" s="8"/>
    </row>
    <row r="519" spans="1:4" ht="12.75" x14ac:dyDescent="0.2">
      <c r="A519" s="121"/>
      <c r="B519" s="122"/>
      <c r="C519" s="120"/>
      <c r="D519" s="8"/>
    </row>
    <row r="520" spans="1:4" ht="12.75" x14ac:dyDescent="0.2">
      <c r="A520" s="121"/>
      <c r="B520" s="122"/>
      <c r="C520" s="120"/>
      <c r="D520" s="8"/>
    </row>
    <row r="521" spans="1:4" ht="12.75" x14ac:dyDescent="0.2">
      <c r="A521" s="121"/>
      <c r="B521" s="122"/>
      <c r="C521" s="120"/>
      <c r="D521" s="8"/>
    </row>
    <row r="522" spans="1:4" ht="12.75" x14ac:dyDescent="0.2">
      <c r="A522" s="121"/>
      <c r="B522" s="122"/>
      <c r="C522" s="120"/>
      <c r="D522" s="8"/>
    </row>
    <row r="523" spans="1:4" ht="12.75" x14ac:dyDescent="0.2">
      <c r="A523" s="121"/>
      <c r="B523" s="122"/>
      <c r="C523" s="120"/>
      <c r="D523" s="8"/>
    </row>
    <row r="524" spans="1:4" ht="12.75" x14ac:dyDescent="0.2">
      <c r="A524" s="121"/>
      <c r="B524" s="122"/>
      <c r="C524" s="120"/>
      <c r="D524" s="8"/>
    </row>
    <row r="525" spans="1:4" ht="12.75" x14ac:dyDescent="0.2">
      <c r="A525" s="121"/>
      <c r="B525" s="122"/>
      <c r="C525" s="120"/>
      <c r="D525" s="8"/>
    </row>
    <row r="526" spans="1:4" ht="12.75" x14ac:dyDescent="0.2">
      <c r="A526" s="121"/>
      <c r="B526" s="122"/>
      <c r="C526" s="120"/>
      <c r="D526" s="8"/>
    </row>
    <row r="527" spans="1:4" ht="12.75" x14ac:dyDescent="0.2">
      <c r="A527" s="121"/>
      <c r="B527" s="122"/>
      <c r="C527" s="120"/>
      <c r="D527" s="8"/>
    </row>
    <row r="528" spans="1:4" ht="12.75" x14ac:dyDescent="0.2">
      <c r="A528" s="121"/>
      <c r="B528" s="122"/>
      <c r="C528" s="120"/>
      <c r="D528" s="8"/>
    </row>
    <row r="529" spans="1:4" ht="12.75" x14ac:dyDescent="0.2">
      <c r="A529" s="121"/>
      <c r="B529" s="122"/>
      <c r="C529" s="120"/>
      <c r="D529" s="8"/>
    </row>
    <row r="530" spans="1:4" ht="12.75" x14ac:dyDescent="0.2">
      <c r="A530" s="121"/>
      <c r="B530" s="122"/>
      <c r="C530" s="120"/>
      <c r="D530" s="8"/>
    </row>
    <row r="531" spans="1:4" ht="12.75" x14ac:dyDescent="0.2">
      <c r="A531" s="121"/>
      <c r="B531" s="122"/>
      <c r="C531" s="120"/>
      <c r="D531" s="8"/>
    </row>
    <row r="532" spans="1:4" ht="12.75" x14ac:dyDescent="0.2">
      <c r="A532" s="121"/>
      <c r="B532" s="122"/>
      <c r="C532" s="120"/>
      <c r="D532" s="8"/>
    </row>
    <row r="533" spans="1:4" ht="12.75" x14ac:dyDescent="0.2">
      <c r="A533" s="121"/>
      <c r="B533" s="122"/>
      <c r="C533" s="120"/>
      <c r="D533" s="8"/>
    </row>
    <row r="534" spans="1:4" ht="12.75" x14ac:dyDescent="0.2">
      <c r="A534" s="121"/>
      <c r="B534" s="122"/>
      <c r="C534" s="120"/>
      <c r="D534" s="8"/>
    </row>
    <row r="535" spans="1:4" ht="12.75" x14ac:dyDescent="0.2">
      <c r="A535" s="121"/>
      <c r="B535" s="122"/>
      <c r="C535" s="120"/>
      <c r="D535" s="8"/>
    </row>
    <row r="536" spans="1:4" ht="12.75" x14ac:dyDescent="0.2">
      <c r="A536" s="121"/>
      <c r="B536" s="122"/>
      <c r="C536" s="120"/>
      <c r="D536" s="8"/>
    </row>
    <row r="537" spans="1:4" ht="12.75" x14ac:dyDescent="0.2">
      <c r="A537" s="121"/>
      <c r="B537" s="122"/>
      <c r="C537" s="120"/>
      <c r="D537" s="8"/>
    </row>
    <row r="538" spans="1:4" ht="12.75" x14ac:dyDescent="0.2">
      <c r="A538" s="121"/>
      <c r="B538" s="122"/>
      <c r="C538" s="120"/>
      <c r="D538" s="8"/>
    </row>
    <row r="539" spans="1:4" ht="12.75" x14ac:dyDescent="0.2">
      <c r="A539" s="121"/>
      <c r="B539" s="122"/>
      <c r="C539" s="120"/>
      <c r="D539" s="8"/>
    </row>
    <row r="540" spans="1:4" ht="12.75" x14ac:dyDescent="0.2">
      <c r="A540" s="121"/>
      <c r="B540" s="122"/>
      <c r="C540" s="120"/>
      <c r="D540" s="8"/>
    </row>
    <row r="541" spans="1:4" ht="12.75" x14ac:dyDescent="0.2">
      <c r="A541" s="121"/>
      <c r="B541" s="122"/>
      <c r="C541" s="120"/>
      <c r="D541" s="8"/>
    </row>
    <row r="542" spans="1:4" ht="12.75" x14ac:dyDescent="0.2">
      <c r="A542" s="121"/>
      <c r="B542" s="122"/>
      <c r="C542" s="120"/>
      <c r="D542" s="8"/>
    </row>
    <row r="543" spans="1:4" ht="12.75" x14ac:dyDescent="0.2">
      <c r="A543" s="121"/>
      <c r="B543" s="122"/>
      <c r="C543" s="120"/>
      <c r="D543" s="8"/>
    </row>
    <row r="544" spans="1:4" ht="12.75" x14ac:dyDescent="0.2">
      <c r="A544" s="121"/>
      <c r="B544" s="122"/>
      <c r="C544" s="120"/>
      <c r="D544" s="8"/>
    </row>
    <row r="545" spans="1:4" ht="12.75" x14ac:dyDescent="0.2">
      <c r="A545" s="121"/>
      <c r="B545" s="122"/>
      <c r="C545" s="120"/>
      <c r="D545" s="8"/>
    </row>
    <row r="546" spans="1:4" ht="12.75" x14ac:dyDescent="0.2">
      <c r="A546" s="121"/>
      <c r="B546" s="122"/>
      <c r="C546" s="120"/>
      <c r="D546" s="8"/>
    </row>
    <row r="547" spans="1:4" ht="12.75" x14ac:dyDescent="0.2">
      <c r="A547" s="121"/>
      <c r="B547" s="122"/>
      <c r="C547" s="120"/>
      <c r="D547" s="8"/>
    </row>
    <row r="548" spans="1:4" ht="12.75" x14ac:dyDescent="0.2">
      <c r="A548" s="121"/>
      <c r="B548" s="122"/>
      <c r="C548" s="120"/>
      <c r="D548" s="8"/>
    </row>
    <row r="549" spans="1:4" ht="12.75" x14ac:dyDescent="0.2">
      <c r="A549" s="121"/>
      <c r="B549" s="122"/>
      <c r="C549" s="120"/>
      <c r="D549" s="8"/>
    </row>
    <row r="550" spans="1:4" ht="12.75" x14ac:dyDescent="0.2">
      <c r="A550" s="121"/>
      <c r="B550" s="122"/>
      <c r="C550" s="120"/>
      <c r="D550" s="8"/>
    </row>
    <row r="551" spans="1:4" ht="12.75" x14ac:dyDescent="0.2">
      <c r="A551" s="121"/>
      <c r="B551" s="122"/>
      <c r="C551" s="120"/>
      <c r="D551" s="8"/>
    </row>
    <row r="552" spans="1:4" ht="12.75" x14ac:dyDescent="0.2">
      <c r="A552" s="121"/>
      <c r="B552" s="122"/>
      <c r="C552" s="120"/>
      <c r="D552" s="8"/>
    </row>
    <row r="553" spans="1:4" ht="12.75" x14ac:dyDescent="0.2">
      <c r="A553" s="121"/>
      <c r="B553" s="122"/>
      <c r="C553" s="120"/>
      <c r="D553" s="8"/>
    </row>
    <row r="554" spans="1:4" ht="12.75" x14ac:dyDescent="0.2">
      <c r="A554" s="121"/>
      <c r="B554" s="122"/>
      <c r="C554" s="120"/>
      <c r="D554" s="8"/>
    </row>
    <row r="555" spans="1:4" ht="12.75" x14ac:dyDescent="0.2">
      <c r="A555" s="121"/>
      <c r="B555" s="122"/>
      <c r="C555" s="120"/>
      <c r="D555" s="8"/>
    </row>
    <row r="556" spans="1:4" ht="12.75" x14ac:dyDescent="0.2">
      <c r="A556" s="121"/>
      <c r="B556" s="122"/>
      <c r="C556" s="120"/>
      <c r="D556" s="8"/>
    </row>
    <row r="557" spans="1:4" ht="12.75" x14ac:dyDescent="0.2">
      <c r="A557" s="121"/>
      <c r="B557" s="122"/>
      <c r="C557" s="120"/>
      <c r="D557" s="8"/>
    </row>
    <row r="558" spans="1:4" ht="12.75" x14ac:dyDescent="0.2">
      <c r="A558" s="7"/>
      <c r="B558" s="8"/>
      <c r="C558" s="120"/>
      <c r="D558" s="8"/>
    </row>
    <row r="559" spans="1:4" ht="12.75" x14ac:dyDescent="0.2">
      <c r="A559" s="7"/>
      <c r="B559" s="8"/>
      <c r="C559" s="120"/>
      <c r="D559" s="8"/>
    </row>
    <row r="560" spans="1:4" ht="12.75" x14ac:dyDescent="0.2">
      <c r="A560" s="7"/>
      <c r="B560" s="8"/>
      <c r="C560" s="120"/>
      <c r="D560" s="8"/>
    </row>
    <row r="561" spans="1:4" ht="12.75" x14ac:dyDescent="0.2">
      <c r="A561" s="7"/>
      <c r="B561" s="8"/>
      <c r="C561" s="120"/>
      <c r="D561" s="8"/>
    </row>
    <row r="562" spans="1:4" ht="12.75" x14ac:dyDescent="0.2">
      <c r="A562" s="7"/>
      <c r="B562" s="8"/>
      <c r="C562" s="120"/>
      <c r="D562" s="8"/>
    </row>
    <row r="563" spans="1:4" ht="12.75" x14ac:dyDescent="0.2">
      <c r="A563" s="7"/>
      <c r="B563" s="8"/>
      <c r="C563" s="120"/>
      <c r="D563" s="8"/>
    </row>
    <row r="564" spans="1:4" ht="12.75" x14ac:dyDescent="0.2">
      <c r="A564" s="7"/>
      <c r="B564" s="8"/>
      <c r="C564" s="120"/>
      <c r="D564" s="8"/>
    </row>
    <row r="565" spans="1:4" ht="12.75" x14ac:dyDescent="0.2">
      <c r="A565" s="7"/>
      <c r="B565" s="8"/>
      <c r="C565" s="120"/>
      <c r="D565" s="8"/>
    </row>
    <row r="566" spans="1:4" ht="12.75" x14ac:dyDescent="0.2">
      <c r="A566" s="7"/>
      <c r="B566" s="8"/>
      <c r="C566" s="120"/>
      <c r="D566" s="8"/>
    </row>
    <row r="567" spans="1:4" ht="12.75" x14ac:dyDescent="0.2">
      <c r="A567" s="7"/>
      <c r="B567" s="8"/>
      <c r="C567" s="120"/>
      <c r="D567" s="8"/>
    </row>
    <row r="568" spans="1:4" ht="27.75" customHeight="1" x14ac:dyDescent="0.2">
      <c r="A568" s="7"/>
      <c r="B568" s="8"/>
      <c r="C568" s="120"/>
      <c r="D568" s="8"/>
    </row>
    <row r="569" spans="1:4" ht="27.75" customHeight="1" x14ac:dyDescent="0.2">
      <c r="A569" s="7"/>
      <c r="B569" s="8"/>
      <c r="C569" s="120"/>
      <c r="D569" s="8"/>
    </row>
    <row r="570" spans="1:4" ht="27.75" customHeight="1" x14ac:dyDescent="0.2">
      <c r="A570" s="7"/>
      <c r="B570" s="8"/>
      <c r="C570" s="120"/>
      <c r="D570" s="8"/>
    </row>
    <row r="571" spans="1:4" ht="27.75" customHeight="1" x14ac:dyDescent="0.2">
      <c r="A571" s="7"/>
      <c r="B571" s="8"/>
      <c r="C571" s="120"/>
      <c r="D571" s="8"/>
    </row>
    <row r="572" spans="1:4" ht="27.75" customHeight="1" x14ac:dyDescent="0.2">
      <c r="A572" s="7"/>
      <c r="B572" s="8"/>
      <c r="C572" s="120"/>
      <c r="D572" s="8"/>
    </row>
    <row r="573" spans="1:4" ht="27.75" customHeight="1" x14ac:dyDescent="0.2">
      <c r="A573" s="7"/>
      <c r="B573" s="8"/>
      <c r="C573" s="120"/>
      <c r="D573" s="8"/>
    </row>
    <row r="574" spans="1:4" ht="27.75" customHeight="1" x14ac:dyDescent="0.2">
      <c r="A574" s="7"/>
      <c r="B574" s="8"/>
      <c r="C574" s="120"/>
      <c r="D574" s="8"/>
    </row>
    <row r="575" spans="1:4" ht="27.75" customHeight="1" x14ac:dyDescent="0.2">
      <c r="A575" s="7"/>
      <c r="B575" s="8"/>
      <c r="C575" s="120"/>
      <c r="D575" s="8"/>
    </row>
    <row r="576" spans="1:4" ht="27.75" customHeight="1" x14ac:dyDescent="0.2">
      <c r="A576" s="7"/>
      <c r="B576" s="8"/>
      <c r="C576" s="120"/>
      <c r="D576" s="8"/>
    </row>
    <row r="577" spans="1:4" ht="27.75" customHeight="1" x14ac:dyDescent="0.2">
      <c r="A577" s="7"/>
      <c r="B577" s="8"/>
      <c r="C577" s="120"/>
      <c r="D577" s="8"/>
    </row>
    <row r="578" spans="1:4" ht="27.75" customHeight="1" x14ac:dyDescent="0.2">
      <c r="A578" s="7"/>
      <c r="B578" s="8"/>
      <c r="C578" s="120"/>
      <c r="D578" s="8"/>
    </row>
    <row r="579" spans="1:4" ht="27.75" customHeight="1" x14ac:dyDescent="0.2">
      <c r="A579" s="7"/>
      <c r="B579" s="8"/>
      <c r="C579" s="120"/>
      <c r="D579" s="8"/>
    </row>
    <row r="580" spans="1:4" ht="27.75" customHeight="1" x14ac:dyDescent="0.2">
      <c r="A580" s="7"/>
      <c r="B580" s="8"/>
      <c r="C580" s="120"/>
      <c r="D580" s="8"/>
    </row>
    <row r="581" spans="1:4" ht="27.75" customHeight="1" x14ac:dyDescent="0.2">
      <c r="A581" s="7"/>
      <c r="B581" s="8"/>
      <c r="C581" s="120"/>
      <c r="D581" s="8"/>
    </row>
    <row r="582" spans="1:4" ht="27.75" customHeight="1" x14ac:dyDescent="0.2">
      <c r="A582" s="7"/>
      <c r="B582" s="8"/>
      <c r="C582" s="120"/>
      <c r="D582" s="8"/>
    </row>
    <row r="583" spans="1:4" ht="27.75" customHeight="1" x14ac:dyDescent="0.2">
      <c r="A583" s="7"/>
      <c r="B583" s="8"/>
      <c r="C583" s="120"/>
      <c r="D583" s="8"/>
    </row>
    <row r="584" spans="1:4" ht="27.75" customHeight="1" x14ac:dyDescent="0.2">
      <c r="A584" s="7"/>
      <c r="B584" s="8"/>
      <c r="C584" s="120"/>
      <c r="D584" s="8"/>
    </row>
    <row r="585" spans="1:4" ht="27.75" customHeight="1" x14ac:dyDescent="0.2">
      <c r="A585" s="7"/>
      <c r="B585" s="8"/>
      <c r="C585" s="120"/>
      <c r="D585" s="8"/>
    </row>
    <row r="586" spans="1:4" ht="27.75" customHeight="1" x14ac:dyDescent="0.2">
      <c r="A586" s="7"/>
      <c r="B586" s="8"/>
      <c r="C586" s="120"/>
      <c r="D586" s="8"/>
    </row>
    <row r="587" spans="1:4" ht="27.75" customHeight="1" x14ac:dyDescent="0.2">
      <c r="A587" s="7"/>
      <c r="B587" s="8"/>
      <c r="C587" s="120"/>
      <c r="D587" s="8"/>
    </row>
    <row r="588" spans="1:4" ht="27.75" customHeight="1" x14ac:dyDescent="0.2">
      <c r="A588" s="7"/>
      <c r="B588" s="8"/>
      <c r="C588" s="120"/>
      <c r="D588" s="8"/>
    </row>
    <row r="589" spans="1:4" ht="27.75" customHeight="1" x14ac:dyDescent="0.2">
      <c r="A589" s="7"/>
      <c r="B589" s="8"/>
      <c r="C589" s="120"/>
      <c r="D589" s="8"/>
    </row>
    <row r="590" spans="1:4" ht="27.75" customHeight="1" x14ac:dyDescent="0.2">
      <c r="A590" s="7"/>
      <c r="B590" s="8"/>
      <c r="C590" s="120"/>
      <c r="D590" s="8"/>
    </row>
    <row r="591" spans="1:4" ht="27.75" customHeight="1" x14ac:dyDescent="0.2">
      <c r="A591" s="7"/>
      <c r="B591" s="8"/>
      <c r="C591" s="120"/>
      <c r="D591" s="8"/>
    </row>
    <row r="592" spans="1:4" ht="27.75" customHeight="1" x14ac:dyDescent="0.2">
      <c r="A592" s="7"/>
      <c r="B592" s="8"/>
      <c r="C592" s="120"/>
      <c r="D592" s="8"/>
    </row>
    <row r="593" spans="1:4" ht="27.75" customHeight="1" x14ac:dyDescent="0.2">
      <c r="A593" s="7"/>
      <c r="B593" s="8"/>
      <c r="C593" s="120"/>
      <c r="D593" s="8"/>
    </row>
    <row r="594" spans="1:4" ht="27.75" customHeight="1" x14ac:dyDescent="0.2">
      <c r="A594" s="7"/>
      <c r="B594" s="8"/>
      <c r="C594" s="120"/>
      <c r="D594" s="8"/>
    </row>
    <row r="595" spans="1:4" ht="27.75" customHeight="1" x14ac:dyDescent="0.2">
      <c r="A595" s="7"/>
      <c r="B595" s="8"/>
      <c r="C595" s="120"/>
      <c r="D595" s="8"/>
    </row>
    <row r="596" spans="1:4" ht="27.75" customHeight="1" x14ac:dyDescent="0.2">
      <c r="A596" s="7"/>
      <c r="B596" s="8"/>
      <c r="C596" s="120"/>
      <c r="D596" s="8"/>
    </row>
    <row r="597" spans="1:4" ht="27.75" customHeight="1" x14ac:dyDescent="0.2">
      <c r="A597" s="7"/>
      <c r="B597" s="8"/>
      <c r="C597" s="120"/>
      <c r="D597" s="8"/>
    </row>
    <row r="598" spans="1:4" ht="27.75" customHeight="1" x14ac:dyDescent="0.2">
      <c r="A598" s="7"/>
      <c r="B598" s="8"/>
      <c r="C598" s="120"/>
      <c r="D598" s="8"/>
    </row>
    <row r="599" spans="1:4" ht="27.75" customHeight="1" x14ac:dyDescent="0.2">
      <c r="A599" s="7"/>
      <c r="B599" s="8"/>
      <c r="C599" s="120"/>
      <c r="D599" s="8"/>
    </row>
    <row r="600" spans="1:4" ht="27.75" customHeight="1" x14ac:dyDescent="0.2">
      <c r="A600" s="7"/>
      <c r="B600" s="8"/>
      <c r="C600" s="120"/>
      <c r="D600" s="8"/>
    </row>
    <row r="601" spans="1:4" ht="27.75" customHeight="1" x14ac:dyDescent="0.2">
      <c r="A601" s="7"/>
      <c r="B601" s="8"/>
      <c r="C601" s="120"/>
      <c r="D601" s="8"/>
    </row>
    <row r="602" spans="1:4" ht="27.75" customHeight="1" x14ac:dyDescent="0.2">
      <c r="A602" s="7"/>
      <c r="B602" s="8"/>
      <c r="C602" s="120"/>
      <c r="D602" s="8"/>
    </row>
    <row r="603" spans="1:4" ht="27.75" customHeight="1" x14ac:dyDescent="0.2">
      <c r="A603" s="7"/>
      <c r="B603" s="8"/>
      <c r="C603" s="120"/>
      <c r="D603" s="8"/>
    </row>
    <row r="604" spans="1:4" ht="27.75" customHeight="1" x14ac:dyDescent="0.2">
      <c r="A604" s="7"/>
      <c r="B604" s="8"/>
      <c r="C604" s="120"/>
      <c r="D604" s="8"/>
    </row>
    <row r="605" spans="1:4" ht="27.75" customHeight="1" x14ac:dyDescent="0.2">
      <c r="A605" s="7"/>
      <c r="B605" s="8"/>
      <c r="C605" s="120"/>
      <c r="D605" s="8"/>
    </row>
    <row r="606" spans="1:4" ht="27.75" customHeight="1" x14ac:dyDescent="0.2">
      <c r="A606" s="7"/>
      <c r="B606" s="8"/>
      <c r="C606" s="120"/>
      <c r="D606" s="8"/>
    </row>
    <row r="607" spans="1:4" ht="27.75" customHeight="1" x14ac:dyDescent="0.2">
      <c r="A607" s="7"/>
      <c r="B607" s="8"/>
      <c r="C607" s="120"/>
      <c r="D607" s="8"/>
    </row>
    <row r="608" spans="1:4" ht="27.75" customHeight="1" x14ac:dyDescent="0.2">
      <c r="A608" s="7"/>
      <c r="B608" s="8"/>
      <c r="C608" s="120"/>
      <c r="D608" s="8"/>
    </row>
    <row r="609" spans="1:4" ht="27.75" customHeight="1" x14ac:dyDescent="0.2">
      <c r="A609" s="7"/>
      <c r="B609" s="8"/>
      <c r="C609" s="120"/>
      <c r="D609" s="8"/>
    </row>
    <row r="610" spans="1:4" ht="27.75" customHeight="1" x14ac:dyDescent="0.2">
      <c r="A610" s="7"/>
      <c r="B610" s="8"/>
      <c r="C610" s="120"/>
      <c r="D610" s="8"/>
    </row>
    <row r="611" spans="1:4" ht="27.75" customHeight="1" x14ac:dyDescent="0.2">
      <c r="A611" s="7"/>
      <c r="B611" s="8"/>
      <c r="C611" s="120"/>
      <c r="D611" s="8"/>
    </row>
    <row r="612" spans="1:4" ht="27.75" customHeight="1" x14ac:dyDescent="0.2">
      <c r="A612" s="7"/>
      <c r="B612" s="8"/>
      <c r="C612" s="120"/>
      <c r="D612" s="8"/>
    </row>
    <row r="613" spans="1:4" ht="27.75" customHeight="1" x14ac:dyDescent="0.2">
      <c r="A613" s="7"/>
      <c r="B613" s="8"/>
      <c r="C613" s="120"/>
      <c r="D613" s="8"/>
    </row>
    <row r="614" spans="1:4" ht="27.75" customHeight="1" x14ac:dyDescent="0.2">
      <c r="A614" s="7"/>
      <c r="B614" s="8"/>
      <c r="C614" s="120"/>
      <c r="D614" s="8"/>
    </row>
    <row r="615" spans="1:4" ht="27.75" customHeight="1" x14ac:dyDescent="0.2">
      <c r="A615" s="7"/>
      <c r="B615" s="8"/>
      <c r="C615" s="120"/>
      <c r="D615" s="8"/>
    </row>
    <row r="616" spans="1:4" ht="27.75" customHeight="1" x14ac:dyDescent="0.2">
      <c r="A616" s="7"/>
      <c r="B616" s="8"/>
      <c r="C616" s="120"/>
      <c r="D616" s="8"/>
    </row>
    <row r="617" spans="1:4" ht="27.75" customHeight="1" x14ac:dyDescent="0.2">
      <c r="A617" s="7"/>
      <c r="B617" s="8"/>
      <c r="C617" s="120"/>
      <c r="D617" s="8"/>
    </row>
    <row r="618" spans="1:4" ht="27.75" customHeight="1" x14ac:dyDescent="0.2">
      <c r="A618" s="7"/>
      <c r="B618" s="8"/>
      <c r="C618" s="120"/>
      <c r="D618" s="8"/>
    </row>
    <row r="619" spans="1:4" ht="27.75" customHeight="1" x14ac:dyDescent="0.2">
      <c r="A619" s="7"/>
      <c r="B619" s="8"/>
      <c r="C619" s="120"/>
      <c r="D619" s="8"/>
    </row>
    <row r="620" spans="1:4" ht="27.75" customHeight="1" x14ac:dyDescent="0.2">
      <c r="A620" s="7"/>
      <c r="B620" s="8"/>
      <c r="C620" s="120"/>
      <c r="D620" s="8"/>
    </row>
    <row r="621" spans="1:4" ht="27.75" customHeight="1" x14ac:dyDescent="0.2">
      <c r="A621" s="7"/>
      <c r="B621" s="8"/>
      <c r="C621" s="120"/>
      <c r="D621" s="8"/>
    </row>
    <row r="622" spans="1:4" ht="27.75" customHeight="1" x14ac:dyDescent="0.2">
      <c r="A622" s="7"/>
      <c r="B622" s="8"/>
      <c r="C622" s="120"/>
      <c r="D622" s="8"/>
    </row>
    <row r="623" spans="1:4" ht="27.75" customHeight="1" x14ac:dyDescent="0.2">
      <c r="A623" s="7"/>
      <c r="B623" s="8"/>
      <c r="C623" s="120"/>
      <c r="D623" s="8"/>
    </row>
    <row r="624" spans="1:4" ht="27.75" customHeight="1" x14ac:dyDescent="0.2">
      <c r="A624" s="7"/>
      <c r="B624" s="8"/>
      <c r="C624" s="120"/>
      <c r="D624" s="8"/>
    </row>
    <row r="625" spans="1:4" ht="27.75" customHeight="1" x14ac:dyDescent="0.2">
      <c r="A625" s="7"/>
      <c r="B625" s="8"/>
      <c r="C625" s="120"/>
      <c r="D625" s="8"/>
    </row>
    <row r="626" spans="1:4" ht="27.75" customHeight="1" x14ac:dyDescent="0.2">
      <c r="A626" s="7"/>
      <c r="B626" s="8"/>
      <c r="C626" s="120"/>
      <c r="D626" s="8"/>
    </row>
    <row r="627" spans="1:4" ht="27.75" customHeight="1" x14ac:dyDescent="0.2">
      <c r="A627" s="7"/>
      <c r="B627" s="8"/>
      <c r="C627" s="120"/>
      <c r="D627" s="8"/>
    </row>
    <row r="628" spans="1:4" ht="27.75" customHeight="1" x14ac:dyDescent="0.2">
      <c r="A628" s="7"/>
      <c r="B628" s="8"/>
      <c r="C628" s="120"/>
      <c r="D628" s="8"/>
    </row>
    <row r="629" spans="1:4" ht="27.75" customHeight="1" x14ac:dyDescent="0.2">
      <c r="A629" s="7"/>
      <c r="B629" s="8"/>
      <c r="C629" s="120"/>
      <c r="D629" s="8"/>
    </row>
    <row r="630" spans="1:4" ht="27.75" customHeight="1" x14ac:dyDescent="0.2">
      <c r="A630" s="7"/>
      <c r="B630" s="8"/>
      <c r="C630" s="120"/>
      <c r="D630" s="8"/>
    </row>
    <row r="631" spans="1:4" ht="27.75" customHeight="1" x14ac:dyDescent="0.2">
      <c r="A631" s="7"/>
      <c r="B631" s="8"/>
      <c r="C631" s="120"/>
      <c r="D631" s="8"/>
    </row>
    <row r="632" spans="1:4" ht="27.75" customHeight="1" x14ac:dyDescent="0.2">
      <c r="A632" s="7"/>
      <c r="B632" s="8"/>
      <c r="C632" s="120"/>
      <c r="D632" s="8"/>
    </row>
    <row r="633" spans="1:4" ht="27.75" customHeight="1" x14ac:dyDescent="0.2">
      <c r="A633" s="7"/>
      <c r="B633" s="8"/>
      <c r="C633" s="120"/>
      <c r="D633" s="8"/>
    </row>
    <row r="634" spans="1:4" ht="27.75" customHeight="1" x14ac:dyDescent="0.2">
      <c r="A634" s="7"/>
      <c r="B634" s="8"/>
      <c r="C634" s="120"/>
      <c r="D634" s="8"/>
    </row>
    <row r="635" spans="1:4" ht="27.75" customHeight="1" x14ac:dyDescent="0.2">
      <c r="A635" s="7"/>
      <c r="B635" s="8"/>
      <c r="C635" s="120"/>
      <c r="D635" s="8"/>
    </row>
    <row r="636" spans="1:4" ht="27.75" customHeight="1" x14ac:dyDescent="0.2">
      <c r="A636" s="7"/>
      <c r="B636" s="8"/>
      <c r="C636" s="120"/>
      <c r="D636" s="8"/>
    </row>
    <row r="637" spans="1:4" ht="27.75" customHeight="1" x14ac:dyDescent="0.2">
      <c r="A637" s="7"/>
      <c r="B637" s="8"/>
      <c r="C637" s="120"/>
      <c r="D637" s="8"/>
    </row>
    <row r="638" spans="1:4" ht="27.75" customHeight="1" x14ac:dyDescent="0.2">
      <c r="A638" s="7"/>
      <c r="B638" s="8"/>
      <c r="C638" s="120"/>
      <c r="D638" s="8"/>
    </row>
    <row r="639" spans="1:4" ht="27.75" customHeight="1" x14ac:dyDescent="0.2">
      <c r="A639" s="7"/>
      <c r="B639" s="8"/>
      <c r="C639" s="120"/>
      <c r="D639" s="8"/>
    </row>
    <row r="640" spans="1:4" ht="27.75" customHeight="1" x14ac:dyDescent="0.2">
      <c r="A640" s="7"/>
      <c r="B640" s="8"/>
      <c r="C640" s="120"/>
      <c r="D640" s="8"/>
    </row>
    <row r="641" spans="1:4" ht="27.75" customHeight="1" x14ac:dyDescent="0.2">
      <c r="A641" s="7"/>
      <c r="B641" s="8"/>
      <c r="C641" s="120"/>
      <c r="D641" s="8"/>
    </row>
    <row r="642" spans="1:4" ht="27.75" customHeight="1" x14ac:dyDescent="0.2">
      <c r="A642" s="7"/>
      <c r="B642" s="8"/>
      <c r="C642" s="120"/>
      <c r="D642" s="8"/>
    </row>
    <row r="643" spans="1:4" ht="27.75" customHeight="1" x14ac:dyDescent="0.2">
      <c r="A643" s="7"/>
      <c r="B643" s="8"/>
      <c r="C643" s="120"/>
      <c r="D643" s="8"/>
    </row>
    <row r="644" spans="1:4" ht="27.75" customHeight="1" x14ac:dyDescent="0.2">
      <c r="A644" s="7"/>
      <c r="B644" s="8"/>
      <c r="C644" s="120"/>
      <c r="D644" s="8"/>
    </row>
    <row r="645" spans="1:4" ht="27.75" customHeight="1" x14ac:dyDescent="0.2">
      <c r="A645" s="7"/>
      <c r="B645" s="8"/>
      <c r="C645" s="120"/>
      <c r="D645" s="8"/>
    </row>
    <row r="646" spans="1:4" ht="27.75" customHeight="1" x14ac:dyDescent="0.2">
      <c r="A646" s="7"/>
      <c r="B646" s="8"/>
      <c r="C646" s="120"/>
      <c r="D646" s="8"/>
    </row>
    <row r="647" spans="1:4" ht="27.75" customHeight="1" x14ac:dyDescent="0.2">
      <c r="A647" s="7"/>
      <c r="B647" s="8"/>
      <c r="C647" s="120"/>
      <c r="D647" s="8"/>
    </row>
    <row r="648" spans="1:4" ht="27.75" customHeight="1" x14ac:dyDescent="0.2">
      <c r="A648" s="7"/>
      <c r="B648" s="8"/>
      <c r="C648" s="120"/>
      <c r="D648" s="8"/>
    </row>
    <row r="649" spans="1:4" ht="27.75" customHeight="1" x14ac:dyDescent="0.2">
      <c r="A649" s="7"/>
      <c r="B649" s="8"/>
      <c r="C649" s="120"/>
      <c r="D649" s="8"/>
    </row>
    <row r="650" spans="1:4" ht="27.75" customHeight="1" x14ac:dyDescent="0.2">
      <c r="A650" s="7"/>
      <c r="B650" s="8"/>
      <c r="C650" s="120"/>
      <c r="D650" s="8"/>
    </row>
    <row r="651" spans="1:4" ht="27.75" customHeight="1" x14ac:dyDescent="0.2">
      <c r="A651" s="7"/>
      <c r="B651" s="8"/>
      <c r="C651" s="120"/>
      <c r="D651" s="8"/>
    </row>
    <row r="652" spans="1:4" ht="27.75" customHeight="1" x14ac:dyDescent="0.2">
      <c r="A652" s="7"/>
      <c r="B652" s="8"/>
      <c r="C652" s="120"/>
      <c r="D652" s="8"/>
    </row>
    <row r="653" spans="1:4" ht="27.75" customHeight="1" x14ac:dyDescent="0.2">
      <c r="A653" s="7"/>
      <c r="B653" s="8"/>
      <c r="C653" s="120"/>
      <c r="D653" s="8"/>
    </row>
    <row r="654" spans="1:4" ht="27.75" customHeight="1" x14ac:dyDescent="0.2">
      <c r="A654" s="7"/>
      <c r="B654" s="8"/>
      <c r="C654" s="120"/>
      <c r="D654" s="8"/>
    </row>
    <row r="655" spans="1:4" ht="27.75" customHeight="1" x14ac:dyDescent="0.2">
      <c r="A655" s="7"/>
      <c r="B655" s="8"/>
      <c r="C655" s="120"/>
      <c r="D655" s="8"/>
    </row>
    <row r="656" spans="1:4" ht="27.75" customHeight="1" x14ac:dyDescent="0.2">
      <c r="A656" s="7"/>
      <c r="B656" s="8"/>
      <c r="C656" s="120"/>
      <c r="D656" s="8"/>
    </row>
    <row r="657" spans="1:4" ht="27.75" customHeight="1" x14ac:dyDescent="0.2">
      <c r="A657" s="7"/>
      <c r="B657" s="8"/>
      <c r="C657" s="120"/>
      <c r="D657" s="8"/>
    </row>
    <row r="658" spans="1:4" ht="27.75" customHeight="1" x14ac:dyDescent="0.2">
      <c r="A658" s="7"/>
      <c r="B658" s="8"/>
      <c r="C658" s="120"/>
      <c r="D658" s="8"/>
    </row>
    <row r="659" spans="1:4" ht="27.75" customHeight="1" x14ac:dyDescent="0.2">
      <c r="A659" s="7"/>
      <c r="B659" s="8"/>
      <c r="C659" s="120"/>
      <c r="D659" s="8"/>
    </row>
    <row r="660" spans="1:4" ht="27.75" customHeight="1" x14ac:dyDescent="0.2">
      <c r="A660" s="7"/>
      <c r="B660" s="8"/>
      <c r="C660" s="120"/>
      <c r="D660" s="8"/>
    </row>
    <row r="661" spans="1:4" ht="27.75" customHeight="1" x14ac:dyDescent="0.2">
      <c r="A661" s="7"/>
      <c r="B661" s="8"/>
      <c r="C661" s="120"/>
      <c r="D661" s="8"/>
    </row>
    <row r="662" spans="1:4" ht="27.75" customHeight="1" x14ac:dyDescent="0.2">
      <c r="A662" s="7"/>
      <c r="B662" s="8"/>
      <c r="C662" s="120"/>
      <c r="D662" s="8"/>
    </row>
    <row r="663" spans="1:4" ht="27.75" customHeight="1" x14ac:dyDescent="0.2">
      <c r="A663" s="7"/>
      <c r="B663" s="8"/>
      <c r="C663" s="120"/>
      <c r="D663" s="8"/>
    </row>
    <row r="664" spans="1:4" ht="27.75" customHeight="1" x14ac:dyDescent="0.2">
      <c r="A664" s="7"/>
      <c r="B664" s="8"/>
      <c r="C664" s="120"/>
      <c r="D664" s="8"/>
    </row>
    <row r="665" spans="1:4" ht="27.75" customHeight="1" x14ac:dyDescent="0.2">
      <c r="A665" s="7"/>
      <c r="B665" s="8"/>
      <c r="C665" s="120"/>
      <c r="D665" s="8"/>
    </row>
    <row r="666" spans="1:4" ht="27.75" customHeight="1" x14ac:dyDescent="0.2">
      <c r="A666" s="7"/>
      <c r="B666" s="8"/>
      <c r="C666" s="120"/>
      <c r="D666" s="8"/>
    </row>
    <row r="667" spans="1:4" ht="27.75" customHeight="1" x14ac:dyDescent="0.2">
      <c r="A667" s="7"/>
      <c r="B667" s="8"/>
      <c r="C667" s="120"/>
      <c r="D667" s="8"/>
    </row>
    <row r="668" spans="1:4" ht="27.75" customHeight="1" x14ac:dyDescent="0.2">
      <c r="A668" s="7"/>
      <c r="B668" s="8"/>
      <c r="C668" s="120"/>
      <c r="D668" s="8"/>
    </row>
    <row r="669" spans="1:4" ht="27.75" customHeight="1" x14ac:dyDescent="0.2">
      <c r="A669" s="7"/>
      <c r="B669" s="8"/>
      <c r="C669" s="120"/>
      <c r="D669" s="8"/>
    </row>
    <row r="670" spans="1:4" ht="27.75" customHeight="1" x14ac:dyDescent="0.2">
      <c r="A670" s="7"/>
      <c r="B670" s="8"/>
      <c r="C670" s="120"/>
      <c r="D670" s="8"/>
    </row>
    <row r="671" spans="1:4" ht="27.75" customHeight="1" x14ac:dyDescent="0.2">
      <c r="A671" s="7"/>
      <c r="B671" s="8"/>
      <c r="C671" s="120"/>
      <c r="D671" s="8"/>
    </row>
    <row r="672" spans="1:4" ht="27.75" customHeight="1" x14ac:dyDescent="0.2">
      <c r="A672" s="7"/>
      <c r="B672" s="8"/>
      <c r="C672" s="120"/>
      <c r="D672" s="8"/>
    </row>
    <row r="673" spans="1:4" ht="27.75" customHeight="1" x14ac:dyDescent="0.2">
      <c r="A673" s="7"/>
      <c r="B673" s="8"/>
      <c r="C673" s="120"/>
      <c r="D673" s="8"/>
    </row>
    <row r="674" spans="1:4" ht="27.75" customHeight="1" x14ac:dyDescent="0.2">
      <c r="A674" s="7"/>
      <c r="B674" s="8"/>
      <c r="C674" s="120"/>
      <c r="D674" s="8"/>
    </row>
    <row r="675" spans="1:4" ht="27.75" customHeight="1" x14ac:dyDescent="0.2">
      <c r="A675" s="7"/>
      <c r="B675" s="8"/>
      <c r="C675" s="120"/>
      <c r="D675" s="8"/>
    </row>
    <row r="676" spans="1:4" ht="27.75" customHeight="1" x14ac:dyDescent="0.2">
      <c r="A676" s="7"/>
      <c r="B676" s="8"/>
      <c r="C676" s="120"/>
      <c r="D676" s="8"/>
    </row>
    <row r="677" spans="1:4" ht="27.75" customHeight="1" x14ac:dyDescent="0.2">
      <c r="A677" s="7"/>
      <c r="B677" s="8"/>
      <c r="C677" s="120"/>
      <c r="D677" s="8"/>
    </row>
    <row r="678" spans="1:4" ht="27.75" customHeight="1" x14ac:dyDescent="0.2">
      <c r="A678" s="7"/>
      <c r="B678" s="8"/>
      <c r="C678" s="120"/>
      <c r="D678" s="8"/>
    </row>
    <row r="679" spans="1:4" ht="27.75" customHeight="1" x14ac:dyDescent="0.2">
      <c r="A679" s="7"/>
      <c r="B679" s="8"/>
      <c r="C679" s="120"/>
      <c r="D679" s="8"/>
    </row>
    <row r="680" spans="1:4" ht="27.75" customHeight="1" x14ac:dyDescent="0.2">
      <c r="A680" s="7"/>
      <c r="B680" s="8"/>
      <c r="C680" s="120"/>
      <c r="D680" s="8"/>
    </row>
    <row r="681" spans="1:4" ht="27.75" customHeight="1" x14ac:dyDescent="0.2">
      <c r="A681" s="7"/>
      <c r="B681" s="8"/>
      <c r="C681" s="120"/>
      <c r="D681" s="8"/>
    </row>
    <row r="682" spans="1:4" ht="27.75" customHeight="1" x14ac:dyDescent="0.2">
      <c r="A682" s="7"/>
      <c r="B682" s="8"/>
      <c r="C682" s="120"/>
      <c r="D682" s="8"/>
    </row>
    <row r="683" spans="1:4" ht="27.75" customHeight="1" x14ac:dyDescent="0.2">
      <c r="A683" s="7"/>
      <c r="B683" s="8"/>
      <c r="C683" s="120"/>
      <c r="D683" s="8"/>
    </row>
    <row r="684" spans="1:4" ht="27.75" customHeight="1" x14ac:dyDescent="0.2">
      <c r="A684" s="7"/>
      <c r="B684" s="8"/>
      <c r="C684" s="120"/>
      <c r="D684" s="8"/>
    </row>
    <row r="685" spans="1:4" ht="27.75" customHeight="1" x14ac:dyDescent="0.2">
      <c r="A685" s="7"/>
      <c r="B685" s="8"/>
      <c r="C685" s="120"/>
      <c r="D685" s="8"/>
    </row>
    <row r="686" spans="1:4" ht="27.75" customHeight="1" x14ac:dyDescent="0.2">
      <c r="A686" s="7"/>
      <c r="B686" s="8"/>
      <c r="C686" s="120"/>
      <c r="D686" s="8"/>
    </row>
    <row r="687" spans="1:4" ht="27.75" customHeight="1" x14ac:dyDescent="0.2">
      <c r="A687" s="7"/>
      <c r="B687" s="8"/>
      <c r="C687" s="120"/>
      <c r="D687" s="8"/>
    </row>
    <row r="688" spans="1:4" ht="27.75" customHeight="1" x14ac:dyDescent="0.2">
      <c r="A688" s="7"/>
      <c r="B688" s="8"/>
      <c r="C688" s="120"/>
      <c r="D688" s="8"/>
    </row>
    <row r="689" spans="1:4" ht="27.75" customHeight="1" x14ac:dyDescent="0.2">
      <c r="A689" s="7"/>
      <c r="B689" s="8"/>
      <c r="C689" s="120"/>
      <c r="D689" s="8"/>
    </row>
    <row r="690" spans="1:4" ht="27.75" customHeight="1" x14ac:dyDescent="0.2">
      <c r="A690" s="7"/>
      <c r="B690" s="8"/>
      <c r="C690" s="120"/>
      <c r="D690" s="8"/>
    </row>
    <row r="691" spans="1:4" ht="27.75" customHeight="1" x14ac:dyDescent="0.2">
      <c r="A691" s="7"/>
      <c r="B691" s="8"/>
      <c r="C691" s="120"/>
      <c r="D691" s="8"/>
    </row>
    <row r="692" spans="1:4" ht="27.75" customHeight="1" x14ac:dyDescent="0.2">
      <c r="A692" s="7"/>
      <c r="B692" s="8"/>
      <c r="C692" s="120"/>
      <c r="D692" s="8"/>
    </row>
    <row r="693" spans="1:4" ht="27.75" customHeight="1" x14ac:dyDescent="0.2">
      <c r="A693" s="7"/>
      <c r="B693" s="8"/>
      <c r="C693" s="120"/>
      <c r="D693" s="8"/>
    </row>
    <row r="694" spans="1:4" ht="27.75" customHeight="1" x14ac:dyDescent="0.2">
      <c r="A694" s="7"/>
      <c r="B694" s="8"/>
      <c r="C694" s="120"/>
      <c r="D694" s="8"/>
    </row>
    <row r="695" spans="1:4" ht="27.75" customHeight="1" x14ac:dyDescent="0.2">
      <c r="A695" s="7"/>
      <c r="B695" s="8"/>
      <c r="C695" s="120"/>
      <c r="D695" s="8"/>
    </row>
    <row r="696" spans="1:4" ht="27.75" customHeight="1" x14ac:dyDescent="0.2">
      <c r="A696" s="7"/>
      <c r="B696" s="8"/>
      <c r="C696" s="120"/>
      <c r="D696" s="8"/>
    </row>
    <row r="697" spans="1:4" ht="27.75" customHeight="1" x14ac:dyDescent="0.2">
      <c r="A697" s="7"/>
      <c r="B697" s="8"/>
      <c r="C697" s="120"/>
      <c r="D697" s="8"/>
    </row>
    <row r="698" spans="1:4" ht="27.75" customHeight="1" x14ac:dyDescent="0.2">
      <c r="A698" s="7"/>
      <c r="B698" s="8"/>
      <c r="C698" s="120"/>
      <c r="D698" s="8"/>
    </row>
    <row r="699" spans="1:4" ht="27.75" customHeight="1" x14ac:dyDescent="0.2">
      <c r="A699" s="7"/>
      <c r="B699" s="8"/>
      <c r="C699" s="120"/>
      <c r="D699" s="8"/>
    </row>
    <row r="700" spans="1:4" ht="27.75" customHeight="1" x14ac:dyDescent="0.2">
      <c r="A700" s="7"/>
      <c r="B700" s="8"/>
      <c r="C700" s="120"/>
      <c r="D700" s="8"/>
    </row>
    <row r="701" spans="1:4" ht="27.75" customHeight="1" x14ac:dyDescent="0.2">
      <c r="A701" s="7"/>
      <c r="B701" s="8"/>
      <c r="C701" s="120"/>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topLeftCell="C22" zoomScaleNormal="100" zoomScaleSheetLayoutView="100" workbookViewId="0">
      <selection activeCell="I25" sqref="I25"/>
    </sheetView>
  </sheetViews>
  <sheetFormatPr defaultColWidth="11.5703125" defaultRowHeight="12.75" x14ac:dyDescent="0.2"/>
  <cols>
    <col min="1" max="1" width="13.85546875" style="191" customWidth="1"/>
    <col min="2" max="2" width="11.5703125" style="191" customWidth="1"/>
    <col min="3" max="3" width="37.42578125" style="191" bestFit="1" customWidth="1"/>
    <col min="4" max="4" width="40.5703125" style="192" bestFit="1" customWidth="1"/>
    <col min="5" max="6" width="4.7109375" style="191" customWidth="1"/>
    <col min="7" max="7" width="29.140625" style="191" bestFit="1" customWidth="1"/>
    <col min="8" max="8" width="11.5703125" style="191"/>
    <col min="9" max="9" width="60.28515625" style="191" customWidth="1"/>
    <col min="10" max="16384" width="11.5703125" style="191"/>
  </cols>
  <sheetData>
    <row r="1" spans="1:4" ht="26.25" customHeight="1" x14ac:dyDescent="0.2">
      <c r="A1" s="319" t="s">
        <v>86</v>
      </c>
      <c r="B1" s="319"/>
      <c r="D1" s="191"/>
    </row>
    <row r="2" spans="1:4" ht="12.75" customHeight="1" x14ac:dyDescent="0.2">
      <c r="A2" s="227"/>
      <c r="B2" s="227"/>
      <c r="D2" s="191"/>
    </row>
    <row r="3" spans="1:4" ht="12.75" customHeight="1" x14ac:dyDescent="0.2">
      <c r="A3" s="227"/>
      <c r="B3" s="227"/>
      <c r="D3" s="191"/>
    </row>
    <row r="4" spans="1:4" ht="12.75" customHeight="1" x14ac:dyDescent="0.2">
      <c r="A4" s="227"/>
      <c r="B4" s="227"/>
      <c r="D4" s="191"/>
    </row>
    <row r="5" spans="1:4" ht="12.75" customHeight="1" x14ac:dyDescent="0.2">
      <c r="A5" s="227"/>
      <c r="B5" s="227"/>
      <c r="D5" s="191"/>
    </row>
    <row r="6" spans="1:4" ht="12.75" customHeight="1" x14ac:dyDescent="0.2">
      <c r="A6" s="227"/>
      <c r="B6" s="227"/>
      <c r="D6" s="191"/>
    </row>
    <row r="7" spans="1:4" ht="12.75" customHeight="1" x14ac:dyDescent="0.2">
      <c r="A7" s="227"/>
      <c r="B7" s="227"/>
      <c r="D7" s="191"/>
    </row>
    <row r="8" spans="1:4" ht="12.75" customHeight="1" x14ac:dyDescent="0.2">
      <c r="A8" s="227"/>
      <c r="B8" s="227"/>
      <c r="D8" s="191"/>
    </row>
    <row r="9" spans="1:4" ht="12.75" customHeight="1" x14ac:dyDescent="0.2">
      <c r="A9" s="227"/>
      <c r="B9" s="227"/>
      <c r="D9" s="191"/>
    </row>
    <row r="10" spans="1:4" ht="12.75" customHeight="1" x14ac:dyDescent="0.2">
      <c r="A10" s="227"/>
      <c r="B10" s="227"/>
      <c r="D10" s="191"/>
    </row>
    <row r="11" spans="1:4" ht="12.75" customHeight="1" x14ac:dyDescent="0.2">
      <c r="A11" s="227"/>
      <c r="B11" s="227"/>
      <c r="D11" s="191"/>
    </row>
    <row r="12" spans="1:4" ht="12.75" customHeight="1" x14ac:dyDescent="0.2">
      <c r="A12" s="227"/>
      <c r="B12" s="227"/>
      <c r="D12" s="191"/>
    </row>
    <row r="13" spans="1:4" ht="12.75" customHeight="1" x14ac:dyDescent="0.2">
      <c r="A13" s="227"/>
      <c r="B13" s="227"/>
      <c r="D13" s="191"/>
    </row>
    <row r="14" spans="1:4" ht="12.75" customHeight="1" x14ac:dyDescent="0.2">
      <c r="A14" s="227"/>
      <c r="B14" s="227"/>
      <c r="D14" s="191"/>
    </row>
    <row r="15" spans="1:4" ht="12.75" customHeight="1" x14ac:dyDescent="0.2">
      <c r="A15" s="227"/>
      <c r="B15" s="227"/>
      <c r="D15" s="191"/>
    </row>
    <row r="16" spans="1:4" ht="12.75" customHeight="1" x14ac:dyDescent="0.2">
      <c r="A16" s="227"/>
      <c r="B16" s="227"/>
      <c r="D16" s="191"/>
    </row>
    <row r="17" spans="1:9" ht="12.75" customHeight="1" x14ac:dyDescent="0.2">
      <c r="A17" s="227"/>
      <c r="B17" s="227"/>
    </row>
    <row r="18" spans="1:9" ht="12.75" customHeight="1" x14ac:dyDescent="0.2">
      <c r="A18" s="227"/>
      <c r="B18" s="227"/>
    </row>
    <row r="19" spans="1:9" ht="12.75" customHeight="1" x14ac:dyDescent="0.2">
      <c r="A19" s="227"/>
      <c r="B19" s="227"/>
    </row>
    <row r="20" spans="1:9" ht="12.75" customHeight="1" x14ac:dyDescent="0.2">
      <c r="A20" s="227"/>
      <c r="B20" s="227"/>
    </row>
    <row r="21" spans="1:9" ht="12.75" customHeight="1" x14ac:dyDescent="0.2">
      <c r="A21" s="227"/>
      <c r="B21" s="227"/>
    </row>
    <row r="22" spans="1:9" ht="12.75" customHeight="1" x14ac:dyDescent="0.2">
      <c r="A22" s="227"/>
      <c r="B22" s="227"/>
    </row>
    <row r="23" spans="1:9" ht="12.75" customHeight="1" x14ac:dyDescent="0.2">
      <c r="A23" s="227"/>
      <c r="B23" s="227"/>
    </row>
    <row r="24" spans="1:9" ht="12.75" customHeight="1" x14ac:dyDescent="0.2">
      <c r="A24" s="227"/>
      <c r="B24" s="227"/>
    </row>
    <row r="25" spans="1:9" ht="12.75" customHeight="1" x14ac:dyDescent="0.2">
      <c r="A25" s="227"/>
      <c r="B25" s="227"/>
    </row>
    <row r="26" spans="1:9" ht="12.75" customHeight="1" x14ac:dyDescent="0.2">
      <c r="A26" s="227"/>
      <c r="B26" s="227"/>
    </row>
    <row r="27" spans="1:9" ht="12.75" customHeight="1" x14ac:dyDescent="0.2">
      <c r="A27" s="227"/>
      <c r="B27" s="227"/>
    </row>
    <row r="28" spans="1:9" s="190" customFormat="1" ht="51" x14ac:dyDescent="0.2">
      <c r="A28" s="187" t="s">
        <v>231</v>
      </c>
      <c r="B28" s="187" t="s">
        <v>232</v>
      </c>
      <c r="C28" s="187" t="s">
        <v>233</v>
      </c>
      <c r="D28" s="187" t="s">
        <v>234</v>
      </c>
      <c r="E28" s="193"/>
      <c r="F28" s="193"/>
      <c r="G28" s="187" t="s">
        <v>454</v>
      </c>
      <c r="H28" s="187" t="s">
        <v>455</v>
      </c>
      <c r="I28" s="187" t="s">
        <v>456</v>
      </c>
    </row>
    <row r="29" spans="1:9" x14ac:dyDescent="0.2">
      <c r="A29" s="196">
        <v>3</v>
      </c>
      <c r="B29" s="197">
        <v>166</v>
      </c>
      <c r="C29" s="198" t="s">
        <v>235</v>
      </c>
      <c r="D29" s="199" t="s">
        <v>236</v>
      </c>
      <c r="H29" s="194">
        <v>40057</v>
      </c>
      <c r="I29" s="195" t="s">
        <v>457</v>
      </c>
    </row>
    <row r="30" spans="1:9" x14ac:dyDescent="0.2">
      <c r="A30" s="196">
        <v>4</v>
      </c>
      <c r="B30" s="197">
        <v>168</v>
      </c>
      <c r="C30" s="198" t="s">
        <v>235</v>
      </c>
      <c r="D30" s="199" t="s">
        <v>236</v>
      </c>
      <c r="G30" s="195" t="s">
        <v>458</v>
      </c>
      <c r="H30" s="194">
        <v>40275</v>
      </c>
      <c r="I30" s="228" t="s">
        <v>462</v>
      </c>
    </row>
    <row r="31" spans="1:9" x14ac:dyDescent="0.2">
      <c r="A31" s="196">
        <v>5</v>
      </c>
      <c r="B31" s="197">
        <v>100</v>
      </c>
      <c r="C31" s="198" t="s">
        <v>237</v>
      </c>
      <c r="D31" s="199" t="s">
        <v>236</v>
      </c>
      <c r="G31" s="229" t="s">
        <v>465</v>
      </c>
      <c r="H31" s="194">
        <v>40347</v>
      </c>
      <c r="I31" s="191" t="s">
        <v>459</v>
      </c>
    </row>
    <row r="32" spans="1:9" x14ac:dyDescent="0.2">
      <c r="A32" s="196">
        <v>6</v>
      </c>
      <c r="B32" s="197">
        <v>257</v>
      </c>
      <c r="C32" s="198" t="s">
        <v>238</v>
      </c>
      <c r="D32" s="199" t="s">
        <v>236</v>
      </c>
      <c r="G32" s="228" t="s">
        <v>466</v>
      </c>
      <c r="H32" s="194">
        <v>41166</v>
      </c>
      <c r="I32" s="228" t="s">
        <v>467</v>
      </c>
    </row>
    <row r="33" spans="1:9" x14ac:dyDescent="0.2">
      <c r="A33" s="196">
        <v>7</v>
      </c>
      <c r="B33" s="197">
        <v>158</v>
      </c>
      <c r="C33" s="198" t="s">
        <v>238</v>
      </c>
      <c r="D33" s="199" t="s">
        <v>236</v>
      </c>
      <c r="G33" s="229" t="s">
        <v>460</v>
      </c>
      <c r="H33" s="194">
        <v>41178</v>
      </c>
      <c r="I33" s="228" t="s">
        <v>461</v>
      </c>
    </row>
    <row r="34" spans="1:9" x14ac:dyDescent="0.2">
      <c r="A34" s="196">
        <v>8</v>
      </c>
      <c r="B34" s="197">
        <v>159</v>
      </c>
      <c r="C34" s="198" t="s">
        <v>238</v>
      </c>
      <c r="D34" s="199" t="s">
        <v>236</v>
      </c>
      <c r="G34" s="195" t="s">
        <v>556</v>
      </c>
      <c r="H34" s="194">
        <v>41758</v>
      </c>
      <c r="I34" s="191" t="s">
        <v>557</v>
      </c>
    </row>
    <row r="35" spans="1:9" x14ac:dyDescent="0.2">
      <c r="A35" s="196">
        <v>9</v>
      </c>
      <c r="B35" s="197">
        <v>1111</v>
      </c>
      <c r="C35" s="198" t="s">
        <v>238</v>
      </c>
      <c r="D35" s="199" t="s">
        <v>236</v>
      </c>
      <c r="G35" s="191" t="s">
        <v>558</v>
      </c>
      <c r="H35" s="194">
        <v>41758</v>
      </c>
      <c r="I35" s="195" t="s">
        <v>559</v>
      </c>
    </row>
    <row r="36" spans="1:9" x14ac:dyDescent="0.2">
      <c r="A36" s="196">
        <v>10</v>
      </c>
      <c r="B36" s="197">
        <v>1104</v>
      </c>
      <c r="C36" s="198" t="s">
        <v>238</v>
      </c>
      <c r="D36" s="199" t="s">
        <v>236</v>
      </c>
      <c r="G36" s="191" t="s">
        <v>558</v>
      </c>
      <c r="H36" s="194">
        <v>41944</v>
      </c>
      <c r="I36" s="195" t="s">
        <v>560</v>
      </c>
    </row>
    <row r="37" spans="1:9" x14ac:dyDescent="0.2">
      <c r="A37" s="196">
        <v>11</v>
      </c>
      <c r="B37" s="197">
        <v>1112</v>
      </c>
      <c r="C37" s="198" t="s">
        <v>238</v>
      </c>
      <c r="D37" s="199" t="s">
        <v>236</v>
      </c>
      <c r="G37" s="191" t="s">
        <v>674</v>
      </c>
      <c r="H37" s="194">
        <v>42081</v>
      </c>
      <c r="I37" s="191" t="s">
        <v>675</v>
      </c>
    </row>
    <row r="38" spans="1:9" x14ac:dyDescent="0.2">
      <c r="A38" s="196">
        <v>12</v>
      </c>
      <c r="B38" s="197">
        <v>1116</v>
      </c>
      <c r="C38" s="198" t="s">
        <v>238</v>
      </c>
      <c r="D38" s="199" t="s">
        <v>236</v>
      </c>
      <c r="G38" s="191" t="s">
        <v>676</v>
      </c>
      <c r="H38" s="194">
        <v>42081</v>
      </c>
      <c r="I38" s="191" t="s">
        <v>677</v>
      </c>
    </row>
    <row r="39" spans="1:9" x14ac:dyDescent="0.2">
      <c r="A39" s="196">
        <v>13</v>
      </c>
      <c r="B39" s="197">
        <v>139</v>
      </c>
      <c r="C39" s="198" t="s">
        <v>239</v>
      </c>
      <c r="D39" s="199" t="s">
        <v>474</v>
      </c>
      <c r="G39" s="191" t="s">
        <v>678</v>
      </c>
      <c r="H39" s="194">
        <v>42081</v>
      </c>
      <c r="I39" s="191" t="s">
        <v>679</v>
      </c>
    </row>
    <row r="40" spans="1:9" x14ac:dyDescent="0.2">
      <c r="A40" s="196">
        <v>15</v>
      </c>
      <c r="B40" s="197">
        <v>152</v>
      </c>
      <c r="C40" s="198" t="s">
        <v>239</v>
      </c>
      <c r="D40" s="199" t="s">
        <v>474</v>
      </c>
      <c r="G40" s="195" t="s">
        <v>680</v>
      </c>
      <c r="H40" s="194">
        <v>42081</v>
      </c>
      <c r="I40" s="195" t="s">
        <v>681</v>
      </c>
    </row>
    <row r="41" spans="1:9" x14ac:dyDescent="0.2">
      <c r="A41" s="196">
        <v>16</v>
      </c>
      <c r="B41" s="197">
        <v>113</v>
      </c>
      <c r="C41" s="198" t="s">
        <v>240</v>
      </c>
      <c r="D41" s="199" t="s">
        <v>475</v>
      </c>
      <c r="G41" s="191" t="s">
        <v>682</v>
      </c>
      <c r="H41" s="194">
        <v>42081</v>
      </c>
      <c r="I41" s="195" t="s">
        <v>683</v>
      </c>
    </row>
    <row r="42" spans="1:9" x14ac:dyDescent="0.2">
      <c r="A42" s="196">
        <v>17</v>
      </c>
      <c r="B42" s="197">
        <v>125</v>
      </c>
      <c r="C42" s="198" t="s">
        <v>240</v>
      </c>
      <c r="D42" s="199" t="s">
        <v>475</v>
      </c>
      <c r="G42" s="191" t="s">
        <v>684</v>
      </c>
      <c r="H42" s="194">
        <v>42081</v>
      </c>
      <c r="I42" s="191" t="s">
        <v>685</v>
      </c>
    </row>
    <row r="43" spans="1:9" x14ac:dyDescent="0.2">
      <c r="A43" s="196">
        <v>18</v>
      </c>
      <c r="B43" s="197">
        <v>126</v>
      </c>
      <c r="C43" s="198" t="s">
        <v>240</v>
      </c>
      <c r="D43" s="199" t="s">
        <v>475</v>
      </c>
      <c r="G43" s="191" t="s">
        <v>684</v>
      </c>
      <c r="H43" s="194">
        <v>42081</v>
      </c>
      <c r="I43" s="191" t="s">
        <v>686</v>
      </c>
    </row>
    <row r="44" spans="1:9" x14ac:dyDescent="0.2">
      <c r="A44" s="196">
        <v>19</v>
      </c>
      <c r="B44" s="197">
        <v>127</v>
      </c>
      <c r="C44" s="198" t="s">
        <v>240</v>
      </c>
      <c r="D44" s="199" t="s">
        <v>475</v>
      </c>
      <c r="G44" s="191" t="s">
        <v>687</v>
      </c>
      <c r="H44" s="194">
        <v>42081</v>
      </c>
      <c r="I44" s="191" t="s">
        <v>688</v>
      </c>
    </row>
    <row r="45" spans="1:9" x14ac:dyDescent="0.2">
      <c r="A45" s="196">
        <v>20</v>
      </c>
      <c r="B45" s="197">
        <v>129</v>
      </c>
      <c r="C45" s="198" t="s">
        <v>240</v>
      </c>
      <c r="D45" s="199" t="s">
        <v>475</v>
      </c>
      <c r="G45" s="191" t="s">
        <v>689</v>
      </c>
      <c r="H45" s="194">
        <v>42081</v>
      </c>
      <c r="I45" s="191" t="s">
        <v>690</v>
      </c>
    </row>
    <row r="46" spans="1:9" x14ac:dyDescent="0.2">
      <c r="A46" s="196">
        <v>21</v>
      </c>
      <c r="B46" s="197">
        <v>130</v>
      </c>
      <c r="C46" s="198" t="s">
        <v>240</v>
      </c>
      <c r="D46" s="199" t="s">
        <v>475</v>
      </c>
      <c r="G46" s="191" t="s">
        <v>691</v>
      </c>
      <c r="H46" s="194">
        <v>42081</v>
      </c>
      <c r="I46" s="191" t="s">
        <v>688</v>
      </c>
    </row>
    <row r="47" spans="1:9" x14ac:dyDescent="0.2">
      <c r="A47" s="196">
        <v>22</v>
      </c>
      <c r="B47" s="197">
        <v>131</v>
      </c>
      <c r="C47" s="198" t="s">
        <v>240</v>
      </c>
      <c r="D47" s="199" t="s">
        <v>475</v>
      </c>
      <c r="G47" s="191" t="s">
        <v>691</v>
      </c>
      <c r="H47" s="194">
        <v>42081</v>
      </c>
      <c r="I47" s="191" t="s">
        <v>692</v>
      </c>
    </row>
    <row r="48" spans="1:9" x14ac:dyDescent="0.2">
      <c r="A48" s="196">
        <v>23</v>
      </c>
      <c r="B48" s="197">
        <v>136</v>
      </c>
      <c r="C48" s="198" t="s">
        <v>241</v>
      </c>
      <c r="D48" s="199" t="s">
        <v>476</v>
      </c>
      <c r="G48" s="191" t="s">
        <v>693</v>
      </c>
      <c r="H48" s="194">
        <v>42081</v>
      </c>
      <c r="I48" s="191" t="s">
        <v>690</v>
      </c>
    </row>
    <row r="49" spans="1:9" x14ac:dyDescent="0.2">
      <c r="A49" s="196">
        <v>24</v>
      </c>
      <c r="B49" s="197">
        <v>137</v>
      </c>
      <c r="C49" s="198" t="s">
        <v>241</v>
      </c>
      <c r="D49" s="199" t="s">
        <v>475</v>
      </c>
      <c r="G49" s="191" t="s">
        <v>694</v>
      </c>
      <c r="H49" s="194">
        <v>42081</v>
      </c>
      <c r="I49" s="191" t="s">
        <v>688</v>
      </c>
    </row>
    <row r="50" spans="1:9" x14ac:dyDescent="0.2">
      <c r="A50" s="196">
        <v>25</v>
      </c>
      <c r="B50" s="197">
        <v>138</v>
      </c>
      <c r="C50" s="198" t="s">
        <v>241</v>
      </c>
      <c r="D50" s="199" t="s">
        <v>475</v>
      </c>
      <c r="G50" s="191" t="s">
        <v>695</v>
      </c>
      <c r="H50" s="194">
        <v>42081</v>
      </c>
      <c r="I50" s="191" t="s">
        <v>696</v>
      </c>
    </row>
    <row r="51" spans="1:9" x14ac:dyDescent="0.2">
      <c r="A51" s="196">
        <v>26</v>
      </c>
      <c r="B51" s="197">
        <v>141</v>
      </c>
      <c r="C51" s="198" t="s">
        <v>241</v>
      </c>
      <c r="D51" s="199" t="s">
        <v>236</v>
      </c>
      <c r="G51" s="191" t="s">
        <v>697</v>
      </c>
      <c r="H51" s="194">
        <v>42081</v>
      </c>
      <c r="I51" s="191" t="s">
        <v>698</v>
      </c>
    </row>
    <row r="52" spans="1:9" x14ac:dyDescent="0.2">
      <c r="A52" s="196">
        <v>28</v>
      </c>
      <c r="B52" s="197">
        <v>143</v>
      </c>
      <c r="C52" s="198" t="s">
        <v>241</v>
      </c>
      <c r="D52" s="199" t="s">
        <v>236</v>
      </c>
      <c r="G52" s="191" t="s">
        <v>699</v>
      </c>
      <c r="H52" s="194">
        <v>42081</v>
      </c>
      <c r="I52" s="191" t="s">
        <v>700</v>
      </c>
    </row>
    <row r="53" spans="1:9" x14ac:dyDescent="0.2">
      <c r="A53" s="196">
        <v>29</v>
      </c>
      <c r="B53" s="197">
        <v>144</v>
      </c>
      <c r="C53" s="198" t="s">
        <v>241</v>
      </c>
      <c r="D53" s="199" t="s">
        <v>474</v>
      </c>
      <c r="G53" s="191" t="s">
        <v>699</v>
      </c>
      <c r="H53" s="194">
        <v>42081</v>
      </c>
      <c r="I53" s="191" t="s">
        <v>701</v>
      </c>
    </row>
    <row r="54" spans="1:9" x14ac:dyDescent="0.2">
      <c r="A54" s="196">
        <v>30</v>
      </c>
      <c r="B54" s="197">
        <v>145</v>
      </c>
      <c r="C54" s="198" t="s">
        <v>241</v>
      </c>
      <c r="D54" s="199" t="s">
        <v>236</v>
      </c>
      <c r="G54" s="191" t="s">
        <v>702</v>
      </c>
      <c r="H54" s="194">
        <v>42081</v>
      </c>
      <c r="I54" s="191" t="s">
        <v>703</v>
      </c>
    </row>
    <row r="55" spans="1:9" x14ac:dyDescent="0.2">
      <c r="A55" s="196">
        <v>31</v>
      </c>
      <c r="B55" s="197">
        <v>146</v>
      </c>
      <c r="C55" s="198" t="s">
        <v>241</v>
      </c>
      <c r="D55" s="199" t="s">
        <v>236</v>
      </c>
      <c r="G55" s="191" t="s">
        <v>702</v>
      </c>
      <c r="H55" s="194">
        <v>42081</v>
      </c>
      <c r="I55" s="191" t="s">
        <v>704</v>
      </c>
    </row>
    <row r="56" spans="1:9" x14ac:dyDescent="0.2">
      <c r="A56" s="196">
        <v>32</v>
      </c>
      <c r="B56" s="197">
        <v>147</v>
      </c>
      <c r="C56" s="198" t="s">
        <v>241</v>
      </c>
      <c r="D56" s="199" t="s">
        <v>236</v>
      </c>
      <c r="G56" s="195" t="s">
        <v>705</v>
      </c>
      <c r="H56" s="194">
        <v>42089</v>
      </c>
      <c r="I56" s="195" t="s">
        <v>706</v>
      </c>
    </row>
    <row r="57" spans="1:9" x14ac:dyDescent="0.2">
      <c r="A57" s="196">
        <v>33</v>
      </c>
      <c r="B57" s="197">
        <v>228</v>
      </c>
      <c r="C57" s="198" t="s">
        <v>241</v>
      </c>
      <c r="D57" s="199" t="s">
        <v>476</v>
      </c>
      <c r="G57" s="195" t="s">
        <v>689</v>
      </c>
      <c r="H57" s="194">
        <v>42166</v>
      </c>
      <c r="I57" s="195" t="s">
        <v>688</v>
      </c>
    </row>
    <row r="58" spans="1:9" x14ac:dyDescent="0.2">
      <c r="A58" s="196">
        <v>34</v>
      </c>
      <c r="B58" s="197">
        <v>149</v>
      </c>
      <c r="C58" s="198" t="s">
        <v>241</v>
      </c>
      <c r="D58" s="199" t="s">
        <v>476</v>
      </c>
      <c r="G58" s="195" t="s">
        <v>693</v>
      </c>
      <c r="H58" s="194">
        <v>42166</v>
      </c>
      <c r="I58" s="195" t="s">
        <v>688</v>
      </c>
    </row>
    <row r="59" spans="1:9" x14ac:dyDescent="0.2">
      <c r="A59" s="196">
        <v>35</v>
      </c>
      <c r="B59" s="197">
        <v>150</v>
      </c>
      <c r="C59" s="198" t="s">
        <v>241</v>
      </c>
      <c r="D59" s="199" t="s">
        <v>236</v>
      </c>
      <c r="G59" s="195" t="s">
        <v>707</v>
      </c>
      <c r="H59" s="194">
        <v>42166</v>
      </c>
      <c r="I59" s="195" t="s">
        <v>288</v>
      </c>
    </row>
    <row r="60" spans="1:9" x14ac:dyDescent="0.2">
      <c r="A60" s="196">
        <v>36</v>
      </c>
      <c r="B60" s="197">
        <v>151</v>
      </c>
      <c r="C60" s="198" t="s">
        <v>241</v>
      </c>
      <c r="D60" s="199" t="s">
        <v>475</v>
      </c>
      <c r="G60" s="195" t="s">
        <v>708</v>
      </c>
      <c r="H60" s="194">
        <v>42166</v>
      </c>
      <c r="I60" s="195" t="s">
        <v>274</v>
      </c>
    </row>
    <row r="61" spans="1:9" x14ac:dyDescent="0.2">
      <c r="A61" s="196">
        <v>37</v>
      </c>
      <c r="B61" s="197">
        <v>153</v>
      </c>
      <c r="C61" s="198" t="s">
        <v>241</v>
      </c>
      <c r="D61" s="199" t="s">
        <v>475</v>
      </c>
      <c r="G61" s="195" t="s">
        <v>709</v>
      </c>
      <c r="H61" s="194">
        <v>42166</v>
      </c>
      <c r="I61" s="195" t="s">
        <v>372</v>
      </c>
    </row>
    <row r="62" spans="1:9" x14ac:dyDescent="0.2">
      <c r="A62" s="196">
        <v>38</v>
      </c>
      <c r="B62" s="197">
        <v>154</v>
      </c>
      <c r="C62" s="198" t="s">
        <v>241</v>
      </c>
      <c r="D62" s="199" t="s">
        <v>236</v>
      </c>
      <c r="G62" s="195" t="s">
        <v>710</v>
      </c>
      <c r="H62" s="194">
        <v>42166</v>
      </c>
      <c r="I62" s="195" t="s">
        <v>371</v>
      </c>
    </row>
    <row r="63" spans="1:9" x14ac:dyDescent="0.2">
      <c r="A63" s="196">
        <v>39</v>
      </c>
      <c r="B63" s="197">
        <v>155</v>
      </c>
      <c r="C63" s="198" t="s">
        <v>241</v>
      </c>
      <c r="D63" s="199" t="s">
        <v>236</v>
      </c>
      <c r="G63" s="195" t="s">
        <v>711</v>
      </c>
      <c r="H63" s="194">
        <v>42166</v>
      </c>
      <c r="I63" s="195" t="s">
        <v>712</v>
      </c>
    </row>
    <row r="64" spans="1:9" x14ac:dyDescent="0.2">
      <c r="A64" s="196">
        <v>40</v>
      </c>
      <c r="B64" s="197">
        <v>157</v>
      </c>
      <c r="C64" s="198" t="s">
        <v>240</v>
      </c>
      <c r="D64" s="199" t="s">
        <v>475</v>
      </c>
      <c r="G64" s="195" t="s">
        <v>713</v>
      </c>
      <c r="H64" s="194">
        <v>42166</v>
      </c>
      <c r="I64" s="195" t="s">
        <v>714</v>
      </c>
    </row>
    <row r="65" spans="1:9" x14ac:dyDescent="0.2">
      <c r="A65" s="196">
        <v>41</v>
      </c>
      <c r="B65" s="197">
        <v>171</v>
      </c>
      <c r="C65" s="198" t="s">
        <v>242</v>
      </c>
      <c r="D65" s="199" t="s">
        <v>475</v>
      </c>
      <c r="G65" s="195" t="s">
        <v>715</v>
      </c>
      <c r="H65" s="194">
        <v>42166</v>
      </c>
      <c r="I65" s="195" t="s">
        <v>716</v>
      </c>
    </row>
    <row r="66" spans="1:9" x14ac:dyDescent="0.2">
      <c r="A66" s="196">
        <v>42</v>
      </c>
      <c r="B66" s="197">
        <v>173</v>
      </c>
      <c r="C66" s="198" t="s">
        <v>243</v>
      </c>
      <c r="D66" s="199" t="s">
        <v>475</v>
      </c>
      <c r="G66" s="195" t="s">
        <v>717</v>
      </c>
      <c r="H66" s="194">
        <v>42166</v>
      </c>
      <c r="I66" s="195" t="s">
        <v>718</v>
      </c>
    </row>
    <row r="67" spans="1:9" x14ac:dyDescent="0.2">
      <c r="A67" s="196">
        <v>43</v>
      </c>
      <c r="B67" s="197">
        <v>174</v>
      </c>
      <c r="C67" s="198" t="s">
        <v>243</v>
      </c>
      <c r="D67" s="199" t="s">
        <v>475</v>
      </c>
      <c r="G67" s="195" t="s">
        <v>719</v>
      </c>
      <c r="H67" s="194">
        <v>42166</v>
      </c>
      <c r="I67" s="195" t="s">
        <v>720</v>
      </c>
    </row>
    <row r="68" spans="1:9" x14ac:dyDescent="0.2">
      <c r="A68" s="196">
        <v>44</v>
      </c>
      <c r="B68" s="197">
        <v>185</v>
      </c>
      <c r="C68" s="198" t="s">
        <v>242</v>
      </c>
      <c r="D68" s="199" t="s">
        <v>475</v>
      </c>
      <c r="G68" s="195" t="s">
        <v>721</v>
      </c>
      <c r="H68" s="194">
        <v>42166</v>
      </c>
      <c r="I68" s="195" t="s">
        <v>722</v>
      </c>
    </row>
    <row r="69" spans="1:9" x14ac:dyDescent="0.2">
      <c r="A69" s="196">
        <v>45</v>
      </c>
      <c r="B69" s="197">
        <v>19</v>
      </c>
      <c r="C69" s="198" t="s">
        <v>244</v>
      </c>
      <c r="D69" s="199" t="s">
        <v>236</v>
      </c>
      <c r="G69" s="195" t="s">
        <v>723</v>
      </c>
      <c r="H69" s="194">
        <v>42166</v>
      </c>
      <c r="I69" s="195" t="s">
        <v>724</v>
      </c>
    </row>
    <row r="70" spans="1:9" x14ac:dyDescent="0.2">
      <c r="A70" s="196">
        <v>46</v>
      </c>
      <c r="B70" s="197">
        <v>78</v>
      </c>
      <c r="C70" s="198" t="s">
        <v>245</v>
      </c>
      <c r="D70" s="199" t="s">
        <v>236</v>
      </c>
      <c r="G70" s="195" t="s">
        <v>725</v>
      </c>
      <c r="H70" s="194">
        <v>42166</v>
      </c>
      <c r="I70" s="195" t="s">
        <v>726</v>
      </c>
    </row>
    <row r="71" spans="1:9" x14ac:dyDescent="0.2">
      <c r="A71" s="196">
        <v>47</v>
      </c>
      <c r="B71" s="197">
        <v>15</v>
      </c>
      <c r="C71" s="198" t="s">
        <v>246</v>
      </c>
      <c r="D71" s="199" t="s">
        <v>236</v>
      </c>
      <c r="G71" s="195" t="s">
        <v>725</v>
      </c>
      <c r="H71" s="194">
        <v>42166</v>
      </c>
      <c r="I71" s="195" t="s">
        <v>727</v>
      </c>
    </row>
    <row r="72" spans="1:9" x14ac:dyDescent="0.2">
      <c r="A72" s="196">
        <v>48</v>
      </c>
      <c r="B72" s="197">
        <v>79</v>
      </c>
      <c r="C72" s="198" t="s">
        <v>247</v>
      </c>
      <c r="D72" s="199" t="s">
        <v>474</v>
      </c>
      <c r="G72" s="195" t="s">
        <v>728</v>
      </c>
      <c r="H72" s="194">
        <v>42166</v>
      </c>
      <c r="I72" s="195" t="s">
        <v>729</v>
      </c>
    </row>
    <row r="73" spans="1:9" x14ac:dyDescent="0.2">
      <c r="A73" s="196">
        <v>49</v>
      </c>
      <c r="B73" s="197">
        <v>128</v>
      </c>
      <c r="C73" s="198" t="s">
        <v>240</v>
      </c>
      <c r="D73" s="199" t="s">
        <v>236</v>
      </c>
      <c r="G73" s="195" t="s">
        <v>728</v>
      </c>
      <c r="H73" s="194">
        <v>42166</v>
      </c>
      <c r="I73" s="195" t="s">
        <v>730</v>
      </c>
    </row>
    <row r="74" spans="1:9" x14ac:dyDescent="0.2">
      <c r="A74" s="196">
        <v>50</v>
      </c>
      <c r="B74" s="197">
        <v>14</v>
      </c>
      <c r="C74" s="198" t="s">
        <v>248</v>
      </c>
      <c r="D74" s="199" t="s">
        <v>236</v>
      </c>
      <c r="G74" s="195" t="s">
        <v>731</v>
      </c>
      <c r="H74" s="194">
        <v>42166</v>
      </c>
      <c r="I74" s="195" t="s">
        <v>732</v>
      </c>
    </row>
    <row r="75" spans="1:9" x14ac:dyDescent="0.2">
      <c r="A75" s="196">
        <v>51</v>
      </c>
      <c r="B75" s="197">
        <v>112</v>
      </c>
      <c r="C75" s="198" t="s">
        <v>249</v>
      </c>
      <c r="D75" s="199">
        <v>1</v>
      </c>
      <c r="G75" s="195" t="s">
        <v>733</v>
      </c>
      <c r="H75" s="194">
        <v>42166</v>
      </c>
      <c r="I75" s="195" t="s">
        <v>734</v>
      </c>
    </row>
    <row r="76" spans="1:9" x14ac:dyDescent="0.2">
      <c r="A76" s="196">
        <v>51</v>
      </c>
      <c r="B76" s="197">
        <v>120</v>
      </c>
      <c r="C76" s="198" t="s">
        <v>249</v>
      </c>
      <c r="D76" s="199">
        <v>2</v>
      </c>
      <c r="G76" s="195" t="s">
        <v>735</v>
      </c>
      <c r="H76" s="194">
        <v>42166</v>
      </c>
      <c r="I76" s="195" t="s">
        <v>736</v>
      </c>
    </row>
    <row r="77" spans="1:9" x14ac:dyDescent="0.2">
      <c r="A77" s="196">
        <v>52</v>
      </c>
      <c r="B77" s="197">
        <v>114</v>
      </c>
      <c r="C77" s="198" t="s">
        <v>250</v>
      </c>
      <c r="D77" s="199" t="s">
        <v>474</v>
      </c>
      <c r="G77" s="195" t="s">
        <v>737</v>
      </c>
      <c r="H77" s="194">
        <v>42166</v>
      </c>
      <c r="I77" s="195" t="s">
        <v>738</v>
      </c>
    </row>
    <row r="78" spans="1:9" x14ac:dyDescent="0.2">
      <c r="A78" s="196">
        <v>53</v>
      </c>
      <c r="B78" s="197">
        <v>115</v>
      </c>
      <c r="C78" s="198" t="s">
        <v>250</v>
      </c>
      <c r="D78" s="199" t="s">
        <v>474</v>
      </c>
      <c r="G78" s="195" t="s">
        <v>739</v>
      </c>
      <c r="H78" s="194">
        <v>42166</v>
      </c>
      <c r="I78" s="195" t="s">
        <v>740</v>
      </c>
    </row>
    <row r="79" spans="1:9" x14ac:dyDescent="0.2">
      <c r="A79" s="196">
        <v>55</v>
      </c>
      <c r="B79" s="197">
        <v>117</v>
      </c>
      <c r="C79" s="198" t="s">
        <v>250</v>
      </c>
      <c r="D79" s="199" t="s">
        <v>474</v>
      </c>
      <c r="G79" s="195" t="s">
        <v>741</v>
      </c>
      <c r="H79" s="194">
        <v>42166</v>
      </c>
      <c r="I79" s="195" t="s">
        <v>742</v>
      </c>
    </row>
    <row r="80" spans="1:9" x14ac:dyDescent="0.2">
      <c r="A80" s="196">
        <v>56</v>
      </c>
      <c r="B80" s="197">
        <v>118</v>
      </c>
      <c r="C80" s="198" t="s">
        <v>250</v>
      </c>
      <c r="D80" s="199" t="s">
        <v>474</v>
      </c>
      <c r="G80" s="195" t="s">
        <v>743</v>
      </c>
      <c r="H80" s="194">
        <v>42166</v>
      </c>
      <c r="I80" s="195" t="s">
        <v>744</v>
      </c>
    </row>
    <row r="81" spans="1:9" x14ac:dyDescent="0.2">
      <c r="A81" s="196">
        <v>57</v>
      </c>
      <c r="B81" s="197">
        <v>119</v>
      </c>
      <c r="C81" s="198" t="s">
        <v>250</v>
      </c>
      <c r="D81" s="199" t="s">
        <v>236</v>
      </c>
      <c r="G81" s="195" t="s">
        <v>745</v>
      </c>
      <c r="H81" s="194">
        <v>42166</v>
      </c>
      <c r="I81" s="195" t="s">
        <v>746</v>
      </c>
    </row>
    <row r="82" spans="1:9" x14ac:dyDescent="0.2">
      <c r="A82" s="196">
        <v>58</v>
      </c>
      <c r="B82" s="197">
        <v>21</v>
      </c>
      <c r="C82" s="198" t="s">
        <v>288</v>
      </c>
      <c r="D82" s="199">
        <v>1</v>
      </c>
      <c r="G82" s="195" t="s">
        <v>745</v>
      </c>
      <c r="H82" s="194">
        <v>42166</v>
      </c>
      <c r="I82" s="195" t="s">
        <v>747</v>
      </c>
    </row>
    <row r="83" spans="1:9" x14ac:dyDescent="0.2">
      <c r="A83" s="196">
        <v>58</v>
      </c>
      <c r="B83" s="197">
        <v>175</v>
      </c>
      <c r="C83" s="198" t="s">
        <v>288</v>
      </c>
      <c r="D83" s="199">
        <v>1</v>
      </c>
      <c r="G83" s="195" t="s">
        <v>748</v>
      </c>
      <c r="H83" s="194">
        <v>42166</v>
      </c>
      <c r="I83" s="195" t="s">
        <v>749</v>
      </c>
    </row>
    <row r="84" spans="1:9" x14ac:dyDescent="0.2">
      <c r="A84" s="196">
        <v>59</v>
      </c>
      <c r="B84" s="197">
        <v>121</v>
      </c>
      <c r="C84" s="198" t="s">
        <v>250</v>
      </c>
      <c r="D84" s="199" t="s">
        <v>474</v>
      </c>
    </row>
    <row r="85" spans="1:9" x14ac:dyDescent="0.2">
      <c r="A85" s="196">
        <v>60</v>
      </c>
      <c r="B85" s="197">
        <v>122</v>
      </c>
      <c r="C85" s="198" t="s">
        <v>250</v>
      </c>
      <c r="D85" s="199" t="s">
        <v>236</v>
      </c>
    </row>
    <row r="86" spans="1:9" x14ac:dyDescent="0.2">
      <c r="A86" s="196">
        <v>62</v>
      </c>
      <c r="B86" s="197">
        <v>1119</v>
      </c>
      <c r="C86" s="198" t="s">
        <v>251</v>
      </c>
      <c r="D86" s="199" t="s">
        <v>477</v>
      </c>
    </row>
    <row r="87" spans="1:9" x14ac:dyDescent="0.2">
      <c r="A87" s="196">
        <v>63</v>
      </c>
      <c r="B87" s="197">
        <v>172</v>
      </c>
      <c r="C87" s="198" t="s">
        <v>243</v>
      </c>
      <c r="D87" s="199" t="s">
        <v>474</v>
      </c>
    </row>
    <row r="88" spans="1:9" x14ac:dyDescent="0.2">
      <c r="A88" s="196">
        <v>64</v>
      </c>
      <c r="B88" s="197">
        <v>1105</v>
      </c>
      <c r="C88" s="198" t="s">
        <v>250</v>
      </c>
      <c r="D88" s="199" t="s">
        <v>236</v>
      </c>
    </row>
    <row r="89" spans="1:9" x14ac:dyDescent="0.2">
      <c r="A89" s="196">
        <v>65</v>
      </c>
      <c r="B89" s="197">
        <v>10</v>
      </c>
      <c r="C89" s="198" t="s">
        <v>252</v>
      </c>
      <c r="D89" s="199" t="s">
        <v>236</v>
      </c>
    </row>
    <row r="90" spans="1:9" x14ac:dyDescent="0.2">
      <c r="A90" s="196">
        <v>66</v>
      </c>
      <c r="B90" s="197">
        <v>1106</v>
      </c>
      <c r="C90" s="198" t="s">
        <v>252</v>
      </c>
      <c r="D90" s="199" t="s">
        <v>236</v>
      </c>
    </row>
    <row r="91" spans="1:9" x14ac:dyDescent="0.2">
      <c r="A91" s="196">
        <v>67</v>
      </c>
      <c r="B91" s="197">
        <v>102</v>
      </c>
      <c r="C91" s="198" t="s">
        <v>253</v>
      </c>
      <c r="D91" s="199" t="s">
        <v>475</v>
      </c>
    </row>
    <row r="92" spans="1:9" x14ac:dyDescent="0.2">
      <c r="A92" s="196">
        <v>71</v>
      </c>
      <c r="B92" s="197">
        <v>109</v>
      </c>
      <c r="C92" s="198" t="s">
        <v>253</v>
      </c>
      <c r="D92" s="199" t="s">
        <v>236</v>
      </c>
    </row>
    <row r="93" spans="1:9" x14ac:dyDescent="0.2">
      <c r="A93" s="196">
        <v>72</v>
      </c>
      <c r="B93" s="197">
        <v>111</v>
      </c>
      <c r="C93" s="198" t="s">
        <v>253</v>
      </c>
      <c r="D93" s="199" t="s">
        <v>236</v>
      </c>
    </row>
    <row r="94" spans="1:9" x14ac:dyDescent="0.2">
      <c r="A94" s="196">
        <v>73</v>
      </c>
      <c r="B94" s="197">
        <v>156</v>
      </c>
      <c r="C94" s="198" t="s">
        <v>253</v>
      </c>
      <c r="D94" s="199" t="s">
        <v>475</v>
      </c>
    </row>
    <row r="95" spans="1:9" x14ac:dyDescent="0.2">
      <c r="A95" s="196">
        <v>74</v>
      </c>
      <c r="B95" s="197">
        <v>17</v>
      </c>
      <c r="C95" s="198" t="s">
        <v>254</v>
      </c>
      <c r="D95" s="199" t="s">
        <v>236</v>
      </c>
    </row>
    <row r="96" spans="1:9" x14ac:dyDescent="0.2">
      <c r="A96" s="196">
        <v>75</v>
      </c>
      <c r="B96" s="197">
        <v>62</v>
      </c>
      <c r="C96" s="198" t="s">
        <v>255</v>
      </c>
      <c r="D96" s="199" t="s">
        <v>236</v>
      </c>
    </row>
    <row r="97" spans="1:4" x14ac:dyDescent="0.2">
      <c r="A97" s="196">
        <v>76</v>
      </c>
      <c r="B97" s="197">
        <v>63</v>
      </c>
      <c r="C97" s="198" t="s">
        <v>255</v>
      </c>
      <c r="D97" s="199" t="s">
        <v>236</v>
      </c>
    </row>
    <row r="98" spans="1:4" x14ac:dyDescent="0.2">
      <c r="A98" s="196">
        <v>77</v>
      </c>
      <c r="B98" s="197">
        <v>134</v>
      </c>
      <c r="C98" s="198" t="s">
        <v>255</v>
      </c>
      <c r="D98" s="199" t="s">
        <v>236</v>
      </c>
    </row>
    <row r="99" spans="1:4" x14ac:dyDescent="0.2">
      <c r="A99" s="196">
        <v>78</v>
      </c>
      <c r="B99" s="197">
        <v>13</v>
      </c>
      <c r="C99" s="198" t="s">
        <v>256</v>
      </c>
      <c r="D99" s="199" t="s">
        <v>236</v>
      </c>
    </row>
    <row r="100" spans="1:4" x14ac:dyDescent="0.2">
      <c r="A100" s="196">
        <v>79</v>
      </c>
      <c r="B100" s="197">
        <v>97</v>
      </c>
      <c r="C100" s="198" t="s">
        <v>257</v>
      </c>
      <c r="D100" s="199">
        <v>2</v>
      </c>
    </row>
    <row r="101" spans="1:4" x14ac:dyDescent="0.2">
      <c r="A101" s="196">
        <v>79</v>
      </c>
      <c r="B101" s="197">
        <v>164</v>
      </c>
      <c r="C101" s="198" t="s">
        <v>257</v>
      </c>
      <c r="D101" s="199">
        <v>1</v>
      </c>
    </row>
    <row r="102" spans="1:4" x14ac:dyDescent="0.2">
      <c r="A102" s="196">
        <v>80</v>
      </c>
      <c r="B102" s="197">
        <v>96</v>
      </c>
      <c r="C102" s="198" t="s">
        <v>258</v>
      </c>
      <c r="D102" s="199" t="s">
        <v>236</v>
      </c>
    </row>
    <row r="103" spans="1:4" x14ac:dyDescent="0.2">
      <c r="A103" s="196">
        <v>81</v>
      </c>
      <c r="B103" s="197">
        <v>60</v>
      </c>
      <c r="C103" s="198" t="s">
        <v>259</v>
      </c>
      <c r="D103" s="199" t="s">
        <v>236</v>
      </c>
    </row>
    <row r="104" spans="1:4" x14ac:dyDescent="0.2">
      <c r="A104" s="196">
        <v>82</v>
      </c>
      <c r="B104" s="197">
        <v>83</v>
      </c>
      <c r="C104" s="198" t="s">
        <v>260</v>
      </c>
      <c r="D104" s="199" t="s">
        <v>236</v>
      </c>
    </row>
    <row r="105" spans="1:4" x14ac:dyDescent="0.2">
      <c r="A105" s="196">
        <v>83</v>
      </c>
      <c r="B105" s="197">
        <v>84</v>
      </c>
      <c r="C105" s="198" t="s">
        <v>260</v>
      </c>
      <c r="D105" s="199" t="s">
        <v>236</v>
      </c>
    </row>
    <row r="106" spans="1:4" x14ac:dyDescent="0.2">
      <c r="A106" s="196">
        <v>84</v>
      </c>
      <c r="B106" s="197">
        <v>85</v>
      </c>
      <c r="C106" s="198" t="s">
        <v>260</v>
      </c>
      <c r="D106" s="199" t="s">
        <v>236</v>
      </c>
    </row>
    <row r="107" spans="1:4" x14ac:dyDescent="0.2">
      <c r="A107" s="196">
        <v>85</v>
      </c>
      <c r="B107" s="197">
        <v>86</v>
      </c>
      <c r="C107" s="198" t="s">
        <v>260</v>
      </c>
      <c r="D107" s="199" t="s">
        <v>236</v>
      </c>
    </row>
    <row r="108" spans="1:4" x14ac:dyDescent="0.2">
      <c r="A108" s="196">
        <v>86</v>
      </c>
      <c r="B108" s="197">
        <v>1107</v>
      </c>
      <c r="C108" s="198" t="s">
        <v>260</v>
      </c>
      <c r="D108" s="199" t="s">
        <v>236</v>
      </c>
    </row>
    <row r="109" spans="1:4" x14ac:dyDescent="0.2">
      <c r="A109" s="196">
        <v>87</v>
      </c>
      <c r="B109" s="197">
        <v>1109</v>
      </c>
      <c r="C109" s="198" t="s">
        <v>260</v>
      </c>
      <c r="D109" s="199" t="s">
        <v>236</v>
      </c>
    </row>
    <row r="110" spans="1:4" x14ac:dyDescent="0.2">
      <c r="A110" s="196">
        <v>88</v>
      </c>
      <c r="B110" s="197">
        <v>1113</v>
      </c>
      <c r="C110" s="198" t="s">
        <v>260</v>
      </c>
      <c r="D110" s="199" t="s">
        <v>236</v>
      </c>
    </row>
    <row r="111" spans="1:4" x14ac:dyDescent="0.2">
      <c r="A111" s="196">
        <v>91</v>
      </c>
      <c r="B111" s="197">
        <v>3</v>
      </c>
      <c r="C111" s="198" t="s">
        <v>261</v>
      </c>
      <c r="D111" s="199" t="s">
        <v>236</v>
      </c>
    </row>
    <row r="112" spans="1:4" x14ac:dyDescent="0.2">
      <c r="A112" s="196">
        <v>92</v>
      </c>
      <c r="B112" s="197">
        <v>4</v>
      </c>
      <c r="C112" s="198" t="s">
        <v>261</v>
      </c>
      <c r="D112" s="199" t="s">
        <v>236</v>
      </c>
    </row>
    <row r="113" spans="1:4" x14ac:dyDescent="0.2">
      <c r="A113" s="196">
        <v>93</v>
      </c>
      <c r="B113" s="197">
        <v>30</v>
      </c>
      <c r="C113" s="198" t="s">
        <v>262</v>
      </c>
      <c r="D113" s="199">
        <v>1</v>
      </c>
    </row>
    <row r="114" spans="1:4" x14ac:dyDescent="0.2">
      <c r="A114" s="196">
        <v>93</v>
      </c>
      <c r="B114" s="197">
        <v>214</v>
      </c>
      <c r="C114" s="198" t="s">
        <v>262</v>
      </c>
      <c r="D114" s="199">
        <v>2</v>
      </c>
    </row>
    <row r="115" spans="1:4" x14ac:dyDescent="0.2">
      <c r="A115" s="196">
        <v>94</v>
      </c>
      <c r="B115" s="197">
        <v>1108</v>
      </c>
      <c r="C115" s="198" t="s">
        <v>261</v>
      </c>
      <c r="D115" s="199" t="s">
        <v>236</v>
      </c>
    </row>
    <row r="116" spans="1:4" x14ac:dyDescent="0.2">
      <c r="A116" s="196">
        <v>95</v>
      </c>
      <c r="B116" s="197">
        <v>1110</v>
      </c>
      <c r="C116" s="198" t="s">
        <v>261</v>
      </c>
      <c r="D116" s="199" t="s">
        <v>236</v>
      </c>
    </row>
    <row r="117" spans="1:4" x14ac:dyDescent="0.2">
      <c r="A117" s="196">
        <v>96</v>
      </c>
      <c r="B117" s="197">
        <v>1114</v>
      </c>
      <c r="C117" s="198" t="s">
        <v>261</v>
      </c>
      <c r="D117" s="199" t="s">
        <v>236</v>
      </c>
    </row>
    <row r="118" spans="1:4" x14ac:dyDescent="0.2">
      <c r="A118" s="196">
        <v>97</v>
      </c>
      <c r="B118" s="197">
        <v>54</v>
      </c>
      <c r="C118" s="198" t="s">
        <v>263</v>
      </c>
      <c r="D118" s="199" t="s">
        <v>236</v>
      </c>
    </row>
    <row r="119" spans="1:4" x14ac:dyDescent="0.2">
      <c r="A119" s="196">
        <v>98</v>
      </c>
      <c r="B119" s="197">
        <v>12</v>
      </c>
      <c r="C119" s="198" t="s">
        <v>264</v>
      </c>
      <c r="D119" s="199" t="s">
        <v>236</v>
      </c>
    </row>
    <row r="120" spans="1:4" x14ac:dyDescent="0.2">
      <c r="A120" s="196">
        <v>99</v>
      </c>
      <c r="B120" s="197">
        <v>75</v>
      </c>
      <c r="C120" s="198" t="s">
        <v>265</v>
      </c>
      <c r="D120" s="199" t="s">
        <v>474</v>
      </c>
    </row>
    <row r="121" spans="1:4" x14ac:dyDescent="0.2">
      <c r="A121" s="196">
        <v>100</v>
      </c>
      <c r="B121" s="197">
        <v>76</v>
      </c>
      <c r="C121" s="198" t="s">
        <v>265</v>
      </c>
      <c r="D121" s="199" t="s">
        <v>474</v>
      </c>
    </row>
    <row r="122" spans="1:4" x14ac:dyDescent="0.2">
      <c r="A122" s="196">
        <v>101</v>
      </c>
      <c r="B122" s="197">
        <v>7</v>
      </c>
      <c r="C122" s="198" t="s">
        <v>266</v>
      </c>
      <c r="D122" s="199" t="s">
        <v>236</v>
      </c>
    </row>
    <row r="123" spans="1:4" x14ac:dyDescent="0.2">
      <c r="A123" s="196">
        <v>102</v>
      </c>
      <c r="B123" s="197">
        <v>8</v>
      </c>
      <c r="C123" s="198" t="s">
        <v>266</v>
      </c>
      <c r="D123" s="199" t="s">
        <v>236</v>
      </c>
    </row>
    <row r="124" spans="1:4" x14ac:dyDescent="0.2">
      <c r="A124" s="196">
        <v>103</v>
      </c>
      <c r="B124" s="197">
        <v>9</v>
      </c>
      <c r="C124" s="198" t="s">
        <v>266</v>
      </c>
      <c r="D124" s="199" t="s">
        <v>236</v>
      </c>
    </row>
    <row r="125" spans="1:4" x14ac:dyDescent="0.2">
      <c r="A125" s="196">
        <v>104</v>
      </c>
      <c r="B125" s="197">
        <v>61</v>
      </c>
      <c r="C125" s="198" t="s">
        <v>267</v>
      </c>
      <c r="D125" s="199" t="s">
        <v>475</v>
      </c>
    </row>
    <row r="126" spans="1:4" x14ac:dyDescent="0.2">
      <c r="A126" s="196">
        <v>105</v>
      </c>
      <c r="B126" s="197">
        <v>65</v>
      </c>
      <c r="C126" s="198" t="s">
        <v>267</v>
      </c>
      <c r="D126" s="199" t="s">
        <v>236</v>
      </c>
    </row>
    <row r="127" spans="1:4" x14ac:dyDescent="0.2">
      <c r="A127" s="196">
        <v>106</v>
      </c>
      <c r="B127" s="197">
        <v>66</v>
      </c>
      <c r="C127" s="198" t="s">
        <v>267</v>
      </c>
      <c r="D127" s="199" t="s">
        <v>475</v>
      </c>
    </row>
    <row r="128" spans="1:4" x14ac:dyDescent="0.2">
      <c r="A128" s="196">
        <v>107</v>
      </c>
      <c r="B128" s="197">
        <v>67</v>
      </c>
      <c r="C128" s="198" t="s">
        <v>267</v>
      </c>
      <c r="D128" s="199" t="s">
        <v>475</v>
      </c>
    </row>
    <row r="129" spans="1:4" x14ac:dyDescent="0.2">
      <c r="A129" s="196">
        <v>108</v>
      </c>
      <c r="B129" s="197">
        <v>68</v>
      </c>
      <c r="C129" s="198" t="s">
        <v>267</v>
      </c>
      <c r="D129" s="199" t="s">
        <v>475</v>
      </c>
    </row>
    <row r="130" spans="1:4" x14ac:dyDescent="0.2">
      <c r="A130" s="196">
        <v>109</v>
      </c>
      <c r="B130" s="197">
        <v>69</v>
      </c>
      <c r="C130" s="198" t="s">
        <v>267</v>
      </c>
      <c r="D130" s="199" t="s">
        <v>236</v>
      </c>
    </row>
    <row r="131" spans="1:4" x14ac:dyDescent="0.2">
      <c r="A131" s="196">
        <v>110</v>
      </c>
      <c r="B131" s="197">
        <v>1348</v>
      </c>
      <c r="C131" s="198" t="s">
        <v>267</v>
      </c>
      <c r="D131" s="199" t="s">
        <v>236</v>
      </c>
    </row>
    <row r="132" spans="1:4" x14ac:dyDescent="0.2">
      <c r="A132" s="196">
        <v>111</v>
      </c>
      <c r="B132" s="197">
        <v>91</v>
      </c>
      <c r="C132" s="198" t="s">
        <v>268</v>
      </c>
      <c r="D132" s="199" t="s">
        <v>236</v>
      </c>
    </row>
    <row r="133" spans="1:4" x14ac:dyDescent="0.2">
      <c r="A133" s="196">
        <v>112</v>
      </c>
      <c r="B133" s="197">
        <v>22</v>
      </c>
      <c r="C133" s="198" t="s">
        <v>269</v>
      </c>
      <c r="D133" s="199" t="s">
        <v>474</v>
      </c>
    </row>
    <row r="134" spans="1:4" x14ac:dyDescent="0.2">
      <c r="A134" s="196">
        <v>113</v>
      </c>
      <c r="B134" s="197">
        <v>23</v>
      </c>
      <c r="C134" s="198" t="s">
        <v>269</v>
      </c>
      <c r="D134" s="199" t="s">
        <v>474</v>
      </c>
    </row>
    <row r="135" spans="1:4" x14ac:dyDescent="0.2">
      <c r="A135" s="196">
        <v>115</v>
      </c>
      <c r="B135" s="197">
        <v>25</v>
      </c>
      <c r="C135" s="198" t="s">
        <v>269</v>
      </c>
      <c r="D135" s="199" t="s">
        <v>236</v>
      </c>
    </row>
    <row r="136" spans="1:4" x14ac:dyDescent="0.2">
      <c r="A136" s="196">
        <v>116</v>
      </c>
      <c r="B136" s="197">
        <v>26</v>
      </c>
      <c r="C136" s="198" t="s">
        <v>269</v>
      </c>
      <c r="D136" s="199" t="s">
        <v>236</v>
      </c>
    </row>
    <row r="137" spans="1:4" x14ac:dyDescent="0.2">
      <c r="A137" s="196">
        <v>117</v>
      </c>
      <c r="B137" s="197">
        <v>1349</v>
      </c>
      <c r="C137" s="198" t="s">
        <v>269</v>
      </c>
      <c r="D137" s="199" t="s">
        <v>236</v>
      </c>
    </row>
    <row r="138" spans="1:4" x14ac:dyDescent="0.2">
      <c r="A138" s="196">
        <v>118</v>
      </c>
      <c r="B138" s="197">
        <v>6</v>
      </c>
      <c r="C138" s="198" t="s">
        <v>270</v>
      </c>
      <c r="D138" s="199" t="s">
        <v>236</v>
      </c>
    </row>
    <row r="139" spans="1:4" x14ac:dyDescent="0.2">
      <c r="A139" s="196">
        <v>119</v>
      </c>
      <c r="B139" s="197">
        <v>1350</v>
      </c>
      <c r="C139" s="198" t="s">
        <v>270</v>
      </c>
      <c r="D139" s="199" t="s">
        <v>236</v>
      </c>
    </row>
    <row r="140" spans="1:4" x14ac:dyDescent="0.2">
      <c r="A140" s="196">
        <v>120</v>
      </c>
      <c r="B140" s="197">
        <v>11</v>
      </c>
      <c r="C140" s="198" t="s">
        <v>243</v>
      </c>
      <c r="D140" s="199" t="s">
        <v>236</v>
      </c>
    </row>
    <row r="141" spans="1:4" x14ac:dyDescent="0.2">
      <c r="A141" s="196">
        <v>121</v>
      </c>
      <c r="B141" s="197">
        <v>26</v>
      </c>
      <c r="C141" s="198" t="s">
        <v>271</v>
      </c>
      <c r="D141" s="199">
        <v>2</v>
      </c>
    </row>
    <row r="142" spans="1:4" x14ac:dyDescent="0.2">
      <c r="A142" s="196">
        <v>121</v>
      </c>
      <c r="B142" s="197">
        <v>224</v>
      </c>
      <c r="C142" s="198" t="s">
        <v>271</v>
      </c>
      <c r="D142" s="199">
        <v>1</v>
      </c>
    </row>
    <row r="143" spans="1:4" x14ac:dyDescent="0.2">
      <c r="A143" s="196">
        <v>122</v>
      </c>
      <c r="B143" s="197">
        <v>201</v>
      </c>
      <c r="C143" s="198" t="s">
        <v>272</v>
      </c>
      <c r="D143" s="199">
        <v>1</v>
      </c>
    </row>
    <row r="144" spans="1:4" x14ac:dyDescent="0.2">
      <c r="A144" s="196">
        <v>122</v>
      </c>
      <c r="B144" s="197">
        <v>245</v>
      </c>
      <c r="C144" s="198" t="s">
        <v>272</v>
      </c>
      <c r="D144" s="199">
        <v>2</v>
      </c>
    </row>
    <row r="145" spans="1:4" x14ac:dyDescent="0.2">
      <c r="A145" s="196">
        <v>123</v>
      </c>
      <c r="B145" s="197">
        <v>1307</v>
      </c>
      <c r="C145" s="198" t="s">
        <v>273</v>
      </c>
      <c r="D145" s="199">
        <v>1</v>
      </c>
    </row>
    <row r="146" spans="1:4" x14ac:dyDescent="0.2">
      <c r="A146" s="196">
        <v>124</v>
      </c>
      <c r="B146" s="197">
        <v>1319</v>
      </c>
      <c r="C146" s="198" t="s">
        <v>273</v>
      </c>
      <c r="D146" s="199">
        <v>1</v>
      </c>
    </row>
    <row r="147" spans="1:4" x14ac:dyDescent="0.2">
      <c r="A147" s="196">
        <v>125</v>
      </c>
      <c r="B147" s="197">
        <v>1315</v>
      </c>
      <c r="C147" s="198" t="s">
        <v>273</v>
      </c>
      <c r="D147" s="199">
        <v>1</v>
      </c>
    </row>
    <row r="148" spans="1:4" x14ac:dyDescent="0.2">
      <c r="A148" s="196">
        <v>126</v>
      </c>
      <c r="B148" s="197">
        <v>1193</v>
      </c>
      <c r="C148" s="198" t="s">
        <v>274</v>
      </c>
      <c r="D148" s="199">
        <v>1</v>
      </c>
    </row>
    <row r="149" spans="1:4" x14ac:dyDescent="0.2">
      <c r="A149" s="196">
        <v>126</v>
      </c>
      <c r="B149" s="197">
        <v>1194</v>
      </c>
      <c r="C149" s="198" t="s">
        <v>274</v>
      </c>
      <c r="D149" s="199">
        <v>2</v>
      </c>
    </row>
    <row r="150" spans="1:4" x14ac:dyDescent="0.2">
      <c r="A150" s="196">
        <v>127</v>
      </c>
      <c r="B150" s="197">
        <v>80</v>
      </c>
      <c r="C150" s="198" t="s">
        <v>275</v>
      </c>
      <c r="D150" s="199" t="s">
        <v>475</v>
      </c>
    </row>
    <row r="151" spans="1:4" x14ac:dyDescent="0.2">
      <c r="A151" s="196">
        <v>127</v>
      </c>
      <c r="B151" s="197">
        <v>148</v>
      </c>
      <c r="C151" s="198" t="s">
        <v>275</v>
      </c>
      <c r="D151" s="199">
        <v>1</v>
      </c>
    </row>
    <row r="152" spans="1:4" x14ac:dyDescent="0.2">
      <c r="A152" s="196">
        <v>127</v>
      </c>
      <c r="B152" s="197">
        <v>221</v>
      </c>
      <c r="C152" s="198" t="s">
        <v>275</v>
      </c>
      <c r="D152" s="199" t="s">
        <v>477</v>
      </c>
    </row>
    <row r="153" spans="1:4" x14ac:dyDescent="0.2">
      <c r="A153" s="196">
        <v>128</v>
      </c>
      <c r="B153" s="197">
        <v>1120</v>
      </c>
      <c r="C153" s="198" t="s">
        <v>276</v>
      </c>
      <c r="D153" s="199">
        <v>1</v>
      </c>
    </row>
    <row r="154" spans="1:4" x14ac:dyDescent="0.2">
      <c r="A154" s="196">
        <v>128</v>
      </c>
      <c r="B154" s="197">
        <v>1121</v>
      </c>
      <c r="C154" s="198" t="s">
        <v>276</v>
      </c>
      <c r="D154" s="199">
        <v>1</v>
      </c>
    </row>
    <row r="155" spans="1:4" x14ac:dyDescent="0.2">
      <c r="A155" s="196">
        <v>128</v>
      </c>
      <c r="B155" s="197">
        <v>1122</v>
      </c>
      <c r="C155" s="198" t="s">
        <v>276</v>
      </c>
      <c r="D155" s="199">
        <v>2</v>
      </c>
    </row>
    <row r="156" spans="1:4" x14ac:dyDescent="0.2">
      <c r="A156" s="196">
        <v>129</v>
      </c>
      <c r="B156" s="197">
        <v>169</v>
      </c>
      <c r="C156" s="198" t="s">
        <v>275</v>
      </c>
      <c r="D156" s="199">
        <v>1</v>
      </c>
    </row>
    <row r="157" spans="1:4" x14ac:dyDescent="0.2">
      <c r="A157" s="196">
        <v>129</v>
      </c>
      <c r="B157" s="197">
        <v>202</v>
      </c>
      <c r="C157" s="198" t="s">
        <v>275</v>
      </c>
      <c r="D157" s="199">
        <v>1</v>
      </c>
    </row>
    <row r="158" spans="1:4" x14ac:dyDescent="0.2">
      <c r="A158" s="196">
        <v>129</v>
      </c>
      <c r="B158" s="197">
        <v>222</v>
      </c>
      <c r="C158" s="198" t="s">
        <v>275</v>
      </c>
      <c r="D158" s="199">
        <v>2</v>
      </c>
    </row>
    <row r="159" spans="1:4" x14ac:dyDescent="0.2">
      <c r="A159" s="196">
        <v>130</v>
      </c>
      <c r="B159" s="197">
        <v>1308</v>
      </c>
      <c r="C159" s="198" t="s">
        <v>277</v>
      </c>
      <c r="D159" s="199">
        <v>1</v>
      </c>
    </row>
    <row r="160" spans="1:4" x14ac:dyDescent="0.2">
      <c r="A160" s="196">
        <v>130</v>
      </c>
      <c r="B160" s="197">
        <v>1309</v>
      </c>
      <c r="C160" s="198" t="s">
        <v>277</v>
      </c>
      <c r="D160" s="199">
        <v>1</v>
      </c>
    </row>
    <row r="161" spans="1:4" x14ac:dyDescent="0.2">
      <c r="A161" s="196">
        <v>130</v>
      </c>
      <c r="B161" s="197">
        <v>1310</v>
      </c>
      <c r="C161" s="198" t="s">
        <v>277</v>
      </c>
      <c r="D161" s="199">
        <v>2</v>
      </c>
    </row>
    <row r="162" spans="1:4" x14ac:dyDescent="0.2">
      <c r="A162" s="196">
        <v>131</v>
      </c>
      <c r="B162" s="197">
        <v>1311</v>
      </c>
      <c r="C162" s="198" t="s">
        <v>277</v>
      </c>
      <c r="D162" s="199">
        <v>1</v>
      </c>
    </row>
    <row r="163" spans="1:4" x14ac:dyDescent="0.2">
      <c r="A163" s="196">
        <v>131</v>
      </c>
      <c r="B163" s="197">
        <v>1312</v>
      </c>
      <c r="C163" s="198" t="s">
        <v>277</v>
      </c>
      <c r="D163" s="199">
        <v>1</v>
      </c>
    </row>
    <row r="164" spans="1:4" x14ac:dyDescent="0.2">
      <c r="A164" s="196">
        <v>131</v>
      </c>
      <c r="B164" s="197">
        <v>1313</v>
      </c>
      <c r="C164" s="198" t="s">
        <v>277</v>
      </c>
      <c r="D164" s="199">
        <v>2</v>
      </c>
    </row>
    <row r="165" spans="1:4" x14ac:dyDescent="0.2">
      <c r="A165" s="196">
        <v>132</v>
      </c>
      <c r="B165" s="197">
        <v>92</v>
      </c>
      <c r="C165" s="198" t="s">
        <v>278</v>
      </c>
      <c r="D165" s="199" t="s">
        <v>474</v>
      </c>
    </row>
    <row r="166" spans="1:4" x14ac:dyDescent="0.2">
      <c r="A166" s="196">
        <v>132</v>
      </c>
      <c r="B166" s="197">
        <v>210</v>
      </c>
      <c r="C166" s="198" t="s">
        <v>278</v>
      </c>
      <c r="D166" s="199">
        <v>2</v>
      </c>
    </row>
    <row r="167" spans="1:4" x14ac:dyDescent="0.2">
      <c r="A167" s="196">
        <v>132</v>
      </c>
      <c r="B167" s="197">
        <v>234</v>
      </c>
      <c r="C167" s="198" t="s">
        <v>278</v>
      </c>
      <c r="D167" s="199" t="s">
        <v>474</v>
      </c>
    </row>
    <row r="168" spans="1:4" x14ac:dyDescent="0.2">
      <c r="A168" s="196">
        <v>132</v>
      </c>
      <c r="B168" s="197">
        <v>236</v>
      </c>
      <c r="C168" s="198" t="s">
        <v>278</v>
      </c>
      <c r="D168" s="199" t="s">
        <v>474</v>
      </c>
    </row>
    <row r="169" spans="1:4" x14ac:dyDescent="0.2">
      <c r="A169" s="196">
        <v>133</v>
      </c>
      <c r="B169" s="197">
        <v>92</v>
      </c>
      <c r="C169" s="198" t="s">
        <v>278</v>
      </c>
      <c r="D169" s="199">
        <v>1</v>
      </c>
    </row>
    <row r="170" spans="1:4" x14ac:dyDescent="0.2">
      <c r="A170" s="196">
        <v>133</v>
      </c>
      <c r="B170" s="197">
        <v>210</v>
      </c>
      <c r="C170" s="198" t="s">
        <v>278</v>
      </c>
      <c r="D170" s="199">
        <v>2</v>
      </c>
    </row>
    <row r="171" spans="1:4" x14ac:dyDescent="0.2">
      <c r="A171" s="196">
        <v>133</v>
      </c>
      <c r="B171" s="197">
        <v>233</v>
      </c>
      <c r="C171" s="198" t="s">
        <v>278</v>
      </c>
      <c r="D171" s="199">
        <v>1</v>
      </c>
    </row>
    <row r="172" spans="1:4" x14ac:dyDescent="0.2">
      <c r="A172" s="196">
        <v>133</v>
      </c>
      <c r="B172" s="197">
        <v>246</v>
      </c>
      <c r="C172" s="198" t="s">
        <v>278</v>
      </c>
      <c r="D172" s="199">
        <v>1</v>
      </c>
    </row>
    <row r="173" spans="1:4" x14ac:dyDescent="0.2">
      <c r="A173" s="196">
        <v>134</v>
      </c>
      <c r="B173" s="197">
        <v>101</v>
      </c>
      <c r="C173" s="198" t="s">
        <v>278</v>
      </c>
      <c r="D173" s="199">
        <v>1</v>
      </c>
    </row>
    <row r="174" spans="1:4" x14ac:dyDescent="0.2">
      <c r="A174" s="196">
        <v>134</v>
      </c>
      <c r="B174" s="197">
        <v>210</v>
      </c>
      <c r="C174" s="198" t="s">
        <v>278</v>
      </c>
      <c r="D174" s="199">
        <v>2</v>
      </c>
    </row>
    <row r="175" spans="1:4" x14ac:dyDescent="0.2">
      <c r="A175" s="196">
        <v>134</v>
      </c>
      <c r="B175" s="197">
        <v>232</v>
      </c>
      <c r="C175" s="198" t="s">
        <v>278</v>
      </c>
      <c r="D175" s="199">
        <v>1</v>
      </c>
    </row>
    <row r="176" spans="1:4" x14ac:dyDescent="0.2">
      <c r="A176" s="196">
        <v>134</v>
      </c>
      <c r="B176" s="197">
        <v>250</v>
      </c>
      <c r="C176" s="198" t="s">
        <v>278</v>
      </c>
      <c r="D176" s="199">
        <v>1</v>
      </c>
    </row>
    <row r="177" spans="1:4" x14ac:dyDescent="0.2">
      <c r="A177" s="196">
        <v>135</v>
      </c>
      <c r="B177" s="197">
        <v>38</v>
      </c>
      <c r="C177" s="198" t="s">
        <v>278</v>
      </c>
      <c r="D177" s="199">
        <v>1</v>
      </c>
    </row>
    <row r="178" spans="1:4" x14ac:dyDescent="0.2">
      <c r="A178" s="196">
        <v>135</v>
      </c>
      <c r="B178" s="197">
        <v>80</v>
      </c>
      <c r="C178" s="198" t="s">
        <v>278</v>
      </c>
      <c r="D178" s="199">
        <v>1</v>
      </c>
    </row>
    <row r="179" spans="1:4" x14ac:dyDescent="0.2">
      <c r="A179" s="196">
        <v>135</v>
      </c>
      <c r="B179" s="197">
        <v>221</v>
      </c>
      <c r="C179" s="198" t="s">
        <v>278</v>
      </c>
      <c r="D179" s="199" t="s">
        <v>477</v>
      </c>
    </row>
    <row r="180" spans="1:4" x14ac:dyDescent="0.2">
      <c r="A180" s="196">
        <v>135</v>
      </c>
      <c r="B180" s="197">
        <v>247</v>
      </c>
      <c r="C180" s="198" t="s">
        <v>278</v>
      </c>
      <c r="D180" s="199">
        <v>1</v>
      </c>
    </row>
    <row r="181" spans="1:4" x14ac:dyDescent="0.2">
      <c r="A181" s="196">
        <v>136</v>
      </c>
      <c r="B181" s="197">
        <v>124</v>
      </c>
      <c r="C181" s="198" t="s">
        <v>278</v>
      </c>
      <c r="D181" s="199">
        <v>1</v>
      </c>
    </row>
    <row r="182" spans="1:4" x14ac:dyDescent="0.2">
      <c r="A182" s="196">
        <v>136</v>
      </c>
      <c r="B182" s="197">
        <v>202</v>
      </c>
      <c r="C182" s="198" t="s">
        <v>278</v>
      </c>
      <c r="D182" s="199">
        <v>1</v>
      </c>
    </row>
    <row r="183" spans="1:4" x14ac:dyDescent="0.2">
      <c r="A183" s="196">
        <v>136</v>
      </c>
      <c r="B183" s="197">
        <v>222</v>
      </c>
      <c r="C183" s="198" t="s">
        <v>278</v>
      </c>
      <c r="D183" s="199">
        <v>2</v>
      </c>
    </row>
    <row r="184" spans="1:4" x14ac:dyDescent="0.2">
      <c r="A184" s="196">
        <v>136</v>
      </c>
      <c r="B184" s="197">
        <v>246</v>
      </c>
      <c r="C184" s="198" t="s">
        <v>278</v>
      </c>
      <c r="D184" s="199">
        <v>1</v>
      </c>
    </row>
    <row r="185" spans="1:4" x14ac:dyDescent="0.2">
      <c r="A185" s="196">
        <v>137</v>
      </c>
      <c r="B185" s="197">
        <v>203</v>
      </c>
      <c r="C185" s="198" t="s">
        <v>278</v>
      </c>
      <c r="D185" s="199" t="s">
        <v>279</v>
      </c>
    </row>
    <row r="186" spans="1:4" x14ac:dyDescent="0.2">
      <c r="A186" s="196">
        <v>137</v>
      </c>
      <c r="B186" s="197">
        <v>222</v>
      </c>
      <c r="C186" s="198" t="s">
        <v>278</v>
      </c>
      <c r="D186" s="199" t="s">
        <v>279</v>
      </c>
    </row>
    <row r="187" spans="1:4" x14ac:dyDescent="0.2">
      <c r="A187" s="196">
        <v>137</v>
      </c>
      <c r="B187" s="197">
        <v>223</v>
      </c>
      <c r="C187" s="198" t="s">
        <v>278</v>
      </c>
      <c r="D187" s="199" t="s">
        <v>279</v>
      </c>
    </row>
    <row r="188" spans="1:4" x14ac:dyDescent="0.2">
      <c r="A188" s="196">
        <v>137</v>
      </c>
      <c r="B188" s="197">
        <v>229</v>
      </c>
      <c r="C188" s="198" t="s">
        <v>278</v>
      </c>
      <c r="D188" s="199" t="s">
        <v>279</v>
      </c>
    </row>
    <row r="189" spans="1:4" x14ac:dyDescent="0.2">
      <c r="A189" s="196">
        <v>138</v>
      </c>
      <c r="B189" s="197">
        <v>5</v>
      </c>
      <c r="C189" s="198" t="s">
        <v>278</v>
      </c>
      <c r="D189" s="199" t="s">
        <v>474</v>
      </c>
    </row>
    <row r="190" spans="1:4" x14ac:dyDescent="0.2">
      <c r="A190" s="196">
        <v>138</v>
      </c>
      <c r="B190" s="197">
        <v>88</v>
      </c>
      <c r="C190" s="198" t="s">
        <v>278</v>
      </c>
      <c r="D190" s="199" t="s">
        <v>474</v>
      </c>
    </row>
    <row r="191" spans="1:4" x14ac:dyDescent="0.2">
      <c r="A191" s="196">
        <v>138</v>
      </c>
      <c r="B191" s="197">
        <v>208</v>
      </c>
      <c r="C191" s="198" t="s">
        <v>278</v>
      </c>
      <c r="D191" s="199">
        <v>2</v>
      </c>
    </row>
    <row r="192" spans="1:4" x14ac:dyDescent="0.2">
      <c r="A192" s="196">
        <v>138</v>
      </c>
      <c r="B192" s="197">
        <v>235</v>
      </c>
      <c r="C192" s="198" t="s">
        <v>278</v>
      </c>
      <c r="D192" s="199" t="s">
        <v>474</v>
      </c>
    </row>
    <row r="193" spans="1:4" x14ac:dyDescent="0.2">
      <c r="A193" s="196">
        <v>140</v>
      </c>
      <c r="B193" s="197">
        <v>1395</v>
      </c>
      <c r="C193" s="198" t="s">
        <v>262</v>
      </c>
      <c r="D193" s="199">
        <v>2</v>
      </c>
    </row>
    <row r="194" spans="1:4" x14ac:dyDescent="0.2">
      <c r="A194" s="196">
        <v>140</v>
      </c>
      <c r="B194" s="197">
        <v>1396</v>
      </c>
      <c r="C194" s="198" t="s">
        <v>262</v>
      </c>
      <c r="D194" s="199">
        <v>1</v>
      </c>
    </row>
    <row r="195" spans="1:4" x14ac:dyDescent="0.2">
      <c r="A195" s="196">
        <v>141</v>
      </c>
      <c r="B195" s="197">
        <v>189</v>
      </c>
      <c r="C195" s="198" t="s">
        <v>280</v>
      </c>
      <c r="D195" s="199">
        <v>1</v>
      </c>
    </row>
    <row r="196" spans="1:4" x14ac:dyDescent="0.2">
      <c r="A196" s="196">
        <v>141</v>
      </c>
      <c r="B196" s="197">
        <v>210</v>
      </c>
      <c r="C196" s="198" t="s">
        <v>280</v>
      </c>
      <c r="D196" s="199">
        <v>2</v>
      </c>
    </row>
    <row r="197" spans="1:4" x14ac:dyDescent="0.2">
      <c r="A197" s="196">
        <v>141</v>
      </c>
      <c r="B197" s="197">
        <v>233</v>
      </c>
      <c r="C197" s="198" t="s">
        <v>280</v>
      </c>
      <c r="D197" s="199">
        <v>1</v>
      </c>
    </row>
    <row r="198" spans="1:4" x14ac:dyDescent="0.2">
      <c r="A198" s="196">
        <v>141</v>
      </c>
      <c r="B198" s="197">
        <v>249</v>
      </c>
      <c r="C198" s="198" t="s">
        <v>280</v>
      </c>
      <c r="D198" s="199">
        <v>1</v>
      </c>
    </row>
    <row r="199" spans="1:4" x14ac:dyDescent="0.2">
      <c r="A199" s="196">
        <v>141</v>
      </c>
      <c r="B199" s="197">
        <v>252</v>
      </c>
      <c r="C199" s="198" t="s">
        <v>280</v>
      </c>
      <c r="D199" s="199">
        <v>1</v>
      </c>
    </row>
    <row r="200" spans="1:4" x14ac:dyDescent="0.2">
      <c r="A200" s="196">
        <v>142</v>
      </c>
      <c r="B200" s="197">
        <v>132</v>
      </c>
      <c r="C200" s="198" t="s">
        <v>280</v>
      </c>
      <c r="D200" s="199">
        <v>1</v>
      </c>
    </row>
    <row r="201" spans="1:4" x14ac:dyDescent="0.2">
      <c r="A201" s="196">
        <v>142</v>
      </c>
      <c r="B201" s="197">
        <v>206</v>
      </c>
      <c r="C201" s="198" t="s">
        <v>280</v>
      </c>
      <c r="D201" s="199">
        <v>2</v>
      </c>
    </row>
    <row r="202" spans="1:4" x14ac:dyDescent="0.2">
      <c r="A202" s="196">
        <v>142</v>
      </c>
      <c r="B202" s="197">
        <v>230</v>
      </c>
      <c r="C202" s="198" t="s">
        <v>280</v>
      </c>
      <c r="D202" s="199">
        <v>1</v>
      </c>
    </row>
    <row r="203" spans="1:4" x14ac:dyDescent="0.2">
      <c r="A203" s="196">
        <v>142</v>
      </c>
      <c r="B203" s="197">
        <v>249</v>
      </c>
      <c r="C203" s="198" t="s">
        <v>280</v>
      </c>
      <c r="D203" s="199">
        <v>1</v>
      </c>
    </row>
    <row r="204" spans="1:4" x14ac:dyDescent="0.2">
      <c r="A204" s="196">
        <v>142</v>
      </c>
      <c r="B204" s="197">
        <v>252</v>
      </c>
      <c r="C204" s="198" t="s">
        <v>280</v>
      </c>
      <c r="D204" s="199">
        <v>1</v>
      </c>
    </row>
    <row r="205" spans="1:4" x14ac:dyDescent="0.2">
      <c r="A205" s="196">
        <v>143</v>
      </c>
      <c r="B205" s="197">
        <v>47</v>
      </c>
      <c r="C205" s="198" t="s">
        <v>265</v>
      </c>
      <c r="D205" s="199" t="s">
        <v>236</v>
      </c>
    </row>
    <row r="206" spans="1:4" x14ac:dyDescent="0.2">
      <c r="A206" s="196">
        <v>144</v>
      </c>
      <c r="B206" s="197">
        <v>93</v>
      </c>
      <c r="C206" s="198" t="s">
        <v>281</v>
      </c>
      <c r="D206" s="199">
        <v>1</v>
      </c>
    </row>
    <row r="207" spans="1:4" x14ac:dyDescent="0.2">
      <c r="A207" s="196">
        <v>144</v>
      </c>
      <c r="B207" s="197">
        <v>208</v>
      </c>
      <c r="C207" s="198" t="s">
        <v>281</v>
      </c>
      <c r="D207" s="199">
        <v>2</v>
      </c>
    </row>
    <row r="208" spans="1:4" x14ac:dyDescent="0.2">
      <c r="A208" s="196">
        <v>144</v>
      </c>
      <c r="B208" s="197">
        <v>239</v>
      </c>
      <c r="C208" s="198" t="s">
        <v>281</v>
      </c>
      <c r="D208" s="199">
        <v>1</v>
      </c>
    </row>
    <row r="209" spans="1:4" x14ac:dyDescent="0.2">
      <c r="A209" s="196">
        <v>144</v>
      </c>
      <c r="B209" s="197">
        <v>243</v>
      </c>
      <c r="C209" s="198" t="s">
        <v>281</v>
      </c>
      <c r="D209" s="199">
        <v>1</v>
      </c>
    </row>
    <row r="210" spans="1:4" x14ac:dyDescent="0.2">
      <c r="A210" s="196">
        <v>144</v>
      </c>
      <c r="B210" s="197">
        <v>248</v>
      </c>
      <c r="C210" s="198" t="s">
        <v>281</v>
      </c>
      <c r="D210" s="199">
        <v>1</v>
      </c>
    </row>
    <row r="211" spans="1:4" x14ac:dyDescent="0.2">
      <c r="A211" s="196">
        <v>144</v>
      </c>
      <c r="B211" s="197">
        <v>251</v>
      </c>
      <c r="C211" s="198" t="s">
        <v>281</v>
      </c>
      <c r="D211" s="199">
        <v>1</v>
      </c>
    </row>
    <row r="212" spans="1:4" x14ac:dyDescent="0.2">
      <c r="A212" s="196">
        <v>145</v>
      </c>
      <c r="B212" s="197">
        <v>210</v>
      </c>
      <c r="C212" s="198" t="s">
        <v>281</v>
      </c>
      <c r="D212" s="199">
        <v>2</v>
      </c>
    </row>
    <row r="213" spans="1:4" x14ac:dyDescent="0.2">
      <c r="A213" s="196">
        <v>145</v>
      </c>
      <c r="B213" s="197">
        <v>249</v>
      </c>
      <c r="C213" s="198" t="s">
        <v>281</v>
      </c>
      <c r="D213" s="199">
        <v>1</v>
      </c>
    </row>
    <row r="214" spans="1:4" x14ac:dyDescent="0.2">
      <c r="A214" s="196">
        <v>145</v>
      </c>
      <c r="B214" s="197">
        <v>92</v>
      </c>
      <c r="C214" s="198" t="s">
        <v>281</v>
      </c>
      <c r="D214" s="199" t="s">
        <v>474</v>
      </c>
    </row>
    <row r="215" spans="1:4" x14ac:dyDescent="0.2">
      <c r="A215" s="196">
        <v>145</v>
      </c>
      <c r="B215" s="197">
        <v>240</v>
      </c>
      <c r="C215" s="198" t="s">
        <v>281</v>
      </c>
      <c r="D215" s="199" t="s">
        <v>474</v>
      </c>
    </row>
    <row r="216" spans="1:4" x14ac:dyDescent="0.2">
      <c r="A216" s="196">
        <v>145</v>
      </c>
      <c r="B216" s="197">
        <v>244</v>
      </c>
      <c r="C216" s="198" t="s">
        <v>281</v>
      </c>
      <c r="D216" s="199" t="s">
        <v>474</v>
      </c>
    </row>
    <row r="217" spans="1:4" x14ac:dyDescent="0.2">
      <c r="A217" s="196">
        <v>145</v>
      </c>
      <c r="B217" s="197">
        <v>252</v>
      </c>
      <c r="C217" s="198" t="s">
        <v>281</v>
      </c>
      <c r="D217" s="199">
        <v>1</v>
      </c>
    </row>
    <row r="218" spans="1:4" x14ac:dyDescent="0.2">
      <c r="A218" s="196">
        <v>146</v>
      </c>
      <c r="B218" s="197">
        <v>73</v>
      </c>
      <c r="C218" s="198" t="s">
        <v>281</v>
      </c>
      <c r="D218" s="199">
        <v>1</v>
      </c>
    </row>
    <row r="219" spans="1:4" x14ac:dyDescent="0.2">
      <c r="A219" s="196">
        <v>146</v>
      </c>
      <c r="B219" s="197">
        <v>93</v>
      </c>
      <c r="C219" s="198" t="s">
        <v>281</v>
      </c>
      <c r="D219" s="199">
        <v>1</v>
      </c>
    </row>
    <row r="220" spans="1:4" x14ac:dyDescent="0.2">
      <c r="A220" s="196">
        <v>146</v>
      </c>
      <c r="B220" s="197">
        <v>208</v>
      </c>
      <c r="C220" s="198" t="s">
        <v>281</v>
      </c>
      <c r="D220" s="199">
        <v>2</v>
      </c>
    </row>
    <row r="221" spans="1:4" x14ac:dyDescent="0.2">
      <c r="A221" s="196">
        <v>146</v>
      </c>
      <c r="B221" s="197">
        <v>239</v>
      </c>
      <c r="C221" s="198" t="s">
        <v>281</v>
      </c>
      <c r="D221" s="199">
        <v>1</v>
      </c>
    </row>
    <row r="222" spans="1:4" x14ac:dyDescent="0.2">
      <c r="A222" s="196">
        <v>146</v>
      </c>
      <c r="B222" s="197">
        <v>248</v>
      </c>
      <c r="C222" s="198" t="s">
        <v>281</v>
      </c>
      <c r="D222" s="199">
        <v>1</v>
      </c>
    </row>
    <row r="223" spans="1:4" x14ac:dyDescent="0.2">
      <c r="A223" s="196">
        <v>146</v>
      </c>
      <c r="B223" s="197">
        <v>251</v>
      </c>
      <c r="C223" s="198" t="s">
        <v>281</v>
      </c>
      <c r="D223" s="199">
        <v>1</v>
      </c>
    </row>
    <row r="224" spans="1:4" x14ac:dyDescent="0.2">
      <c r="A224" s="196">
        <v>147</v>
      </c>
      <c r="B224" s="197">
        <v>99</v>
      </c>
      <c r="C224" s="198" t="s">
        <v>281</v>
      </c>
      <c r="D224" s="199">
        <v>1</v>
      </c>
    </row>
    <row r="225" spans="1:4" x14ac:dyDescent="0.2">
      <c r="A225" s="196">
        <v>147</v>
      </c>
      <c r="B225" s="197">
        <v>206</v>
      </c>
      <c r="C225" s="198" t="s">
        <v>281</v>
      </c>
      <c r="D225" s="199">
        <v>2</v>
      </c>
    </row>
    <row r="226" spans="1:4" x14ac:dyDescent="0.2">
      <c r="A226" s="196">
        <v>147</v>
      </c>
      <c r="B226" s="197">
        <v>238</v>
      </c>
      <c r="C226" s="198" t="s">
        <v>281</v>
      </c>
      <c r="D226" s="199">
        <v>1</v>
      </c>
    </row>
    <row r="227" spans="1:4" x14ac:dyDescent="0.2">
      <c r="A227" s="196">
        <v>147</v>
      </c>
      <c r="B227" s="197">
        <v>242</v>
      </c>
      <c r="C227" s="198" t="s">
        <v>281</v>
      </c>
      <c r="D227" s="199">
        <v>1</v>
      </c>
    </row>
    <row r="228" spans="1:4" x14ac:dyDescent="0.2">
      <c r="A228" s="196">
        <v>147</v>
      </c>
      <c r="B228" s="197">
        <v>249</v>
      </c>
      <c r="C228" s="198" t="s">
        <v>281</v>
      </c>
      <c r="D228" s="199">
        <v>1</v>
      </c>
    </row>
    <row r="229" spans="1:4" x14ac:dyDescent="0.2">
      <c r="A229" s="196">
        <v>147</v>
      </c>
      <c r="B229" s="197">
        <v>252</v>
      </c>
      <c r="C229" s="198" t="s">
        <v>281</v>
      </c>
      <c r="D229" s="199">
        <v>1</v>
      </c>
    </row>
    <row r="230" spans="1:4" x14ac:dyDescent="0.2">
      <c r="A230" s="196">
        <v>148</v>
      </c>
      <c r="B230" s="197">
        <v>1152</v>
      </c>
      <c r="C230" s="198" t="s">
        <v>282</v>
      </c>
      <c r="D230" s="199" t="s">
        <v>477</v>
      </c>
    </row>
    <row r="231" spans="1:4" x14ac:dyDescent="0.2">
      <c r="A231" s="196">
        <v>149</v>
      </c>
      <c r="B231" s="197">
        <v>1394</v>
      </c>
      <c r="C231" s="198" t="s">
        <v>283</v>
      </c>
      <c r="D231" s="199">
        <v>2</v>
      </c>
    </row>
    <row r="232" spans="1:4" x14ac:dyDescent="0.2">
      <c r="A232" s="196">
        <v>150</v>
      </c>
      <c r="B232" s="197">
        <v>42</v>
      </c>
      <c r="C232" s="198" t="s">
        <v>274</v>
      </c>
      <c r="D232" s="199">
        <v>1</v>
      </c>
    </row>
    <row r="233" spans="1:4" x14ac:dyDescent="0.2">
      <c r="A233" s="196">
        <v>150</v>
      </c>
      <c r="B233" s="197">
        <v>207</v>
      </c>
      <c r="C233" s="198" t="s">
        <v>274</v>
      </c>
      <c r="D233" s="199">
        <v>2</v>
      </c>
    </row>
    <row r="234" spans="1:4" x14ac:dyDescent="0.2">
      <c r="A234" s="196">
        <v>151</v>
      </c>
      <c r="B234" s="197">
        <v>43</v>
      </c>
      <c r="C234" s="198" t="s">
        <v>274</v>
      </c>
      <c r="D234" s="199">
        <v>1</v>
      </c>
    </row>
    <row r="235" spans="1:4" x14ac:dyDescent="0.2">
      <c r="A235" s="196">
        <v>151</v>
      </c>
      <c r="B235" s="197">
        <v>210</v>
      </c>
      <c r="C235" s="198" t="s">
        <v>274</v>
      </c>
      <c r="D235" s="199" t="s">
        <v>477</v>
      </c>
    </row>
    <row r="236" spans="1:4" x14ac:dyDescent="0.2">
      <c r="A236" s="196">
        <v>152</v>
      </c>
      <c r="B236" s="197">
        <v>45</v>
      </c>
      <c r="C236" s="198" t="s">
        <v>274</v>
      </c>
      <c r="D236" s="199">
        <v>1</v>
      </c>
    </row>
    <row r="237" spans="1:4" x14ac:dyDescent="0.2">
      <c r="A237" s="196">
        <v>152</v>
      </c>
      <c r="B237" s="197">
        <v>211</v>
      </c>
      <c r="C237" s="198" t="s">
        <v>274</v>
      </c>
      <c r="D237" s="199">
        <v>2</v>
      </c>
    </row>
    <row r="238" spans="1:4" x14ac:dyDescent="0.2">
      <c r="A238" s="196">
        <v>153</v>
      </c>
      <c r="B238" s="197">
        <v>46</v>
      </c>
      <c r="C238" s="198" t="s">
        <v>274</v>
      </c>
      <c r="D238" s="199">
        <v>1</v>
      </c>
    </row>
    <row r="239" spans="1:4" x14ac:dyDescent="0.2">
      <c r="A239" s="196">
        <v>153</v>
      </c>
      <c r="B239" s="197">
        <v>212</v>
      </c>
      <c r="C239" s="198" t="s">
        <v>274</v>
      </c>
      <c r="D239" s="199">
        <v>2</v>
      </c>
    </row>
    <row r="240" spans="1:4" x14ac:dyDescent="0.2">
      <c r="A240" s="196">
        <v>154</v>
      </c>
      <c r="B240" s="197">
        <v>39</v>
      </c>
      <c r="C240" s="198" t="s">
        <v>274</v>
      </c>
      <c r="D240" s="199">
        <v>1</v>
      </c>
    </row>
    <row r="241" spans="1:4" x14ac:dyDescent="0.2">
      <c r="A241" s="196">
        <v>154</v>
      </c>
      <c r="B241" s="197">
        <v>221</v>
      </c>
      <c r="C241" s="198" t="s">
        <v>274</v>
      </c>
      <c r="D241" s="199">
        <v>2</v>
      </c>
    </row>
    <row r="242" spans="1:4" x14ac:dyDescent="0.2">
      <c r="A242" s="196">
        <v>155</v>
      </c>
      <c r="B242" s="197">
        <v>51</v>
      </c>
      <c r="C242" s="198" t="s">
        <v>262</v>
      </c>
      <c r="D242" s="199" t="s">
        <v>474</v>
      </c>
    </row>
    <row r="243" spans="1:4" x14ac:dyDescent="0.2">
      <c r="A243" s="196">
        <v>155</v>
      </c>
      <c r="B243" s="197">
        <v>200</v>
      </c>
      <c r="C243" s="198" t="s">
        <v>262</v>
      </c>
      <c r="D243" s="199" t="s">
        <v>474</v>
      </c>
    </row>
    <row r="244" spans="1:4" x14ac:dyDescent="0.2">
      <c r="A244" s="196">
        <v>156</v>
      </c>
      <c r="B244" s="197">
        <v>1000</v>
      </c>
      <c r="C244" s="198" t="s">
        <v>274</v>
      </c>
      <c r="D244" s="199">
        <v>2</v>
      </c>
    </row>
    <row r="245" spans="1:4" x14ac:dyDescent="0.2">
      <c r="A245" s="196">
        <v>156</v>
      </c>
      <c r="B245" s="197">
        <v>1001</v>
      </c>
      <c r="C245" s="198" t="s">
        <v>274</v>
      </c>
      <c r="D245" s="199">
        <v>1</v>
      </c>
    </row>
    <row r="246" spans="1:4" x14ac:dyDescent="0.2">
      <c r="A246" s="196">
        <v>157</v>
      </c>
      <c r="B246" s="197">
        <v>1002</v>
      </c>
      <c r="C246" s="198" t="s">
        <v>274</v>
      </c>
      <c r="D246" s="199">
        <v>2</v>
      </c>
    </row>
    <row r="247" spans="1:4" x14ac:dyDescent="0.2">
      <c r="A247" s="196">
        <v>157</v>
      </c>
      <c r="B247" s="197">
        <v>1003</v>
      </c>
      <c r="C247" s="198" t="s">
        <v>274</v>
      </c>
      <c r="D247" s="199">
        <v>1</v>
      </c>
    </row>
    <row r="248" spans="1:4" x14ac:dyDescent="0.2">
      <c r="A248" s="196">
        <v>158</v>
      </c>
      <c r="B248" s="197">
        <v>1008</v>
      </c>
      <c r="C248" s="198" t="s">
        <v>274</v>
      </c>
      <c r="D248" s="199">
        <v>2</v>
      </c>
    </row>
    <row r="249" spans="1:4" x14ac:dyDescent="0.2">
      <c r="A249" s="196">
        <v>158</v>
      </c>
      <c r="B249" s="197">
        <v>1009</v>
      </c>
      <c r="C249" s="198" t="s">
        <v>274</v>
      </c>
      <c r="D249" s="199">
        <v>1</v>
      </c>
    </row>
    <row r="250" spans="1:4" x14ac:dyDescent="0.2">
      <c r="A250" s="196">
        <v>159</v>
      </c>
      <c r="B250" s="197">
        <v>28</v>
      </c>
      <c r="C250" s="198" t="s">
        <v>250</v>
      </c>
      <c r="D250" s="199" t="s">
        <v>476</v>
      </c>
    </row>
    <row r="251" spans="1:4" x14ac:dyDescent="0.2">
      <c r="A251" s="196">
        <v>160</v>
      </c>
      <c r="B251" s="197">
        <v>1014</v>
      </c>
      <c r="C251" s="198" t="s">
        <v>274</v>
      </c>
      <c r="D251" s="199">
        <v>2</v>
      </c>
    </row>
    <row r="252" spans="1:4" x14ac:dyDescent="0.2">
      <c r="A252" s="196">
        <v>160</v>
      </c>
      <c r="B252" s="197">
        <v>1015</v>
      </c>
      <c r="C252" s="198" t="s">
        <v>274</v>
      </c>
      <c r="D252" s="199">
        <v>1</v>
      </c>
    </row>
    <row r="253" spans="1:4" x14ac:dyDescent="0.2">
      <c r="A253" s="196">
        <v>161</v>
      </c>
      <c r="B253" s="197">
        <v>1018</v>
      </c>
      <c r="C253" s="198" t="s">
        <v>274</v>
      </c>
      <c r="D253" s="199">
        <v>2</v>
      </c>
    </row>
    <row r="254" spans="1:4" x14ac:dyDescent="0.2">
      <c r="A254" s="196">
        <v>161</v>
      </c>
      <c r="B254" s="197">
        <v>1019</v>
      </c>
      <c r="C254" s="198" t="s">
        <v>274</v>
      </c>
      <c r="D254" s="199">
        <v>1</v>
      </c>
    </row>
    <row r="255" spans="1:4" x14ac:dyDescent="0.2">
      <c r="A255" s="196">
        <v>162</v>
      </c>
      <c r="B255" s="197">
        <v>1020</v>
      </c>
      <c r="C255" s="198" t="s">
        <v>274</v>
      </c>
      <c r="D255" s="199">
        <v>2</v>
      </c>
    </row>
    <row r="256" spans="1:4" x14ac:dyDescent="0.2">
      <c r="A256" s="196">
        <v>162</v>
      </c>
      <c r="B256" s="197">
        <v>1021</v>
      </c>
      <c r="C256" s="198" t="s">
        <v>274</v>
      </c>
      <c r="D256" s="199">
        <v>1</v>
      </c>
    </row>
    <row r="257" spans="1:4" x14ac:dyDescent="0.2">
      <c r="A257" s="196">
        <v>163</v>
      </c>
      <c r="B257" s="197">
        <v>1034</v>
      </c>
      <c r="C257" s="198" t="s">
        <v>274</v>
      </c>
      <c r="D257" s="199">
        <v>2</v>
      </c>
    </row>
    <row r="258" spans="1:4" x14ac:dyDescent="0.2">
      <c r="A258" s="196">
        <v>163</v>
      </c>
      <c r="B258" s="197">
        <v>1035</v>
      </c>
      <c r="C258" s="198" t="s">
        <v>274</v>
      </c>
      <c r="D258" s="199">
        <v>1</v>
      </c>
    </row>
    <row r="259" spans="1:4" x14ac:dyDescent="0.2">
      <c r="A259" s="196">
        <v>164</v>
      </c>
      <c r="B259" s="197">
        <v>1037</v>
      </c>
      <c r="C259" s="198" t="s">
        <v>274</v>
      </c>
      <c r="D259" s="199">
        <v>2</v>
      </c>
    </row>
    <row r="260" spans="1:4" x14ac:dyDescent="0.2">
      <c r="A260" s="196">
        <v>164</v>
      </c>
      <c r="B260" s="197">
        <v>1038</v>
      </c>
      <c r="C260" s="198" t="s">
        <v>274</v>
      </c>
      <c r="D260" s="199">
        <v>1</v>
      </c>
    </row>
    <row r="261" spans="1:4" x14ac:dyDescent="0.2">
      <c r="A261" s="196">
        <v>165</v>
      </c>
      <c r="B261" s="197">
        <v>1039</v>
      </c>
      <c r="C261" s="198" t="s">
        <v>274</v>
      </c>
      <c r="D261" s="199">
        <v>2</v>
      </c>
    </row>
    <row r="262" spans="1:4" x14ac:dyDescent="0.2">
      <c r="A262" s="196">
        <v>165</v>
      </c>
      <c r="B262" s="197">
        <v>1040</v>
      </c>
      <c r="C262" s="198" t="s">
        <v>274</v>
      </c>
      <c r="D262" s="199">
        <v>1</v>
      </c>
    </row>
    <row r="263" spans="1:4" x14ac:dyDescent="0.2">
      <c r="A263" s="196">
        <v>166</v>
      </c>
      <c r="B263" s="197">
        <v>1048</v>
      </c>
      <c r="C263" s="198" t="s">
        <v>274</v>
      </c>
      <c r="D263" s="199">
        <v>2</v>
      </c>
    </row>
    <row r="264" spans="1:4" x14ac:dyDescent="0.2">
      <c r="A264" s="196">
        <v>166</v>
      </c>
      <c r="B264" s="197">
        <v>1049</v>
      </c>
      <c r="C264" s="198" t="s">
        <v>274</v>
      </c>
      <c r="D264" s="199">
        <v>1</v>
      </c>
    </row>
    <row r="265" spans="1:4" x14ac:dyDescent="0.2">
      <c r="A265" s="196">
        <v>167</v>
      </c>
      <c r="B265" s="197">
        <v>1055</v>
      </c>
      <c r="C265" s="198" t="s">
        <v>274</v>
      </c>
      <c r="D265" s="199">
        <v>1</v>
      </c>
    </row>
    <row r="266" spans="1:4" x14ac:dyDescent="0.2">
      <c r="A266" s="196">
        <v>167</v>
      </c>
      <c r="B266" s="197">
        <v>1056</v>
      </c>
      <c r="C266" s="198" t="s">
        <v>274</v>
      </c>
      <c r="D266" s="199">
        <v>2</v>
      </c>
    </row>
    <row r="267" spans="1:4" x14ac:dyDescent="0.2">
      <c r="A267" s="196">
        <v>168</v>
      </c>
      <c r="B267" s="197">
        <v>1057</v>
      </c>
      <c r="C267" s="198" t="s">
        <v>274</v>
      </c>
      <c r="D267" s="199">
        <v>1</v>
      </c>
    </row>
    <row r="268" spans="1:4" x14ac:dyDescent="0.2">
      <c r="A268" s="196">
        <v>168</v>
      </c>
      <c r="B268" s="197">
        <v>1058</v>
      </c>
      <c r="C268" s="198" t="s">
        <v>274</v>
      </c>
      <c r="D268" s="199">
        <v>2</v>
      </c>
    </row>
    <row r="269" spans="1:4" x14ac:dyDescent="0.2">
      <c r="A269" s="196">
        <v>169</v>
      </c>
      <c r="B269" s="197">
        <v>1059</v>
      </c>
      <c r="C269" s="198" t="s">
        <v>274</v>
      </c>
      <c r="D269" s="199">
        <v>1</v>
      </c>
    </row>
    <row r="270" spans="1:4" x14ac:dyDescent="0.2">
      <c r="A270" s="196">
        <v>169</v>
      </c>
      <c r="B270" s="197">
        <v>1060</v>
      </c>
      <c r="C270" s="198" t="s">
        <v>274</v>
      </c>
      <c r="D270" s="199">
        <v>2</v>
      </c>
    </row>
    <row r="271" spans="1:4" x14ac:dyDescent="0.2">
      <c r="A271" s="196">
        <v>170</v>
      </c>
      <c r="B271" s="197">
        <v>1061</v>
      </c>
      <c r="C271" s="198" t="s">
        <v>274</v>
      </c>
      <c r="D271" s="199">
        <v>1</v>
      </c>
    </row>
    <row r="272" spans="1:4" x14ac:dyDescent="0.2">
      <c r="A272" s="196">
        <v>170</v>
      </c>
      <c r="B272" s="197">
        <v>1062</v>
      </c>
      <c r="C272" s="198" t="s">
        <v>274</v>
      </c>
      <c r="D272" s="199">
        <v>2</v>
      </c>
    </row>
    <row r="273" spans="1:4" x14ac:dyDescent="0.2">
      <c r="A273" s="196">
        <v>171</v>
      </c>
      <c r="B273" s="197">
        <v>1063</v>
      </c>
      <c r="C273" s="198" t="s">
        <v>274</v>
      </c>
      <c r="D273" s="199">
        <v>1</v>
      </c>
    </row>
    <row r="274" spans="1:4" x14ac:dyDescent="0.2">
      <c r="A274" s="196">
        <v>171</v>
      </c>
      <c r="B274" s="197">
        <v>1064</v>
      </c>
      <c r="C274" s="198" t="s">
        <v>274</v>
      </c>
      <c r="D274" s="199">
        <v>2</v>
      </c>
    </row>
    <row r="275" spans="1:4" x14ac:dyDescent="0.2">
      <c r="A275" s="196">
        <v>172</v>
      </c>
      <c r="B275" s="197">
        <v>1065</v>
      </c>
      <c r="C275" s="198" t="s">
        <v>274</v>
      </c>
      <c r="D275" s="199">
        <v>1</v>
      </c>
    </row>
    <row r="276" spans="1:4" x14ac:dyDescent="0.2">
      <c r="A276" s="196">
        <v>172</v>
      </c>
      <c r="B276" s="197">
        <v>1066</v>
      </c>
      <c r="C276" s="198" t="s">
        <v>274</v>
      </c>
      <c r="D276" s="199">
        <v>2</v>
      </c>
    </row>
    <row r="277" spans="1:4" x14ac:dyDescent="0.2">
      <c r="A277" s="196">
        <v>173</v>
      </c>
      <c r="B277" s="197">
        <v>1067</v>
      </c>
      <c r="C277" s="198" t="s">
        <v>274</v>
      </c>
      <c r="D277" s="199">
        <v>1</v>
      </c>
    </row>
    <row r="278" spans="1:4" x14ac:dyDescent="0.2">
      <c r="A278" s="196">
        <v>173</v>
      </c>
      <c r="B278" s="197">
        <v>1068</v>
      </c>
      <c r="C278" s="198" t="s">
        <v>274</v>
      </c>
      <c r="D278" s="199">
        <v>2</v>
      </c>
    </row>
    <row r="279" spans="1:4" x14ac:dyDescent="0.2">
      <c r="A279" s="196">
        <v>174</v>
      </c>
      <c r="B279" s="197">
        <v>1071</v>
      </c>
      <c r="C279" s="198" t="s">
        <v>274</v>
      </c>
      <c r="D279" s="199">
        <v>1</v>
      </c>
    </row>
    <row r="280" spans="1:4" x14ac:dyDescent="0.2">
      <c r="A280" s="196">
        <v>174</v>
      </c>
      <c r="B280" s="197">
        <v>1072</v>
      </c>
      <c r="C280" s="198" t="s">
        <v>274</v>
      </c>
      <c r="D280" s="199">
        <v>2</v>
      </c>
    </row>
    <row r="281" spans="1:4" x14ac:dyDescent="0.2">
      <c r="A281" s="196">
        <v>175</v>
      </c>
      <c r="B281" s="197">
        <v>1078</v>
      </c>
      <c r="C281" s="198" t="s">
        <v>274</v>
      </c>
      <c r="D281" s="199">
        <v>1</v>
      </c>
    </row>
    <row r="282" spans="1:4" x14ac:dyDescent="0.2">
      <c r="A282" s="196">
        <v>175</v>
      </c>
      <c r="B282" s="197">
        <v>1079</v>
      </c>
      <c r="C282" s="198" t="s">
        <v>274</v>
      </c>
      <c r="D282" s="199">
        <v>2</v>
      </c>
    </row>
    <row r="283" spans="1:4" x14ac:dyDescent="0.2">
      <c r="A283" s="196">
        <v>176</v>
      </c>
      <c r="B283" s="197">
        <v>1124</v>
      </c>
      <c r="C283" s="198" t="s">
        <v>274</v>
      </c>
      <c r="D283" s="199">
        <v>1</v>
      </c>
    </row>
    <row r="284" spans="1:4" x14ac:dyDescent="0.2">
      <c r="A284" s="196">
        <v>176</v>
      </c>
      <c r="B284" s="197">
        <v>1125</v>
      </c>
      <c r="C284" s="198" t="s">
        <v>274</v>
      </c>
      <c r="D284" s="199">
        <v>2</v>
      </c>
    </row>
    <row r="285" spans="1:4" x14ac:dyDescent="0.2">
      <c r="A285" s="196">
        <v>177</v>
      </c>
      <c r="B285" s="197">
        <v>1126</v>
      </c>
      <c r="C285" s="198" t="s">
        <v>274</v>
      </c>
      <c r="D285" s="199">
        <v>1</v>
      </c>
    </row>
    <row r="286" spans="1:4" x14ac:dyDescent="0.2">
      <c r="A286" s="196">
        <v>177</v>
      </c>
      <c r="B286" s="197">
        <v>1127</v>
      </c>
      <c r="C286" s="198" t="s">
        <v>274</v>
      </c>
      <c r="D286" s="199">
        <v>2</v>
      </c>
    </row>
    <row r="287" spans="1:4" x14ac:dyDescent="0.2">
      <c r="A287" s="196">
        <v>178</v>
      </c>
      <c r="B287" s="197">
        <v>1128</v>
      </c>
      <c r="C287" s="198" t="s">
        <v>284</v>
      </c>
      <c r="D287" s="199">
        <v>1</v>
      </c>
    </row>
    <row r="288" spans="1:4" x14ac:dyDescent="0.2">
      <c r="A288" s="196">
        <v>178</v>
      </c>
      <c r="B288" s="197">
        <v>1129</v>
      </c>
      <c r="C288" s="198" t="s">
        <v>284</v>
      </c>
      <c r="D288" s="199">
        <v>2</v>
      </c>
    </row>
    <row r="289" spans="1:4" x14ac:dyDescent="0.2">
      <c r="A289" s="196">
        <v>179</v>
      </c>
      <c r="B289" s="197">
        <v>1139</v>
      </c>
      <c r="C289" s="198" t="s">
        <v>274</v>
      </c>
      <c r="D289" s="199">
        <v>1</v>
      </c>
    </row>
    <row r="290" spans="1:4" x14ac:dyDescent="0.2">
      <c r="A290" s="196">
        <v>179</v>
      </c>
      <c r="B290" s="197">
        <v>1140</v>
      </c>
      <c r="C290" s="198" t="s">
        <v>274</v>
      </c>
      <c r="D290" s="199">
        <v>2</v>
      </c>
    </row>
    <row r="291" spans="1:4" x14ac:dyDescent="0.2">
      <c r="A291" s="196">
        <v>180</v>
      </c>
      <c r="B291" s="197">
        <v>1141</v>
      </c>
      <c r="C291" s="198" t="s">
        <v>274</v>
      </c>
      <c r="D291" s="199">
        <v>1</v>
      </c>
    </row>
    <row r="292" spans="1:4" x14ac:dyDescent="0.2">
      <c r="A292" s="196">
        <v>180</v>
      </c>
      <c r="B292" s="197">
        <v>1142</v>
      </c>
      <c r="C292" s="198" t="s">
        <v>274</v>
      </c>
      <c r="D292" s="199">
        <v>2</v>
      </c>
    </row>
    <row r="293" spans="1:4" x14ac:dyDescent="0.2">
      <c r="A293" s="196">
        <v>181</v>
      </c>
      <c r="B293" s="197">
        <v>1143</v>
      </c>
      <c r="C293" s="198" t="s">
        <v>274</v>
      </c>
      <c r="D293" s="199">
        <v>1</v>
      </c>
    </row>
    <row r="294" spans="1:4" x14ac:dyDescent="0.2">
      <c r="A294" s="196">
        <v>181</v>
      </c>
      <c r="B294" s="197">
        <v>1144</v>
      </c>
      <c r="C294" s="198" t="s">
        <v>274</v>
      </c>
      <c r="D294" s="199">
        <v>2</v>
      </c>
    </row>
    <row r="295" spans="1:4" x14ac:dyDescent="0.2">
      <c r="A295" s="196">
        <v>182</v>
      </c>
      <c r="B295" s="197">
        <v>1145</v>
      </c>
      <c r="C295" s="198" t="s">
        <v>274</v>
      </c>
      <c r="D295" s="199">
        <v>1</v>
      </c>
    </row>
    <row r="296" spans="1:4" x14ac:dyDescent="0.2">
      <c r="A296" s="196">
        <v>182</v>
      </c>
      <c r="B296" s="197">
        <v>1146</v>
      </c>
      <c r="C296" s="198" t="s">
        <v>274</v>
      </c>
      <c r="D296" s="199">
        <v>2</v>
      </c>
    </row>
    <row r="297" spans="1:4" x14ac:dyDescent="0.2">
      <c r="A297" s="196">
        <v>183</v>
      </c>
      <c r="B297" s="197">
        <v>1147</v>
      </c>
      <c r="C297" s="198" t="s">
        <v>274</v>
      </c>
      <c r="D297" s="199">
        <v>1</v>
      </c>
    </row>
    <row r="298" spans="1:4" x14ac:dyDescent="0.2">
      <c r="A298" s="196">
        <v>183</v>
      </c>
      <c r="B298" s="197">
        <v>1148</v>
      </c>
      <c r="C298" s="198" t="s">
        <v>274</v>
      </c>
      <c r="D298" s="199">
        <v>2</v>
      </c>
    </row>
    <row r="299" spans="1:4" x14ac:dyDescent="0.2">
      <c r="A299" s="196">
        <v>184</v>
      </c>
      <c r="B299" s="197">
        <v>1149</v>
      </c>
      <c r="C299" s="198" t="s">
        <v>274</v>
      </c>
      <c r="D299" s="199">
        <v>1</v>
      </c>
    </row>
    <row r="300" spans="1:4" x14ac:dyDescent="0.2">
      <c r="A300" s="196">
        <v>184</v>
      </c>
      <c r="B300" s="197">
        <v>1150</v>
      </c>
      <c r="C300" s="198" t="s">
        <v>274</v>
      </c>
      <c r="D300" s="199">
        <v>2</v>
      </c>
    </row>
    <row r="301" spans="1:4" x14ac:dyDescent="0.2">
      <c r="A301" s="196">
        <v>185</v>
      </c>
      <c r="B301" s="197">
        <v>1151</v>
      </c>
      <c r="C301" s="198" t="s">
        <v>274</v>
      </c>
      <c r="D301" s="199">
        <v>1</v>
      </c>
    </row>
    <row r="302" spans="1:4" x14ac:dyDescent="0.2">
      <c r="A302" s="196">
        <v>185</v>
      </c>
      <c r="B302" s="197">
        <v>1152</v>
      </c>
      <c r="C302" s="198" t="s">
        <v>274</v>
      </c>
      <c r="D302" s="199">
        <v>2</v>
      </c>
    </row>
    <row r="303" spans="1:4" x14ac:dyDescent="0.2">
      <c r="A303" s="196">
        <v>186</v>
      </c>
      <c r="B303" s="197">
        <v>1153</v>
      </c>
      <c r="C303" s="198" t="s">
        <v>274</v>
      </c>
      <c r="D303" s="199">
        <v>1</v>
      </c>
    </row>
    <row r="304" spans="1:4" x14ac:dyDescent="0.2">
      <c r="A304" s="196">
        <v>186</v>
      </c>
      <c r="B304" s="197">
        <v>1154</v>
      </c>
      <c r="C304" s="198" t="s">
        <v>274</v>
      </c>
      <c r="D304" s="199">
        <v>2</v>
      </c>
    </row>
    <row r="305" spans="1:4" x14ac:dyDescent="0.2">
      <c r="A305" s="196">
        <v>187</v>
      </c>
      <c r="B305" s="197">
        <v>1324</v>
      </c>
      <c r="C305" s="198" t="s">
        <v>274</v>
      </c>
      <c r="D305" s="199">
        <v>2</v>
      </c>
    </row>
    <row r="306" spans="1:4" x14ac:dyDescent="0.2">
      <c r="A306" s="196">
        <v>187</v>
      </c>
      <c r="B306" s="197">
        <v>1325</v>
      </c>
      <c r="C306" s="198" t="s">
        <v>274</v>
      </c>
      <c r="D306" s="199">
        <v>1</v>
      </c>
    </row>
    <row r="307" spans="1:4" x14ac:dyDescent="0.2">
      <c r="A307" s="196">
        <v>188</v>
      </c>
      <c r="B307" s="197">
        <v>1191</v>
      </c>
      <c r="C307" s="198" t="s">
        <v>274</v>
      </c>
      <c r="D307" s="199">
        <v>2</v>
      </c>
    </row>
    <row r="308" spans="1:4" x14ac:dyDescent="0.2">
      <c r="A308" s="196">
        <v>188</v>
      </c>
      <c r="B308" s="197">
        <v>1192</v>
      </c>
      <c r="C308" s="198" t="s">
        <v>274</v>
      </c>
      <c r="D308" s="199">
        <v>1</v>
      </c>
    </row>
    <row r="309" spans="1:4" x14ac:dyDescent="0.2">
      <c r="A309" s="196">
        <v>189</v>
      </c>
      <c r="B309" s="197">
        <v>1233</v>
      </c>
      <c r="C309" s="198" t="s">
        <v>274</v>
      </c>
      <c r="D309" s="199" t="s">
        <v>474</v>
      </c>
    </row>
    <row r="310" spans="1:4" x14ac:dyDescent="0.2">
      <c r="A310" s="196">
        <v>189</v>
      </c>
      <c r="B310" s="197">
        <v>1234</v>
      </c>
      <c r="C310" s="198" t="s">
        <v>274</v>
      </c>
      <c r="D310" s="199" t="s">
        <v>474</v>
      </c>
    </row>
    <row r="311" spans="1:4" x14ac:dyDescent="0.2">
      <c r="A311" s="196">
        <v>190</v>
      </c>
      <c r="B311" s="197">
        <v>1238</v>
      </c>
      <c r="C311" s="198" t="s">
        <v>274</v>
      </c>
      <c r="D311" s="199" t="s">
        <v>474</v>
      </c>
    </row>
    <row r="312" spans="1:4" x14ac:dyDescent="0.2">
      <c r="A312" s="196">
        <v>190</v>
      </c>
      <c r="B312" s="197">
        <v>1239</v>
      </c>
      <c r="C312" s="198" t="s">
        <v>274</v>
      </c>
      <c r="D312" s="199" t="s">
        <v>474</v>
      </c>
    </row>
    <row r="313" spans="1:4" x14ac:dyDescent="0.2">
      <c r="A313" s="196">
        <v>191</v>
      </c>
      <c r="B313" s="197">
        <v>1240</v>
      </c>
      <c r="C313" s="198" t="s">
        <v>274</v>
      </c>
      <c r="D313" s="199" t="s">
        <v>474</v>
      </c>
    </row>
    <row r="314" spans="1:4" x14ac:dyDescent="0.2">
      <c r="A314" s="196">
        <v>191</v>
      </c>
      <c r="B314" s="197">
        <v>1241</v>
      </c>
      <c r="C314" s="198" t="s">
        <v>274</v>
      </c>
      <c r="D314" s="199" t="s">
        <v>474</v>
      </c>
    </row>
    <row r="315" spans="1:4" x14ac:dyDescent="0.2">
      <c r="A315" s="196">
        <v>192</v>
      </c>
      <c r="B315" s="197">
        <v>1242</v>
      </c>
      <c r="C315" s="198" t="s">
        <v>274</v>
      </c>
      <c r="D315" s="199" t="s">
        <v>474</v>
      </c>
    </row>
    <row r="316" spans="1:4" x14ac:dyDescent="0.2">
      <c r="A316" s="196">
        <v>192</v>
      </c>
      <c r="B316" s="197">
        <v>1243</v>
      </c>
      <c r="C316" s="198" t="s">
        <v>274</v>
      </c>
      <c r="D316" s="199" t="s">
        <v>474</v>
      </c>
    </row>
    <row r="317" spans="1:4" x14ac:dyDescent="0.2">
      <c r="A317" s="196">
        <v>193</v>
      </c>
      <c r="B317" s="197">
        <v>1244</v>
      </c>
      <c r="C317" s="198" t="s">
        <v>274</v>
      </c>
      <c r="D317" s="199" t="s">
        <v>474</v>
      </c>
    </row>
    <row r="318" spans="1:4" x14ac:dyDescent="0.2">
      <c r="A318" s="196">
        <v>193</v>
      </c>
      <c r="B318" s="197">
        <v>1245</v>
      </c>
      <c r="C318" s="198" t="s">
        <v>274</v>
      </c>
      <c r="D318" s="199" t="s">
        <v>474</v>
      </c>
    </row>
    <row r="319" spans="1:4" x14ac:dyDescent="0.2">
      <c r="A319" s="196">
        <v>194</v>
      </c>
      <c r="B319" s="197">
        <v>1246</v>
      </c>
      <c r="C319" s="198" t="s">
        <v>274</v>
      </c>
      <c r="D319" s="199" t="s">
        <v>474</v>
      </c>
    </row>
    <row r="320" spans="1:4" x14ac:dyDescent="0.2">
      <c r="A320" s="196">
        <v>194</v>
      </c>
      <c r="B320" s="197">
        <v>1247</v>
      </c>
      <c r="C320" s="198" t="s">
        <v>274</v>
      </c>
      <c r="D320" s="199" t="s">
        <v>474</v>
      </c>
    </row>
    <row r="321" spans="1:4" x14ac:dyDescent="0.2">
      <c r="A321" s="196">
        <v>195</v>
      </c>
      <c r="B321" s="197">
        <v>1248</v>
      </c>
      <c r="C321" s="198" t="s">
        <v>274</v>
      </c>
      <c r="D321" s="199" t="s">
        <v>474</v>
      </c>
    </row>
    <row r="322" spans="1:4" x14ac:dyDescent="0.2">
      <c r="A322" s="196">
        <v>195</v>
      </c>
      <c r="B322" s="197">
        <v>1249</v>
      </c>
      <c r="C322" s="198" t="s">
        <v>274</v>
      </c>
      <c r="D322" s="199" t="s">
        <v>474</v>
      </c>
    </row>
    <row r="323" spans="1:4" x14ac:dyDescent="0.2">
      <c r="A323" s="196">
        <v>196</v>
      </c>
      <c r="B323" s="197">
        <v>1250</v>
      </c>
      <c r="C323" s="198" t="s">
        <v>274</v>
      </c>
      <c r="D323" s="199" t="s">
        <v>474</v>
      </c>
    </row>
    <row r="324" spans="1:4" x14ac:dyDescent="0.2">
      <c r="A324" s="196">
        <v>196</v>
      </c>
      <c r="B324" s="197">
        <v>1251</v>
      </c>
      <c r="C324" s="198" t="s">
        <v>274</v>
      </c>
      <c r="D324" s="199" t="s">
        <v>474</v>
      </c>
    </row>
    <row r="325" spans="1:4" x14ac:dyDescent="0.2">
      <c r="A325" s="196">
        <v>197</v>
      </c>
      <c r="B325" s="197">
        <v>1252</v>
      </c>
      <c r="C325" s="198" t="s">
        <v>274</v>
      </c>
      <c r="D325" s="199" t="s">
        <v>474</v>
      </c>
    </row>
    <row r="326" spans="1:4" x14ac:dyDescent="0.2">
      <c r="A326" s="196">
        <v>197</v>
      </c>
      <c r="B326" s="197">
        <v>1253</v>
      </c>
      <c r="C326" s="198" t="s">
        <v>274</v>
      </c>
      <c r="D326" s="199" t="s">
        <v>474</v>
      </c>
    </row>
    <row r="327" spans="1:4" x14ac:dyDescent="0.2">
      <c r="A327" s="196">
        <v>198</v>
      </c>
      <c r="B327" s="197">
        <v>1254</v>
      </c>
      <c r="C327" s="198" t="s">
        <v>274</v>
      </c>
      <c r="D327" s="199" t="s">
        <v>474</v>
      </c>
    </row>
    <row r="328" spans="1:4" x14ac:dyDescent="0.2">
      <c r="A328" s="196">
        <v>198</v>
      </c>
      <c r="B328" s="197">
        <v>1255</v>
      </c>
      <c r="C328" s="198" t="s">
        <v>274</v>
      </c>
      <c r="D328" s="199" t="s">
        <v>474</v>
      </c>
    </row>
    <row r="329" spans="1:4" x14ac:dyDescent="0.2">
      <c r="A329" s="196">
        <v>199</v>
      </c>
      <c r="B329" s="197">
        <v>1256</v>
      </c>
      <c r="C329" s="198" t="s">
        <v>274</v>
      </c>
      <c r="D329" s="199" t="s">
        <v>474</v>
      </c>
    </row>
    <row r="330" spans="1:4" x14ac:dyDescent="0.2">
      <c r="A330" s="196">
        <v>199</v>
      </c>
      <c r="B330" s="197">
        <v>1257</v>
      </c>
      <c r="C330" s="198" t="s">
        <v>274</v>
      </c>
      <c r="D330" s="199" t="s">
        <v>474</v>
      </c>
    </row>
    <row r="331" spans="1:4" x14ac:dyDescent="0.2">
      <c r="A331" s="196">
        <v>201</v>
      </c>
      <c r="B331" s="197">
        <v>1265</v>
      </c>
      <c r="C331" s="198" t="s">
        <v>274</v>
      </c>
      <c r="D331" s="199" t="s">
        <v>474</v>
      </c>
    </row>
    <row r="332" spans="1:4" x14ac:dyDescent="0.2">
      <c r="A332" s="196">
        <v>201</v>
      </c>
      <c r="B332" s="197">
        <v>1266</v>
      </c>
      <c r="C332" s="198" t="s">
        <v>274</v>
      </c>
      <c r="D332" s="199" t="s">
        <v>474</v>
      </c>
    </row>
    <row r="333" spans="1:4" x14ac:dyDescent="0.2">
      <c r="A333" s="196">
        <v>202</v>
      </c>
      <c r="B333" s="197">
        <v>1267</v>
      </c>
      <c r="C333" s="198" t="s">
        <v>274</v>
      </c>
      <c r="D333" s="199" t="s">
        <v>474</v>
      </c>
    </row>
    <row r="334" spans="1:4" x14ac:dyDescent="0.2">
      <c r="A334" s="196">
        <v>202</v>
      </c>
      <c r="B334" s="197">
        <v>1268</v>
      </c>
      <c r="C334" s="198" t="s">
        <v>274</v>
      </c>
      <c r="D334" s="199" t="s">
        <v>474</v>
      </c>
    </row>
    <row r="335" spans="1:4" x14ac:dyDescent="0.2">
      <c r="A335" s="196">
        <v>203</v>
      </c>
      <c r="B335" s="197">
        <v>1269</v>
      </c>
      <c r="C335" s="198" t="s">
        <v>274</v>
      </c>
      <c r="D335" s="199" t="s">
        <v>474</v>
      </c>
    </row>
    <row r="336" spans="1:4" x14ac:dyDescent="0.2">
      <c r="A336" s="196">
        <v>203</v>
      </c>
      <c r="B336" s="197">
        <v>1270</v>
      </c>
      <c r="C336" s="198" t="s">
        <v>274</v>
      </c>
      <c r="D336" s="199" t="s">
        <v>474</v>
      </c>
    </row>
    <row r="337" spans="1:4" x14ac:dyDescent="0.2">
      <c r="A337" s="196">
        <v>204</v>
      </c>
      <c r="B337" s="197">
        <v>1271</v>
      </c>
      <c r="C337" s="198" t="s">
        <v>274</v>
      </c>
      <c r="D337" s="199" t="s">
        <v>474</v>
      </c>
    </row>
    <row r="338" spans="1:4" x14ac:dyDescent="0.2">
      <c r="A338" s="196">
        <v>204</v>
      </c>
      <c r="B338" s="197">
        <v>1272</v>
      </c>
      <c r="C338" s="198" t="s">
        <v>274</v>
      </c>
      <c r="D338" s="199" t="s">
        <v>474</v>
      </c>
    </row>
    <row r="339" spans="1:4" x14ac:dyDescent="0.2">
      <c r="A339" s="196">
        <v>205</v>
      </c>
      <c r="B339" s="197">
        <v>1273</v>
      </c>
      <c r="C339" s="198" t="s">
        <v>274</v>
      </c>
      <c r="D339" s="199" t="s">
        <v>474</v>
      </c>
    </row>
    <row r="340" spans="1:4" x14ac:dyDescent="0.2">
      <c r="A340" s="196">
        <v>205</v>
      </c>
      <c r="B340" s="197">
        <v>1274</v>
      </c>
      <c r="C340" s="198" t="s">
        <v>274</v>
      </c>
      <c r="D340" s="199" t="s">
        <v>474</v>
      </c>
    </row>
    <row r="341" spans="1:4" x14ac:dyDescent="0.2">
      <c r="A341" s="196">
        <v>206</v>
      </c>
      <c r="B341" s="197">
        <v>1275</v>
      </c>
      <c r="C341" s="198" t="s">
        <v>274</v>
      </c>
      <c r="D341" s="199" t="s">
        <v>474</v>
      </c>
    </row>
    <row r="342" spans="1:4" x14ac:dyDescent="0.2">
      <c r="A342" s="196">
        <v>206</v>
      </c>
      <c r="B342" s="197">
        <v>1276</v>
      </c>
      <c r="C342" s="198" t="s">
        <v>274</v>
      </c>
      <c r="D342" s="199" t="s">
        <v>474</v>
      </c>
    </row>
    <row r="343" spans="1:4" x14ac:dyDescent="0.2">
      <c r="A343" s="196">
        <v>207</v>
      </c>
      <c r="B343" s="197">
        <v>1277</v>
      </c>
      <c r="C343" s="198" t="s">
        <v>274</v>
      </c>
      <c r="D343" s="199" t="s">
        <v>474</v>
      </c>
    </row>
    <row r="344" spans="1:4" x14ac:dyDescent="0.2">
      <c r="A344" s="196">
        <v>207</v>
      </c>
      <c r="B344" s="197">
        <v>1278</v>
      </c>
      <c r="C344" s="198" t="s">
        <v>274</v>
      </c>
      <c r="D344" s="199" t="s">
        <v>474</v>
      </c>
    </row>
    <row r="345" spans="1:4" x14ac:dyDescent="0.2">
      <c r="A345" s="196">
        <v>208</v>
      </c>
      <c r="B345" s="197">
        <v>1279</v>
      </c>
      <c r="C345" s="198" t="s">
        <v>274</v>
      </c>
      <c r="D345" s="199" t="s">
        <v>474</v>
      </c>
    </row>
    <row r="346" spans="1:4" x14ac:dyDescent="0.2">
      <c r="A346" s="196">
        <v>208</v>
      </c>
      <c r="B346" s="197">
        <v>1280</v>
      </c>
      <c r="C346" s="198" t="s">
        <v>274</v>
      </c>
      <c r="D346" s="199" t="s">
        <v>474</v>
      </c>
    </row>
    <row r="347" spans="1:4" x14ac:dyDescent="0.2">
      <c r="A347" s="196">
        <v>209</v>
      </c>
      <c r="B347" s="197">
        <v>1286</v>
      </c>
      <c r="C347" s="198" t="s">
        <v>274</v>
      </c>
      <c r="D347" s="199">
        <v>2</v>
      </c>
    </row>
    <row r="348" spans="1:4" x14ac:dyDescent="0.2">
      <c r="A348" s="196">
        <v>209</v>
      </c>
      <c r="B348" s="197">
        <v>1287</v>
      </c>
      <c r="C348" s="198" t="s">
        <v>274</v>
      </c>
      <c r="D348" s="199">
        <v>1</v>
      </c>
    </row>
    <row r="349" spans="1:4" x14ac:dyDescent="0.2">
      <c r="A349" s="196">
        <v>210</v>
      </c>
      <c r="B349" s="197">
        <v>1293</v>
      </c>
      <c r="C349" s="198" t="s">
        <v>274</v>
      </c>
      <c r="D349" s="199">
        <v>2</v>
      </c>
    </row>
    <row r="350" spans="1:4" x14ac:dyDescent="0.2">
      <c r="A350" s="196">
        <v>210</v>
      </c>
      <c r="B350" s="197">
        <v>1294</v>
      </c>
      <c r="C350" s="198" t="s">
        <v>274</v>
      </c>
      <c r="D350" s="199">
        <v>1</v>
      </c>
    </row>
    <row r="351" spans="1:4" x14ac:dyDescent="0.2">
      <c r="A351" s="196">
        <v>211</v>
      </c>
      <c r="B351" s="197">
        <v>1295</v>
      </c>
      <c r="C351" s="198" t="s">
        <v>274</v>
      </c>
      <c r="D351" s="199">
        <v>2</v>
      </c>
    </row>
    <row r="352" spans="1:4" x14ac:dyDescent="0.2">
      <c r="A352" s="196">
        <v>211</v>
      </c>
      <c r="B352" s="197">
        <v>1296</v>
      </c>
      <c r="C352" s="198" t="s">
        <v>274</v>
      </c>
      <c r="D352" s="199">
        <v>1</v>
      </c>
    </row>
    <row r="353" spans="1:4" x14ac:dyDescent="0.2">
      <c r="A353" s="196">
        <v>212</v>
      </c>
      <c r="B353" s="197">
        <v>1297</v>
      </c>
      <c r="C353" s="198" t="s">
        <v>274</v>
      </c>
      <c r="D353" s="199">
        <v>2</v>
      </c>
    </row>
    <row r="354" spans="1:4" x14ac:dyDescent="0.2">
      <c r="A354" s="196">
        <v>212</v>
      </c>
      <c r="B354" s="197">
        <v>1298</v>
      </c>
      <c r="C354" s="198" t="s">
        <v>274</v>
      </c>
      <c r="D354" s="199">
        <v>1</v>
      </c>
    </row>
    <row r="355" spans="1:4" x14ac:dyDescent="0.2">
      <c r="A355" s="196">
        <v>213</v>
      </c>
      <c r="B355" s="197">
        <v>1299</v>
      </c>
      <c r="C355" s="198" t="s">
        <v>274</v>
      </c>
      <c r="D355" s="199">
        <v>2</v>
      </c>
    </row>
    <row r="356" spans="1:4" x14ac:dyDescent="0.2">
      <c r="A356" s="196">
        <v>213</v>
      </c>
      <c r="B356" s="197">
        <v>1300</v>
      </c>
      <c r="C356" s="198" t="s">
        <v>274</v>
      </c>
      <c r="D356" s="199">
        <v>1</v>
      </c>
    </row>
    <row r="357" spans="1:4" x14ac:dyDescent="0.2">
      <c r="A357" s="196">
        <v>214</v>
      </c>
      <c r="B357" s="197">
        <v>1326</v>
      </c>
      <c r="C357" s="198" t="s">
        <v>274</v>
      </c>
      <c r="D357" s="199">
        <v>2</v>
      </c>
    </row>
    <row r="358" spans="1:4" x14ac:dyDescent="0.2">
      <c r="A358" s="196">
        <v>214</v>
      </c>
      <c r="B358" s="197">
        <v>1327</v>
      </c>
      <c r="C358" s="198" t="s">
        <v>274</v>
      </c>
      <c r="D358" s="199">
        <v>1</v>
      </c>
    </row>
    <row r="359" spans="1:4" x14ac:dyDescent="0.2">
      <c r="A359" s="196">
        <v>215</v>
      </c>
      <c r="B359" s="197">
        <v>1328</v>
      </c>
      <c r="C359" s="198" t="s">
        <v>274</v>
      </c>
      <c r="D359" s="199">
        <v>2</v>
      </c>
    </row>
    <row r="360" spans="1:4" x14ac:dyDescent="0.2">
      <c r="A360" s="196">
        <v>215</v>
      </c>
      <c r="B360" s="197">
        <v>1329</v>
      </c>
      <c r="C360" s="198" t="s">
        <v>274</v>
      </c>
      <c r="D360" s="199">
        <v>1</v>
      </c>
    </row>
    <row r="361" spans="1:4" x14ac:dyDescent="0.2">
      <c r="A361" s="196">
        <v>216</v>
      </c>
      <c r="B361" s="197">
        <v>1330</v>
      </c>
      <c r="C361" s="198" t="s">
        <v>274</v>
      </c>
      <c r="D361" s="199">
        <v>2</v>
      </c>
    </row>
    <row r="362" spans="1:4" x14ac:dyDescent="0.2">
      <c r="A362" s="196">
        <v>216</v>
      </c>
      <c r="B362" s="197">
        <v>1331</v>
      </c>
      <c r="C362" s="198" t="s">
        <v>274</v>
      </c>
      <c r="D362" s="199">
        <v>1</v>
      </c>
    </row>
    <row r="363" spans="1:4" x14ac:dyDescent="0.2">
      <c r="A363" s="196">
        <v>217</v>
      </c>
      <c r="B363" s="197">
        <v>1332</v>
      </c>
      <c r="C363" s="198" t="s">
        <v>274</v>
      </c>
      <c r="D363" s="199">
        <v>2</v>
      </c>
    </row>
    <row r="364" spans="1:4" x14ac:dyDescent="0.2">
      <c r="A364" s="196">
        <v>217</v>
      </c>
      <c r="B364" s="197">
        <v>1333</v>
      </c>
      <c r="C364" s="198" t="s">
        <v>274</v>
      </c>
      <c r="D364" s="199">
        <v>1</v>
      </c>
    </row>
    <row r="365" spans="1:4" x14ac:dyDescent="0.2">
      <c r="A365" s="196">
        <v>218</v>
      </c>
      <c r="B365" s="197">
        <v>1334</v>
      </c>
      <c r="C365" s="198" t="s">
        <v>274</v>
      </c>
      <c r="D365" s="199">
        <v>2</v>
      </c>
    </row>
    <row r="366" spans="1:4" x14ac:dyDescent="0.2">
      <c r="A366" s="196">
        <v>218</v>
      </c>
      <c r="B366" s="197">
        <v>1335</v>
      </c>
      <c r="C366" s="198" t="s">
        <v>274</v>
      </c>
      <c r="D366" s="199">
        <v>1</v>
      </c>
    </row>
    <row r="367" spans="1:4" x14ac:dyDescent="0.2">
      <c r="A367" s="196">
        <v>219</v>
      </c>
      <c r="B367" s="197">
        <v>1336</v>
      </c>
      <c r="C367" s="198" t="s">
        <v>274</v>
      </c>
      <c r="D367" s="199">
        <v>2</v>
      </c>
    </row>
    <row r="368" spans="1:4" x14ac:dyDescent="0.2">
      <c r="A368" s="196">
        <v>219</v>
      </c>
      <c r="B368" s="197">
        <v>1337</v>
      </c>
      <c r="C368" s="198" t="s">
        <v>274</v>
      </c>
      <c r="D368" s="199">
        <v>1</v>
      </c>
    </row>
    <row r="369" spans="1:4" x14ac:dyDescent="0.2">
      <c r="A369" s="196">
        <v>220</v>
      </c>
      <c r="B369" s="197">
        <v>1338</v>
      </c>
      <c r="C369" s="198" t="s">
        <v>274</v>
      </c>
      <c r="D369" s="199">
        <v>2</v>
      </c>
    </row>
    <row r="370" spans="1:4" x14ac:dyDescent="0.2">
      <c r="A370" s="196">
        <v>220</v>
      </c>
      <c r="B370" s="197">
        <v>1339</v>
      </c>
      <c r="C370" s="198" t="s">
        <v>274</v>
      </c>
      <c r="D370" s="199">
        <v>1</v>
      </c>
    </row>
    <row r="371" spans="1:4" x14ac:dyDescent="0.2">
      <c r="A371" s="196">
        <v>221</v>
      </c>
      <c r="B371" s="197">
        <v>1340</v>
      </c>
      <c r="C371" s="198" t="s">
        <v>274</v>
      </c>
      <c r="D371" s="199">
        <v>2</v>
      </c>
    </row>
    <row r="372" spans="1:4" x14ac:dyDescent="0.2">
      <c r="A372" s="196">
        <v>221</v>
      </c>
      <c r="B372" s="197">
        <v>1341</v>
      </c>
      <c r="C372" s="198" t="s">
        <v>274</v>
      </c>
      <c r="D372" s="199">
        <v>1</v>
      </c>
    </row>
    <row r="373" spans="1:4" x14ac:dyDescent="0.2">
      <c r="A373" s="196">
        <v>222</v>
      </c>
      <c r="B373" s="197">
        <v>1342</v>
      </c>
      <c r="C373" s="198" t="s">
        <v>274</v>
      </c>
      <c r="D373" s="199">
        <v>2</v>
      </c>
    </row>
    <row r="374" spans="1:4" x14ac:dyDescent="0.2">
      <c r="A374" s="196">
        <v>222</v>
      </c>
      <c r="B374" s="197">
        <v>1343</v>
      </c>
      <c r="C374" s="198" t="s">
        <v>274</v>
      </c>
      <c r="D374" s="199">
        <v>1</v>
      </c>
    </row>
    <row r="375" spans="1:4" x14ac:dyDescent="0.2">
      <c r="A375" s="196">
        <v>223</v>
      </c>
      <c r="B375" s="197">
        <v>1344</v>
      </c>
      <c r="C375" s="198" t="s">
        <v>274</v>
      </c>
      <c r="D375" s="199">
        <v>2</v>
      </c>
    </row>
    <row r="376" spans="1:4" x14ac:dyDescent="0.2">
      <c r="A376" s="196">
        <v>223</v>
      </c>
      <c r="B376" s="197">
        <v>1345</v>
      </c>
      <c r="C376" s="198" t="s">
        <v>274</v>
      </c>
      <c r="D376" s="199">
        <v>1</v>
      </c>
    </row>
    <row r="377" spans="1:4" x14ac:dyDescent="0.2">
      <c r="A377" s="196">
        <v>224</v>
      </c>
      <c r="B377" s="197">
        <v>1353</v>
      </c>
      <c r="C377" s="198" t="s">
        <v>274</v>
      </c>
      <c r="D377" s="199">
        <v>2</v>
      </c>
    </row>
    <row r="378" spans="1:4" x14ac:dyDescent="0.2">
      <c r="A378" s="196">
        <v>224</v>
      </c>
      <c r="B378" s="197">
        <v>1354</v>
      </c>
      <c r="C378" s="198" t="s">
        <v>274</v>
      </c>
      <c r="D378" s="199">
        <v>1</v>
      </c>
    </row>
    <row r="379" spans="1:4" x14ac:dyDescent="0.2">
      <c r="A379" s="196">
        <v>225</v>
      </c>
      <c r="B379" s="197">
        <v>1355</v>
      </c>
      <c r="C379" s="198" t="s">
        <v>274</v>
      </c>
      <c r="D379" s="199">
        <v>2</v>
      </c>
    </row>
    <row r="380" spans="1:4" x14ac:dyDescent="0.2">
      <c r="A380" s="196">
        <v>225</v>
      </c>
      <c r="B380" s="197">
        <v>1356</v>
      </c>
      <c r="C380" s="198" t="s">
        <v>274</v>
      </c>
      <c r="D380" s="199">
        <v>1</v>
      </c>
    </row>
    <row r="381" spans="1:4" x14ac:dyDescent="0.2">
      <c r="A381" s="196">
        <v>226</v>
      </c>
      <c r="B381" s="197">
        <v>1357</v>
      </c>
      <c r="C381" s="198" t="s">
        <v>274</v>
      </c>
      <c r="D381" s="199">
        <v>2</v>
      </c>
    </row>
    <row r="382" spans="1:4" x14ac:dyDescent="0.2">
      <c r="A382" s="196">
        <v>226</v>
      </c>
      <c r="B382" s="197">
        <v>1358</v>
      </c>
      <c r="C382" s="198" t="s">
        <v>274</v>
      </c>
      <c r="D382" s="199">
        <v>1</v>
      </c>
    </row>
    <row r="383" spans="1:4" x14ac:dyDescent="0.2">
      <c r="A383" s="196">
        <v>227</v>
      </c>
      <c r="B383" s="197">
        <v>1359</v>
      </c>
      <c r="C383" s="198" t="s">
        <v>274</v>
      </c>
      <c r="D383" s="199">
        <v>2</v>
      </c>
    </row>
    <row r="384" spans="1:4" x14ac:dyDescent="0.2">
      <c r="A384" s="196">
        <v>227</v>
      </c>
      <c r="B384" s="197">
        <v>1360</v>
      </c>
      <c r="C384" s="198" t="s">
        <v>274</v>
      </c>
      <c r="D384" s="199">
        <v>1</v>
      </c>
    </row>
    <row r="385" spans="1:4" x14ac:dyDescent="0.2">
      <c r="A385" s="196">
        <v>228</v>
      </c>
      <c r="B385" s="197">
        <v>1361</v>
      </c>
      <c r="C385" s="198" t="s">
        <v>285</v>
      </c>
      <c r="D385" s="199" t="s">
        <v>236</v>
      </c>
    </row>
    <row r="386" spans="1:4" x14ac:dyDescent="0.2">
      <c r="A386" s="196">
        <v>228</v>
      </c>
      <c r="B386" s="197">
        <v>1399</v>
      </c>
      <c r="C386" s="198" t="s">
        <v>285</v>
      </c>
      <c r="D386" s="199" t="s">
        <v>236</v>
      </c>
    </row>
    <row r="387" spans="1:4" x14ac:dyDescent="0.2">
      <c r="A387" s="196">
        <v>229</v>
      </c>
      <c r="B387" s="197">
        <v>1362</v>
      </c>
      <c r="C387" s="198" t="s">
        <v>285</v>
      </c>
      <c r="D387" s="199" t="s">
        <v>236</v>
      </c>
    </row>
    <row r="388" spans="1:4" x14ac:dyDescent="0.2">
      <c r="A388" s="196">
        <v>229</v>
      </c>
      <c r="B388" s="197">
        <v>1400</v>
      </c>
      <c r="C388" s="198" t="s">
        <v>285</v>
      </c>
      <c r="D388" s="199" t="s">
        <v>236</v>
      </c>
    </row>
    <row r="389" spans="1:4" x14ac:dyDescent="0.2">
      <c r="A389" s="196">
        <v>230</v>
      </c>
      <c r="B389" s="197">
        <v>1363</v>
      </c>
      <c r="C389" s="198" t="s">
        <v>274</v>
      </c>
      <c r="D389" s="199" t="s">
        <v>236</v>
      </c>
    </row>
    <row r="390" spans="1:4" x14ac:dyDescent="0.2">
      <c r="A390" s="196">
        <v>230</v>
      </c>
      <c r="B390" s="197">
        <v>1401</v>
      </c>
      <c r="C390" s="198" t="s">
        <v>274</v>
      </c>
      <c r="D390" s="199" t="s">
        <v>236</v>
      </c>
    </row>
    <row r="391" spans="1:4" x14ac:dyDescent="0.2">
      <c r="A391" s="196">
        <v>231</v>
      </c>
      <c r="B391" s="197">
        <v>1371</v>
      </c>
      <c r="C391" s="198" t="s">
        <v>262</v>
      </c>
      <c r="D391" s="199">
        <v>2</v>
      </c>
    </row>
    <row r="392" spans="1:4" x14ac:dyDescent="0.2">
      <c r="A392" s="196">
        <v>231</v>
      </c>
      <c r="B392" s="197">
        <v>1372</v>
      </c>
      <c r="C392" s="198" t="s">
        <v>262</v>
      </c>
      <c r="D392" s="199">
        <v>1</v>
      </c>
    </row>
    <row r="393" spans="1:4" x14ac:dyDescent="0.2">
      <c r="A393" s="196">
        <v>233</v>
      </c>
      <c r="B393" s="197">
        <v>1375</v>
      </c>
      <c r="C393" s="198" t="s">
        <v>262</v>
      </c>
      <c r="D393" s="199">
        <v>2</v>
      </c>
    </row>
    <row r="394" spans="1:4" x14ac:dyDescent="0.2">
      <c r="A394" s="196">
        <v>233</v>
      </c>
      <c r="B394" s="197">
        <v>1376</v>
      </c>
      <c r="C394" s="198" t="s">
        <v>262</v>
      </c>
      <c r="D394" s="199">
        <v>1</v>
      </c>
    </row>
    <row r="395" spans="1:4" x14ac:dyDescent="0.2">
      <c r="A395" s="196">
        <v>234</v>
      </c>
      <c r="B395" s="197">
        <v>1377</v>
      </c>
      <c r="C395" s="198" t="s">
        <v>262</v>
      </c>
      <c r="D395" s="199">
        <v>2</v>
      </c>
    </row>
    <row r="396" spans="1:4" x14ac:dyDescent="0.2">
      <c r="A396" s="196">
        <v>234</v>
      </c>
      <c r="B396" s="197">
        <v>1378</v>
      </c>
      <c r="C396" s="198" t="s">
        <v>262</v>
      </c>
      <c r="D396" s="199">
        <v>1</v>
      </c>
    </row>
    <row r="397" spans="1:4" x14ac:dyDescent="0.2">
      <c r="A397" s="196">
        <v>235</v>
      </c>
      <c r="B397" s="197">
        <v>1379</v>
      </c>
      <c r="C397" s="198" t="s">
        <v>262</v>
      </c>
      <c r="D397" s="199">
        <v>2</v>
      </c>
    </row>
    <row r="398" spans="1:4" x14ac:dyDescent="0.2">
      <c r="A398" s="196">
        <v>235</v>
      </c>
      <c r="B398" s="197">
        <v>1380</v>
      </c>
      <c r="C398" s="198" t="s">
        <v>262</v>
      </c>
      <c r="D398" s="199">
        <v>1</v>
      </c>
    </row>
    <row r="399" spans="1:4" x14ac:dyDescent="0.2">
      <c r="A399" s="196">
        <v>236</v>
      </c>
      <c r="B399" s="197">
        <v>1381</v>
      </c>
      <c r="C399" s="198" t="s">
        <v>262</v>
      </c>
      <c r="D399" s="199">
        <v>2</v>
      </c>
    </row>
    <row r="400" spans="1:4" x14ac:dyDescent="0.2">
      <c r="A400" s="196">
        <v>236</v>
      </c>
      <c r="B400" s="197">
        <v>1382</v>
      </c>
      <c r="C400" s="198" t="s">
        <v>262</v>
      </c>
      <c r="D400" s="199">
        <v>1</v>
      </c>
    </row>
    <row r="401" spans="1:4" x14ac:dyDescent="0.2">
      <c r="A401" s="196">
        <v>237</v>
      </c>
      <c r="B401" s="197">
        <v>1383</v>
      </c>
      <c r="C401" s="198" t="s">
        <v>262</v>
      </c>
      <c r="D401" s="199">
        <v>2</v>
      </c>
    </row>
    <row r="402" spans="1:4" x14ac:dyDescent="0.2">
      <c r="A402" s="196">
        <v>237</v>
      </c>
      <c r="B402" s="197">
        <v>1384</v>
      </c>
      <c r="C402" s="198" t="s">
        <v>262</v>
      </c>
      <c r="D402" s="199">
        <v>1</v>
      </c>
    </row>
    <row r="403" spans="1:4" x14ac:dyDescent="0.2">
      <c r="A403" s="196">
        <v>238</v>
      </c>
      <c r="B403" s="197">
        <v>1385</v>
      </c>
      <c r="C403" s="198" t="s">
        <v>274</v>
      </c>
      <c r="D403" s="199">
        <v>2</v>
      </c>
    </row>
    <row r="404" spans="1:4" x14ac:dyDescent="0.2">
      <c r="A404" s="196">
        <v>238</v>
      </c>
      <c r="B404" s="197">
        <v>1386</v>
      </c>
      <c r="C404" s="198" t="s">
        <v>274</v>
      </c>
      <c r="D404" s="199">
        <v>1</v>
      </c>
    </row>
    <row r="405" spans="1:4" x14ac:dyDescent="0.2">
      <c r="A405" s="196">
        <v>241</v>
      </c>
      <c r="B405" s="197">
        <v>1042</v>
      </c>
      <c r="C405" s="198" t="s">
        <v>286</v>
      </c>
      <c r="D405" s="199">
        <v>2</v>
      </c>
    </row>
    <row r="406" spans="1:4" x14ac:dyDescent="0.2">
      <c r="A406" s="196">
        <v>241</v>
      </c>
      <c r="B406" s="197">
        <v>1043</v>
      </c>
      <c r="C406" s="198" t="s">
        <v>286</v>
      </c>
      <c r="D406" s="199">
        <v>1</v>
      </c>
    </row>
    <row r="407" spans="1:4" x14ac:dyDescent="0.2">
      <c r="A407" s="196">
        <v>242</v>
      </c>
      <c r="B407" s="197">
        <v>44</v>
      </c>
      <c r="C407" s="198" t="s">
        <v>287</v>
      </c>
      <c r="D407" s="199">
        <v>1</v>
      </c>
    </row>
    <row r="408" spans="1:4" x14ac:dyDescent="0.2">
      <c r="A408" s="196">
        <v>242</v>
      </c>
      <c r="B408" s="197">
        <v>208</v>
      </c>
      <c r="C408" s="198" t="s">
        <v>287</v>
      </c>
      <c r="D408" s="199">
        <v>2</v>
      </c>
    </row>
    <row r="409" spans="1:4" x14ac:dyDescent="0.2">
      <c r="A409" s="196">
        <v>243</v>
      </c>
      <c r="B409" s="197">
        <v>21</v>
      </c>
      <c r="C409" s="198" t="s">
        <v>288</v>
      </c>
      <c r="D409" s="199">
        <v>1</v>
      </c>
    </row>
    <row r="410" spans="1:4" x14ac:dyDescent="0.2">
      <c r="A410" s="196">
        <v>243</v>
      </c>
      <c r="B410" s="197">
        <v>231</v>
      </c>
      <c r="C410" s="198" t="s">
        <v>288</v>
      </c>
      <c r="D410" s="199" t="s">
        <v>478</v>
      </c>
    </row>
    <row r="411" spans="1:4" x14ac:dyDescent="0.2">
      <c r="A411" s="196">
        <v>244</v>
      </c>
      <c r="B411" s="197">
        <v>40</v>
      </c>
      <c r="C411" s="198" t="s">
        <v>274</v>
      </c>
      <c r="D411" s="199">
        <v>1</v>
      </c>
    </row>
    <row r="412" spans="1:4" x14ac:dyDescent="0.2">
      <c r="A412" s="196">
        <v>244</v>
      </c>
      <c r="B412" s="197">
        <v>206</v>
      </c>
      <c r="C412" s="198" t="s">
        <v>274</v>
      </c>
      <c r="D412" s="199">
        <v>2</v>
      </c>
    </row>
    <row r="413" spans="1:4" x14ac:dyDescent="0.2">
      <c r="A413" s="196">
        <v>245</v>
      </c>
      <c r="B413" s="197">
        <v>1012</v>
      </c>
      <c r="C413" s="198" t="s">
        <v>287</v>
      </c>
      <c r="D413" s="199">
        <v>2</v>
      </c>
    </row>
    <row r="414" spans="1:4" x14ac:dyDescent="0.2">
      <c r="A414" s="196">
        <v>245</v>
      </c>
      <c r="B414" s="197">
        <v>1013</v>
      </c>
      <c r="C414" s="198" t="s">
        <v>287</v>
      </c>
      <c r="D414" s="199">
        <v>1</v>
      </c>
    </row>
    <row r="415" spans="1:4" x14ac:dyDescent="0.2">
      <c r="A415" s="196">
        <v>246</v>
      </c>
      <c r="B415" s="197">
        <v>160</v>
      </c>
      <c r="C415" s="198" t="s">
        <v>289</v>
      </c>
      <c r="D415" s="199">
        <v>2</v>
      </c>
    </row>
    <row r="416" spans="1:4" x14ac:dyDescent="0.2">
      <c r="A416" s="196">
        <v>246</v>
      </c>
      <c r="B416" s="197">
        <v>276</v>
      </c>
      <c r="C416" s="198" t="s">
        <v>289</v>
      </c>
      <c r="D416" s="199">
        <v>1</v>
      </c>
    </row>
    <row r="417" spans="1:4" x14ac:dyDescent="0.2">
      <c r="A417" s="196">
        <v>246</v>
      </c>
      <c r="B417" s="197">
        <v>277</v>
      </c>
      <c r="C417" s="198" t="s">
        <v>289</v>
      </c>
      <c r="D417" s="199">
        <v>1</v>
      </c>
    </row>
    <row r="418" spans="1:4" x14ac:dyDescent="0.2">
      <c r="A418" s="196">
        <v>247</v>
      </c>
      <c r="B418" s="197">
        <v>1288</v>
      </c>
      <c r="C418" s="198" t="s">
        <v>287</v>
      </c>
      <c r="D418" s="199">
        <v>1</v>
      </c>
    </row>
    <row r="419" spans="1:4" x14ac:dyDescent="0.2">
      <c r="A419" s="196">
        <v>247</v>
      </c>
      <c r="B419" s="197">
        <v>1289</v>
      </c>
      <c r="C419" s="198" t="s">
        <v>287</v>
      </c>
      <c r="D419" s="199">
        <v>2</v>
      </c>
    </row>
    <row r="420" spans="1:4" x14ac:dyDescent="0.2">
      <c r="A420" s="196">
        <v>248</v>
      </c>
      <c r="B420" s="197">
        <v>1174</v>
      </c>
      <c r="C420" s="198" t="s">
        <v>274</v>
      </c>
      <c r="D420" s="199">
        <v>1</v>
      </c>
    </row>
    <row r="421" spans="1:4" x14ac:dyDescent="0.2">
      <c r="A421" s="196">
        <v>248</v>
      </c>
      <c r="B421" s="197">
        <v>1175</v>
      </c>
      <c r="C421" s="198" t="s">
        <v>274</v>
      </c>
      <c r="D421" s="199">
        <v>2</v>
      </c>
    </row>
    <row r="422" spans="1:4" x14ac:dyDescent="0.2">
      <c r="A422" s="196">
        <v>249</v>
      </c>
      <c r="B422" s="197">
        <v>1351</v>
      </c>
      <c r="C422" s="198" t="s">
        <v>287</v>
      </c>
      <c r="D422" s="199">
        <v>2</v>
      </c>
    </row>
    <row r="423" spans="1:4" x14ac:dyDescent="0.2">
      <c r="A423" s="196">
        <v>249</v>
      </c>
      <c r="B423" s="197">
        <v>1352</v>
      </c>
      <c r="C423" s="198" t="s">
        <v>287</v>
      </c>
      <c r="D423" s="199">
        <v>1</v>
      </c>
    </row>
    <row r="424" spans="1:4" x14ac:dyDescent="0.2">
      <c r="A424" s="196">
        <v>250</v>
      </c>
      <c r="B424" s="197">
        <v>206</v>
      </c>
      <c r="C424" s="198" t="s">
        <v>290</v>
      </c>
      <c r="D424" s="199" t="s">
        <v>236</v>
      </c>
    </row>
    <row r="425" spans="1:4" x14ac:dyDescent="0.2">
      <c r="A425" s="196">
        <v>251</v>
      </c>
      <c r="B425" s="197">
        <v>210</v>
      </c>
      <c r="C425" s="198" t="s">
        <v>290</v>
      </c>
      <c r="D425" s="199" t="s">
        <v>236</v>
      </c>
    </row>
    <row r="426" spans="1:4" x14ac:dyDescent="0.2">
      <c r="A426" s="196">
        <v>252</v>
      </c>
      <c r="B426" s="197">
        <v>212</v>
      </c>
      <c r="C426" s="198" t="s">
        <v>290</v>
      </c>
      <c r="D426" s="199" t="s">
        <v>236</v>
      </c>
    </row>
    <row r="427" spans="1:4" x14ac:dyDescent="0.2">
      <c r="A427" s="196">
        <v>253</v>
      </c>
      <c r="B427" s="197">
        <v>1290</v>
      </c>
      <c r="C427" s="198" t="s">
        <v>290</v>
      </c>
      <c r="D427" s="199" t="s">
        <v>236</v>
      </c>
    </row>
    <row r="428" spans="1:4" x14ac:dyDescent="0.2">
      <c r="A428" s="196">
        <v>254</v>
      </c>
      <c r="B428" s="197">
        <v>1316</v>
      </c>
      <c r="C428" s="198" t="s">
        <v>291</v>
      </c>
      <c r="D428" s="199">
        <v>2</v>
      </c>
    </row>
    <row r="429" spans="1:4" x14ac:dyDescent="0.2">
      <c r="A429" s="196">
        <v>254</v>
      </c>
      <c r="B429" s="197">
        <v>1317</v>
      </c>
      <c r="C429" s="198" t="s">
        <v>291</v>
      </c>
      <c r="D429" s="199">
        <v>1</v>
      </c>
    </row>
    <row r="430" spans="1:4" x14ac:dyDescent="0.2">
      <c r="A430" s="196">
        <v>255</v>
      </c>
      <c r="B430" s="197">
        <v>1320</v>
      </c>
      <c r="C430" s="198" t="s">
        <v>292</v>
      </c>
      <c r="D430" s="199">
        <v>2</v>
      </c>
    </row>
    <row r="431" spans="1:4" x14ac:dyDescent="0.2">
      <c r="A431" s="196">
        <v>255</v>
      </c>
      <c r="B431" s="197">
        <v>1321</v>
      </c>
      <c r="C431" s="198" t="s">
        <v>292</v>
      </c>
      <c r="D431" s="199">
        <v>1</v>
      </c>
    </row>
    <row r="432" spans="1:4" x14ac:dyDescent="0.2">
      <c r="A432" s="196">
        <v>257</v>
      </c>
      <c r="B432" s="197">
        <v>57</v>
      </c>
      <c r="C432" s="198" t="s">
        <v>293</v>
      </c>
      <c r="D432" s="199">
        <v>1</v>
      </c>
    </row>
    <row r="433" spans="1:4" x14ac:dyDescent="0.2">
      <c r="A433" s="196">
        <v>257</v>
      </c>
      <c r="B433" s="197">
        <v>196</v>
      </c>
      <c r="C433" s="198" t="s">
        <v>293</v>
      </c>
      <c r="D433" s="199">
        <v>2</v>
      </c>
    </row>
    <row r="434" spans="1:4" x14ac:dyDescent="0.2">
      <c r="A434" s="196">
        <v>258</v>
      </c>
      <c r="B434" s="197">
        <v>56</v>
      </c>
      <c r="C434" s="198" t="s">
        <v>294</v>
      </c>
      <c r="D434" s="199">
        <v>1</v>
      </c>
    </row>
    <row r="435" spans="1:4" x14ac:dyDescent="0.2">
      <c r="A435" s="196">
        <v>258</v>
      </c>
      <c r="B435" s="197">
        <v>195</v>
      </c>
      <c r="C435" s="198" t="s">
        <v>294</v>
      </c>
      <c r="D435" s="199">
        <v>2</v>
      </c>
    </row>
    <row r="436" spans="1:4" x14ac:dyDescent="0.2">
      <c r="A436" s="196">
        <v>259</v>
      </c>
      <c r="B436" s="197">
        <v>94</v>
      </c>
      <c r="C436" s="198" t="s">
        <v>295</v>
      </c>
      <c r="D436" s="199">
        <v>1</v>
      </c>
    </row>
    <row r="437" spans="1:4" x14ac:dyDescent="0.2">
      <c r="A437" s="196">
        <v>259</v>
      </c>
      <c r="B437" s="197">
        <v>167</v>
      </c>
      <c r="C437" s="198" t="s">
        <v>295</v>
      </c>
      <c r="D437" s="199">
        <v>2</v>
      </c>
    </row>
    <row r="438" spans="1:4" x14ac:dyDescent="0.2">
      <c r="A438" s="196">
        <v>260</v>
      </c>
      <c r="B438" s="197">
        <v>59</v>
      </c>
      <c r="C438" s="198" t="s">
        <v>294</v>
      </c>
      <c r="D438" s="199" t="s">
        <v>474</v>
      </c>
    </row>
    <row r="439" spans="1:4" x14ac:dyDescent="0.2">
      <c r="A439" s="196">
        <v>260</v>
      </c>
      <c r="B439" s="197">
        <v>191</v>
      </c>
      <c r="C439" s="198" t="s">
        <v>294</v>
      </c>
      <c r="D439" s="199" t="s">
        <v>474</v>
      </c>
    </row>
    <row r="440" spans="1:4" x14ac:dyDescent="0.2">
      <c r="A440" s="196">
        <v>261</v>
      </c>
      <c r="B440" s="197">
        <v>55</v>
      </c>
      <c r="C440" s="198" t="s">
        <v>294</v>
      </c>
      <c r="D440" s="199">
        <v>1</v>
      </c>
    </row>
    <row r="441" spans="1:4" x14ac:dyDescent="0.2">
      <c r="A441" s="196">
        <v>261</v>
      </c>
      <c r="B441" s="197">
        <v>194</v>
      </c>
      <c r="C441" s="198" t="s">
        <v>294</v>
      </c>
      <c r="D441" s="199" t="s">
        <v>477</v>
      </c>
    </row>
    <row r="442" spans="1:4" x14ac:dyDescent="0.2">
      <c r="A442" s="196">
        <v>262</v>
      </c>
      <c r="B442" s="197">
        <v>57</v>
      </c>
      <c r="C442" s="198" t="s">
        <v>294</v>
      </c>
      <c r="D442" s="199">
        <v>1</v>
      </c>
    </row>
    <row r="443" spans="1:4" x14ac:dyDescent="0.2">
      <c r="A443" s="196">
        <v>262</v>
      </c>
      <c r="B443" s="197">
        <v>196</v>
      </c>
      <c r="C443" s="198" t="s">
        <v>294</v>
      </c>
      <c r="D443" s="199" t="s">
        <v>479</v>
      </c>
    </row>
    <row r="444" spans="1:4" x14ac:dyDescent="0.2">
      <c r="A444" s="196">
        <v>263</v>
      </c>
      <c r="B444" s="197">
        <v>1010</v>
      </c>
      <c r="C444" s="198" t="s">
        <v>294</v>
      </c>
      <c r="D444" s="199">
        <v>2</v>
      </c>
    </row>
    <row r="445" spans="1:4" x14ac:dyDescent="0.2">
      <c r="A445" s="196">
        <v>263</v>
      </c>
      <c r="B445" s="197">
        <v>1011</v>
      </c>
      <c r="C445" s="198" t="s">
        <v>294</v>
      </c>
      <c r="D445" s="199">
        <v>1</v>
      </c>
    </row>
    <row r="446" spans="1:4" x14ac:dyDescent="0.2">
      <c r="A446" s="196">
        <v>264</v>
      </c>
      <c r="B446" s="197">
        <v>1069</v>
      </c>
      <c r="C446" s="198" t="s">
        <v>294</v>
      </c>
      <c r="D446" s="199">
        <v>1</v>
      </c>
    </row>
    <row r="447" spans="1:4" x14ac:dyDescent="0.2">
      <c r="A447" s="196">
        <v>264</v>
      </c>
      <c r="B447" s="197">
        <v>1070</v>
      </c>
      <c r="C447" s="198" t="s">
        <v>294</v>
      </c>
      <c r="D447" s="199">
        <v>2</v>
      </c>
    </row>
    <row r="448" spans="1:4" x14ac:dyDescent="0.2">
      <c r="A448" s="196">
        <v>265</v>
      </c>
      <c r="B448" s="197">
        <v>190</v>
      </c>
      <c r="C448" s="198" t="s">
        <v>296</v>
      </c>
      <c r="D448" s="199" t="s">
        <v>476</v>
      </c>
    </row>
    <row r="449" spans="1:4" x14ac:dyDescent="0.2">
      <c r="A449" s="196">
        <v>266</v>
      </c>
      <c r="B449" s="197">
        <v>191</v>
      </c>
      <c r="C449" s="198" t="s">
        <v>296</v>
      </c>
      <c r="D449" s="199" t="s">
        <v>236</v>
      </c>
    </row>
    <row r="450" spans="1:4" x14ac:dyDescent="0.2">
      <c r="A450" s="196">
        <v>267</v>
      </c>
      <c r="B450" s="197">
        <v>192</v>
      </c>
      <c r="C450" s="198" t="s">
        <v>296</v>
      </c>
      <c r="D450" s="199" t="s">
        <v>236</v>
      </c>
    </row>
    <row r="451" spans="1:4" x14ac:dyDescent="0.2">
      <c r="A451" s="196">
        <v>268</v>
      </c>
      <c r="B451" s="197">
        <v>193</v>
      </c>
      <c r="C451" s="198" t="s">
        <v>296</v>
      </c>
      <c r="D451" s="199" t="s">
        <v>476</v>
      </c>
    </row>
    <row r="452" spans="1:4" x14ac:dyDescent="0.2">
      <c r="A452" s="196">
        <v>269</v>
      </c>
      <c r="B452" s="197">
        <v>194</v>
      </c>
      <c r="C452" s="198" t="s">
        <v>296</v>
      </c>
      <c r="D452" s="199" t="s">
        <v>236</v>
      </c>
    </row>
    <row r="453" spans="1:4" x14ac:dyDescent="0.2">
      <c r="A453" s="196">
        <v>270</v>
      </c>
      <c r="B453" s="197">
        <v>196</v>
      </c>
      <c r="C453" s="198" t="s">
        <v>296</v>
      </c>
      <c r="D453" s="199" t="s">
        <v>476</v>
      </c>
    </row>
    <row r="454" spans="1:4" x14ac:dyDescent="0.2">
      <c r="A454" s="196">
        <v>271</v>
      </c>
      <c r="B454" s="197">
        <v>1088</v>
      </c>
      <c r="C454" s="198" t="s">
        <v>296</v>
      </c>
      <c r="D454" s="199" t="s">
        <v>236</v>
      </c>
    </row>
    <row r="455" spans="1:4" x14ac:dyDescent="0.2">
      <c r="A455" s="196">
        <v>272</v>
      </c>
      <c r="B455" s="197">
        <v>1089</v>
      </c>
      <c r="C455" s="198" t="s">
        <v>296</v>
      </c>
      <c r="D455" s="199" t="s">
        <v>236</v>
      </c>
    </row>
    <row r="456" spans="1:4" x14ac:dyDescent="0.2">
      <c r="A456" s="196">
        <v>273</v>
      </c>
      <c r="B456" s="197">
        <v>1090</v>
      </c>
      <c r="C456" s="198" t="s">
        <v>296</v>
      </c>
      <c r="D456" s="199" t="s">
        <v>236</v>
      </c>
    </row>
    <row r="457" spans="1:4" x14ac:dyDescent="0.2">
      <c r="A457" s="196">
        <v>274</v>
      </c>
      <c r="B457" s="197">
        <v>1115</v>
      </c>
      <c r="C457" s="198" t="s">
        <v>296</v>
      </c>
      <c r="D457" s="199" t="s">
        <v>236</v>
      </c>
    </row>
    <row r="458" spans="1:4" x14ac:dyDescent="0.2">
      <c r="A458" s="196">
        <v>276</v>
      </c>
      <c r="B458" s="197">
        <v>1347</v>
      </c>
      <c r="C458" s="198" t="s">
        <v>296</v>
      </c>
      <c r="D458" s="199" t="s">
        <v>236</v>
      </c>
    </row>
    <row r="459" spans="1:4" x14ac:dyDescent="0.2">
      <c r="A459" s="196">
        <v>277</v>
      </c>
      <c r="B459" s="197">
        <v>52</v>
      </c>
      <c r="C459" s="198" t="s">
        <v>297</v>
      </c>
      <c r="D459" s="199" t="s">
        <v>236</v>
      </c>
    </row>
    <row r="460" spans="1:4" x14ac:dyDescent="0.2">
      <c r="A460" s="196">
        <v>278</v>
      </c>
      <c r="B460" s="197">
        <v>105</v>
      </c>
      <c r="C460" s="198" t="s">
        <v>298</v>
      </c>
      <c r="D460" s="199" t="s">
        <v>236</v>
      </c>
    </row>
    <row r="461" spans="1:4" x14ac:dyDescent="0.2">
      <c r="A461" s="196">
        <v>279</v>
      </c>
      <c r="B461" s="197">
        <v>16</v>
      </c>
      <c r="C461" s="198" t="s">
        <v>299</v>
      </c>
      <c r="D461" s="199" t="s">
        <v>236</v>
      </c>
    </row>
    <row r="462" spans="1:4" x14ac:dyDescent="0.2">
      <c r="A462" s="196">
        <v>280</v>
      </c>
      <c r="B462" s="197">
        <v>170</v>
      </c>
      <c r="C462" s="198" t="s">
        <v>300</v>
      </c>
      <c r="D462" s="199" t="s">
        <v>474</v>
      </c>
    </row>
    <row r="463" spans="1:4" x14ac:dyDescent="0.2">
      <c r="A463" s="196">
        <v>281</v>
      </c>
      <c r="B463" s="197">
        <v>11</v>
      </c>
      <c r="C463" s="198" t="s">
        <v>301</v>
      </c>
      <c r="D463" s="199">
        <v>2</v>
      </c>
    </row>
    <row r="464" spans="1:4" x14ac:dyDescent="0.2">
      <c r="A464" s="196">
        <v>281</v>
      </c>
      <c r="B464" s="197">
        <v>95</v>
      </c>
      <c r="C464" s="198" t="s">
        <v>301</v>
      </c>
      <c r="D464" s="199">
        <v>1</v>
      </c>
    </row>
    <row r="465" spans="1:4" x14ac:dyDescent="0.2">
      <c r="A465" s="196">
        <v>283</v>
      </c>
      <c r="B465" s="197">
        <v>1016</v>
      </c>
      <c r="C465" s="198" t="s">
        <v>302</v>
      </c>
      <c r="D465" s="199">
        <v>1</v>
      </c>
    </row>
    <row r="466" spans="1:4" x14ac:dyDescent="0.2">
      <c r="A466" s="196">
        <v>283</v>
      </c>
      <c r="B466" s="197">
        <v>1017</v>
      </c>
      <c r="C466" s="198" t="s">
        <v>302</v>
      </c>
      <c r="D466" s="199">
        <v>2</v>
      </c>
    </row>
    <row r="467" spans="1:4" x14ac:dyDescent="0.2">
      <c r="A467" s="196">
        <v>284</v>
      </c>
      <c r="B467" s="197">
        <v>177</v>
      </c>
      <c r="C467" s="198" t="s">
        <v>243</v>
      </c>
      <c r="D467" s="199" t="s">
        <v>236</v>
      </c>
    </row>
    <row r="468" spans="1:4" x14ac:dyDescent="0.2">
      <c r="A468" s="196">
        <v>285</v>
      </c>
      <c r="B468" s="197">
        <v>178</v>
      </c>
      <c r="C468" s="198" t="s">
        <v>243</v>
      </c>
      <c r="D468" s="199" t="s">
        <v>474</v>
      </c>
    </row>
    <row r="469" spans="1:4" x14ac:dyDescent="0.2">
      <c r="A469" s="196">
        <v>286</v>
      </c>
      <c r="B469" s="197">
        <v>103</v>
      </c>
      <c r="C469" s="198" t="s">
        <v>303</v>
      </c>
      <c r="D469" s="199" t="s">
        <v>236</v>
      </c>
    </row>
    <row r="470" spans="1:4" x14ac:dyDescent="0.2">
      <c r="A470" s="196">
        <v>287</v>
      </c>
      <c r="B470" s="197">
        <v>1364</v>
      </c>
      <c r="C470" s="198" t="s">
        <v>304</v>
      </c>
      <c r="D470" s="199" t="s">
        <v>236</v>
      </c>
    </row>
    <row r="471" spans="1:4" x14ac:dyDescent="0.2">
      <c r="A471" s="196">
        <v>287</v>
      </c>
      <c r="B471" s="197">
        <v>1402</v>
      </c>
      <c r="C471" s="198" t="s">
        <v>304</v>
      </c>
      <c r="D471" s="199" t="s">
        <v>236</v>
      </c>
    </row>
    <row r="472" spans="1:4" x14ac:dyDescent="0.2">
      <c r="A472" s="196">
        <v>288</v>
      </c>
      <c r="B472" s="197">
        <v>1036</v>
      </c>
      <c r="C472" s="198" t="s">
        <v>305</v>
      </c>
      <c r="D472" s="199" t="s">
        <v>236</v>
      </c>
    </row>
    <row r="473" spans="1:4" x14ac:dyDescent="0.2">
      <c r="A473" s="196">
        <v>289</v>
      </c>
      <c r="B473" s="197">
        <v>1041</v>
      </c>
      <c r="C473" s="198" t="s">
        <v>305</v>
      </c>
      <c r="D473" s="199" t="s">
        <v>236</v>
      </c>
    </row>
    <row r="474" spans="1:4" x14ac:dyDescent="0.2">
      <c r="A474" s="196">
        <v>290</v>
      </c>
      <c r="B474" s="197">
        <v>1050</v>
      </c>
      <c r="C474" s="198" t="s">
        <v>305</v>
      </c>
      <c r="D474" s="199" t="s">
        <v>236</v>
      </c>
    </row>
    <row r="475" spans="1:4" x14ac:dyDescent="0.2">
      <c r="A475" s="196">
        <v>291</v>
      </c>
      <c r="B475" s="197">
        <v>1051</v>
      </c>
      <c r="C475" s="198" t="s">
        <v>305</v>
      </c>
      <c r="D475" s="199" t="s">
        <v>236</v>
      </c>
    </row>
    <row r="476" spans="1:4" x14ac:dyDescent="0.2">
      <c r="A476" s="196">
        <v>292</v>
      </c>
      <c r="B476" s="197">
        <v>1052</v>
      </c>
      <c r="C476" s="198" t="s">
        <v>305</v>
      </c>
      <c r="D476" s="199" t="s">
        <v>236</v>
      </c>
    </row>
    <row r="477" spans="1:4" x14ac:dyDescent="0.2">
      <c r="A477" s="196">
        <v>297</v>
      </c>
      <c r="B477" s="197">
        <v>1367</v>
      </c>
      <c r="C477" s="198" t="s">
        <v>305</v>
      </c>
      <c r="D477" s="199" t="s">
        <v>236</v>
      </c>
    </row>
    <row r="478" spans="1:4" x14ac:dyDescent="0.2">
      <c r="A478" s="196">
        <v>298</v>
      </c>
      <c r="B478" s="197">
        <v>1368</v>
      </c>
      <c r="C478" s="198" t="s">
        <v>305</v>
      </c>
      <c r="D478" s="199" t="s">
        <v>236</v>
      </c>
    </row>
    <row r="479" spans="1:4" x14ac:dyDescent="0.2">
      <c r="A479" s="196">
        <v>299</v>
      </c>
      <c r="B479" s="197">
        <v>1053</v>
      </c>
      <c r="C479" s="198" t="s">
        <v>305</v>
      </c>
      <c r="D479" s="199" t="s">
        <v>236</v>
      </c>
    </row>
    <row r="480" spans="1:4" x14ac:dyDescent="0.2">
      <c r="A480" s="196">
        <v>300</v>
      </c>
      <c r="B480" s="197">
        <v>1080</v>
      </c>
      <c r="C480" s="198" t="s">
        <v>306</v>
      </c>
      <c r="D480" s="199">
        <v>1</v>
      </c>
    </row>
    <row r="481" spans="1:4" x14ac:dyDescent="0.2">
      <c r="A481" s="196">
        <v>300</v>
      </c>
      <c r="B481" s="197">
        <v>1081</v>
      </c>
      <c r="C481" s="198" t="s">
        <v>306</v>
      </c>
      <c r="D481" s="199">
        <v>1</v>
      </c>
    </row>
    <row r="482" spans="1:4" x14ac:dyDescent="0.2">
      <c r="A482" s="196">
        <v>301</v>
      </c>
      <c r="B482" s="197">
        <v>1095</v>
      </c>
      <c r="C482" s="198" t="s">
        <v>307</v>
      </c>
      <c r="D482" s="199">
        <v>1</v>
      </c>
    </row>
    <row r="483" spans="1:4" x14ac:dyDescent="0.2">
      <c r="A483" s="196">
        <v>301</v>
      </c>
      <c r="B483" s="197">
        <v>1096</v>
      </c>
      <c r="C483" s="198" t="s">
        <v>307</v>
      </c>
      <c r="D483" s="199">
        <v>1</v>
      </c>
    </row>
    <row r="484" spans="1:4" x14ac:dyDescent="0.2">
      <c r="A484" s="196">
        <v>302</v>
      </c>
      <c r="B484" s="197">
        <v>1101</v>
      </c>
      <c r="C484" s="198" t="s">
        <v>308</v>
      </c>
      <c r="D484" s="199">
        <v>1</v>
      </c>
    </row>
    <row r="485" spans="1:4" x14ac:dyDescent="0.2">
      <c r="A485" s="196">
        <v>302</v>
      </c>
      <c r="B485" s="197">
        <v>1102</v>
      </c>
      <c r="C485" s="198" t="s">
        <v>308</v>
      </c>
      <c r="D485" s="199">
        <v>1</v>
      </c>
    </row>
    <row r="486" spans="1:4" x14ac:dyDescent="0.2">
      <c r="A486" s="196">
        <v>303</v>
      </c>
      <c r="B486" s="197">
        <v>1054</v>
      </c>
      <c r="C486" s="198" t="s">
        <v>305</v>
      </c>
      <c r="D486" s="199" t="s">
        <v>236</v>
      </c>
    </row>
    <row r="487" spans="1:4" x14ac:dyDescent="0.2">
      <c r="A487" s="196">
        <v>304</v>
      </c>
      <c r="B487" s="197">
        <v>1083</v>
      </c>
      <c r="C487" s="198" t="s">
        <v>305</v>
      </c>
      <c r="D487" s="199" t="s">
        <v>236</v>
      </c>
    </row>
    <row r="488" spans="1:4" x14ac:dyDescent="0.2">
      <c r="A488" s="196">
        <v>305</v>
      </c>
      <c r="B488" s="197">
        <v>1084</v>
      </c>
      <c r="C488" s="198" t="s">
        <v>309</v>
      </c>
      <c r="D488" s="199">
        <v>1</v>
      </c>
    </row>
    <row r="489" spans="1:4" x14ac:dyDescent="0.2">
      <c r="A489" s="196">
        <v>305</v>
      </c>
      <c r="B489" s="197">
        <v>1085</v>
      </c>
      <c r="C489" s="198" t="s">
        <v>309</v>
      </c>
      <c r="D489" s="199">
        <v>2</v>
      </c>
    </row>
    <row r="490" spans="1:4" x14ac:dyDescent="0.2">
      <c r="A490" s="196">
        <v>306</v>
      </c>
      <c r="B490" s="197">
        <v>1086</v>
      </c>
      <c r="C490" s="198" t="s">
        <v>309</v>
      </c>
      <c r="D490" s="199">
        <v>1</v>
      </c>
    </row>
    <row r="491" spans="1:4" x14ac:dyDescent="0.2">
      <c r="A491" s="196">
        <v>306</v>
      </c>
      <c r="B491" s="197">
        <v>1087</v>
      </c>
      <c r="C491" s="198" t="s">
        <v>309</v>
      </c>
      <c r="D491" s="199">
        <v>2</v>
      </c>
    </row>
    <row r="492" spans="1:4" x14ac:dyDescent="0.2">
      <c r="A492" s="196">
        <v>307</v>
      </c>
      <c r="B492" s="197">
        <v>1091</v>
      </c>
      <c r="C492" s="198" t="s">
        <v>309</v>
      </c>
      <c r="D492" s="199">
        <v>1</v>
      </c>
    </row>
    <row r="493" spans="1:4" x14ac:dyDescent="0.2">
      <c r="A493" s="196">
        <v>307</v>
      </c>
      <c r="B493" s="197">
        <v>1092</v>
      </c>
      <c r="C493" s="198" t="s">
        <v>309</v>
      </c>
      <c r="D493" s="199">
        <v>2</v>
      </c>
    </row>
    <row r="494" spans="1:4" x14ac:dyDescent="0.2">
      <c r="A494" s="196">
        <v>308</v>
      </c>
      <c r="B494" s="197">
        <v>1093</v>
      </c>
      <c r="C494" s="198" t="s">
        <v>309</v>
      </c>
      <c r="D494" s="199">
        <v>1</v>
      </c>
    </row>
    <row r="495" spans="1:4" x14ac:dyDescent="0.2">
      <c r="A495" s="196">
        <v>308</v>
      </c>
      <c r="B495" s="197">
        <v>1094</v>
      </c>
      <c r="C495" s="198" t="s">
        <v>309</v>
      </c>
      <c r="D495" s="199">
        <v>2</v>
      </c>
    </row>
    <row r="496" spans="1:4" x14ac:dyDescent="0.2">
      <c r="A496" s="196">
        <v>309</v>
      </c>
      <c r="B496" s="197">
        <v>1098</v>
      </c>
      <c r="C496" s="198" t="s">
        <v>310</v>
      </c>
      <c r="D496" s="199">
        <v>1</v>
      </c>
    </row>
    <row r="497" spans="1:4" x14ac:dyDescent="0.2">
      <c r="A497" s="196">
        <v>309</v>
      </c>
      <c r="B497" s="197">
        <v>1099</v>
      </c>
      <c r="C497" s="198" t="s">
        <v>310</v>
      </c>
      <c r="D497" s="199">
        <v>1</v>
      </c>
    </row>
    <row r="498" spans="1:4" x14ac:dyDescent="0.2">
      <c r="A498" s="196">
        <v>310</v>
      </c>
      <c r="B498" s="197">
        <v>1155</v>
      </c>
      <c r="C498" s="198" t="s">
        <v>311</v>
      </c>
      <c r="D498" s="199">
        <v>2</v>
      </c>
    </row>
    <row r="499" spans="1:4" x14ac:dyDescent="0.2">
      <c r="A499" s="196">
        <v>310</v>
      </c>
      <c r="B499" s="197">
        <v>1156</v>
      </c>
      <c r="C499" s="198" t="s">
        <v>311</v>
      </c>
      <c r="D499" s="199">
        <v>1</v>
      </c>
    </row>
    <row r="500" spans="1:4" x14ac:dyDescent="0.2">
      <c r="A500" s="196">
        <v>312</v>
      </c>
      <c r="B500" s="197">
        <v>1154</v>
      </c>
      <c r="C500" s="198" t="s">
        <v>312</v>
      </c>
      <c r="D500" s="199">
        <v>2</v>
      </c>
    </row>
    <row r="501" spans="1:4" x14ac:dyDescent="0.2">
      <c r="A501" s="196">
        <v>313</v>
      </c>
      <c r="B501" s="197">
        <v>1006</v>
      </c>
      <c r="C501" s="198" t="s">
        <v>313</v>
      </c>
      <c r="D501" s="199" t="s">
        <v>236</v>
      </c>
    </row>
    <row r="502" spans="1:4" x14ac:dyDescent="0.2">
      <c r="A502" s="196">
        <v>314</v>
      </c>
      <c r="B502" s="197">
        <v>104</v>
      </c>
      <c r="C502" s="198" t="s">
        <v>314</v>
      </c>
      <c r="D502" s="199" t="s">
        <v>474</v>
      </c>
    </row>
    <row r="503" spans="1:4" x14ac:dyDescent="0.2">
      <c r="A503" s="196">
        <v>315</v>
      </c>
      <c r="B503" s="197">
        <v>178</v>
      </c>
      <c r="C503" s="198" t="s">
        <v>315</v>
      </c>
      <c r="D503" s="199" t="s">
        <v>474</v>
      </c>
    </row>
    <row r="504" spans="1:4" x14ac:dyDescent="0.2">
      <c r="A504" s="196">
        <v>315</v>
      </c>
      <c r="B504" s="197">
        <v>227</v>
      </c>
      <c r="C504" s="198" t="s">
        <v>315</v>
      </c>
      <c r="D504" s="199" t="s">
        <v>474</v>
      </c>
    </row>
    <row r="505" spans="1:4" x14ac:dyDescent="0.2">
      <c r="A505" s="196">
        <v>316</v>
      </c>
      <c r="B505" s="197">
        <v>53</v>
      </c>
      <c r="C505" s="198" t="s">
        <v>316</v>
      </c>
      <c r="D505" s="199">
        <v>2</v>
      </c>
    </row>
    <row r="506" spans="1:4" x14ac:dyDescent="0.2">
      <c r="A506" s="196">
        <v>316</v>
      </c>
      <c r="B506" s="197">
        <v>198</v>
      </c>
      <c r="C506" s="198" t="s">
        <v>316</v>
      </c>
      <c r="D506" s="199">
        <v>1</v>
      </c>
    </row>
    <row r="507" spans="1:4" x14ac:dyDescent="0.2">
      <c r="A507" s="196">
        <v>317</v>
      </c>
      <c r="B507" s="197">
        <v>70</v>
      </c>
      <c r="C507" s="198" t="s">
        <v>316</v>
      </c>
      <c r="D507" s="199" t="s">
        <v>479</v>
      </c>
    </row>
    <row r="508" spans="1:4" x14ac:dyDescent="0.2">
      <c r="A508" s="196">
        <v>317</v>
      </c>
      <c r="B508" s="197">
        <v>183</v>
      </c>
      <c r="C508" s="198" t="s">
        <v>316</v>
      </c>
      <c r="D508" s="199" t="s">
        <v>480</v>
      </c>
    </row>
    <row r="509" spans="1:4" x14ac:dyDescent="0.2">
      <c r="A509" s="196">
        <v>318</v>
      </c>
      <c r="B509" s="197">
        <v>74</v>
      </c>
      <c r="C509" s="198" t="s">
        <v>316</v>
      </c>
      <c r="D509" s="199">
        <v>1</v>
      </c>
    </row>
    <row r="510" spans="1:4" x14ac:dyDescent="0.2">
      <c r="A510" s="196">
        <v>318</v>
      </c>
      <c r="B510" s="197">
        <v>180</v>
      </c>
      <c r="C510" s="198" t="s">
        <v>316</v>
      </c>
      <c r="D510" s="199">
        <v>1</v>
      </c>
    </row>
    <row r="511" spans="1:4" x14ac:dyDescent="0.2">
      <c r="A511" s="196">
        <v>319</v>
      </c>
      <c r="B511" s="197">
        <v>71</v>
      </c>
      <c r="C511" s="198" t="s">
        <v>317</v>
      </c>
      <c r="D511" s="199" t="s">
        <v>483</v>
      </c>
    </row>
    <row r="512" spans="1:4" x14ac:dyDescent="0.2">
      <c r="A512" s="196">
        <v>319</v>
      </c>
      <c r="B512" s="197">
        <v>183</v>
      </c>
      <c r="C512" s="198" t="s">
        <v>317</v>
      </c>
      <c r="D512" s="199" t="s">
        <v>481</v>
      </c>
    </row>
    <row r="513" spans="1:4" x14ac:dyDescent="0.2">
      <c r="A513" s="196">
        <v>320</v>
      </c>
      <c r="B513" s="197">
        <v>72</v>
      </c>
      <c r="C513" s="198" t="s">
        <v>316</v>
      </c>
      <c r="D513" s="199">
        <v>2</v>
      </c>
    </row>
    <row r="514" spans="1:4" x14ac:dyDescent="0.2">
      <c r="A514" s="196">
        <v>320</v>
      </c>
      <c r="B514" s="197">
        <v>184</v>
      </c>
      <c r="C514" s="198" t="s">
        <v>316</v>
      </c>
      <c r="D514" s="199">
        <v>1</v>
      </c>
    </row>
    <row r="515" spans="1:4" x14ac:dyDescent="0.2">
      <c r="A515" s="196">
        <v>321</v>
      </c>
      <c r="B515" s="197">
        <v>1004</v>
      </c>
      <c r="C515" s="198" t="s">
        <v>316</v>
      </c>
      <c r="D515" s="199">
        <v>1</v>
      </c>
    </row>
    <row r="516" spans="1:4" x14ac:dyDescent="0.2">
      <c r="A516" s="196">
        <v>321</v>
      </c>
      <c r="B516" s="197">
        <v>1005</v>
      </c>
      <c r="C516" s="198" t="s">
        <v>316</v>
      </c>
      <c r="D516" s="199">
        <v>1</v>
      </c>
    </row>
    <row r="517" spans="1:4" x14ac:dyDescent="0.2">
      <c r="A517" s="196">
        <v>322</v>
      </c>
      <c r="B517" s="197">
        <v>1073</v>
      </c>
      <c r="C517" s="198" t="s">
        <v>316</v>
      </c>
      <c r="D517" s="199">
        <v>1</v>
      </c>
    </row>
    <row r="518" spans="1:4" x14ac:dyDescent="0.2">
      <c r="A518" s="196">
        <v>322</v>
      </c>
      <c r="B518" s="197">
        <v>1074</v>
      </c>
      <c r="C518" s="198" t="s">
        <v>316</v>
      </c>
      <c r="D518" s="199">
        <v>1</v>
      </c>
    </row>
    <row r="519" spans="1:4" x14ac:dyDescent="0.2">
      <c r="A519" s="196">
        <v>323</v>
      </c>
      <c r="B519" s="197">
        <v>1284</v>
      </c>
      <c r="C519" s="198" t="s">
        <v>316</v>
      </c>
      <c r="D519" s="199">
        <v>1</v>
      </c>
    </row>
    <row r="520" spans="1:4" x14ac:dyDescent="0.2">
      <c r="A520" s="196">
        <v>323</v>
      </c>
      <c r="B520" s="197">
        <v>1285</v>
      </c>
      <c r="C520" s="198" t="s">
        <v>316</v>
      </c>
      <c r="D520" s="199" t="s">
        <v>482</v>
      </c>
    </row>
    <row r="521" spans="1:4" x14ac:dyDescent="0.2">
      <c r="A521" s="196">
        <v>324</v>
      </c>
      <c r="B521" s="197">
        <v>1007</v>
      </c>
      <c r="C521" s="198" t="s">
        <v>318</v>
      </c>
      <c r="D521" s="199">
        <v>1</v>
      </c>
    </row>
    <row r="522" spans="1:4" x14ac:dyDescent="0.2">
      <c r="A522" s="196">
        <v>325</v>
      </c>
      <c r="B522" s="197">
        <v>183</v>
      </c>
      <c r="C522" s="198" t="s">
        <v>319</v>
      </c>
      <c r="D522" s="199">
        <v>1</v>
      </c>
    </row>
    <row r="523" spans="1:4" x14ac:dyDescent="0.2">
      <c r="A523" s="196">
        <v>325</v>
      </c>
      <c r="B523" s="197">
        <v>186</v>
      </c>
      <c r="C523" s="198" t="s">
        <v>319</v>
      </c>
      <c r="D523" s="199">
        <v>1</v>
      </c>
    </row>
    <row r="524" spans="1:4" x14ac:dyDescent="0.2">
      <c r="A524" s="196">
        <v>325</v>
      </c>
      <c r="B524" s="197">
        <v>206</v>
      </c>
      <c r="C524" s="198" t="s">
        <v>319</v>
      </c>
      <c r="D524" s="199">
        <v>2</v>
      </c>
    </row>
    <row r="525" spans="1:4" x14ac:dyDescent="0.2">
      <c r="A525" s="196">
        <v>326</v>
      </c>
      <c r="B525" s="197">
        <v>184</v>
      </c>
      <c r="C525" s="198" t="s">
        <v>319</v>
      </c>
      <c r="D525" s="199">
        <v>1</v>
      </c>
    </row>
    <row r="526" spans="1:4" x14ac:dyDescent="0.2">
      <c r="A526" s="196">
        <v>326</v>
      </c>
      <c r="B526" s="197">
        <v>187</v>
      </c>
      <c r="C526" s="198" t="s">
        <v>319</v>
      </c>
      <c r="D526" s="199" t="s">
        <v>479</v>
      </c>
    </row>
    <row r="527" spans="1:4" x14ac:dyDescent="0.2">
      <c r="A527" s="196">
        <v>326</v>
      </c>
      <c r="B527" s="197">
        <v>210</v>
      </c>
      <c r="C527" s="198" t="s">
        <v>319</v>
      </c>
      <c r="D527" s="199" t="s">
        <v>479</v>
      </c>
    </row>
    <row r="528" spans="1:4" x14ac:dyDescent="0.2">
      <c r="A528" s="196">
        <v>327</v>
      </c>
      <c r="B528" s="197">
        <v>135</v>
      </c>
      <c r="C528" s="198" t="s">
        <v>319</v>
      </c>
      <c r="D528" s="199">
        <v>1</v>
      </c>
    </row>
    <row r="529" spans="1:4" x14ac:dyDescent="0.2">
      <c r="A529" s="196">
        <v>327</v>
      </c>
      <c r="B529" s="197">
        <v>198</v>
      </c>
      <c r="C529" s="198" t="s">
        <v>319</v>
      </c>
      <c r="D529" s="199">
        <v>1</v>
      </c>
    </row>
    <row r="530" spans="1:4" x14ac:dyDescent="0.2">
      <c r="A530" s="196">
        <v>327</v>
      </c>
      <c r="B530" s="197">
        <v>222</v>
      </c>
      <c r="C530" s="198" t="s">
        <v>319</v>
      </c>
      <c r="D530" s="199">
        <v>2</v>
      </c>
    </row>
    <row r="531" spans="1:4" x14ac:dyDescent="0.2">
      <c r="A531" s="196">
        <v>328</v>
      </c>
      <c r="B531" s="197">
        <v>1022</v>
      </c>
      <c r="C531" s="198" t="s">
        <v>319</v>
      </c>
      <c r="D531" s="199">
        <v>1</v>
      </c>
    </row>
    <row r="532" spans="1:4" x14ac:dyDescent="0.2">
      <c r="A532" s="196">
        <v>328</v>
      </c>
      <c r="B532" s="197">
        <v>1023</v>
      </c>
      <c r="C532" s="198" t="s">
        <v>319</v>
      </c>
      <c r="D532" s="199">
        <v>2</v>
      </c>
    </row>
    <row r="533" spans="1:4" x14ac:dyDescent="0.2">
      <c r="A533" s="196">
        <v>328</v>
      </c>
      <c r="B533" s="197">
        <v>1024</v>
      </c>
      <c r="C533" s="198" t="s">
        <v>319</v>
      </c>
      <c r="D533" s="199">
        <v>1</v>
      </c>
    </row>
    <row r="534" spans="1:4" x14ac:dyDescent="0.2">
      <c r="A534" s="196">
        <v>329</v>
      </c>
      <c r="B534" s="197">
        <v>1027</v>
      </c>
      <c r="C534" s="198" t="s">
        <v>319</v>
      </c>
      <c r="D534" s="199">
        <v>1</v>
      </c>
    </row>
    <row r="535" spans="1:4" x14ac:dyDescent="0.2">
      <c r="A535" s="196">
        <v>329</v>
      </c>
      <c r="B535" s="197">
        <v>1028</v>
      </c>
      <c r="C535" s="198" t="s">
        <v>319</v>
      </c>
      <c r="D535" s="199">
        <v>2</v>
      </c>
    </row>
    <row r="536" spans="1:4" x14ac:dyDescent="0.2">
      <c r="A536" s="196">
        <v>329</v>
      </c>
      <c r="B536" s="197">
        <v>1029</v>
      </c>
      <c r="C536" s="198" t="s">
        <v>319</v>
      </c>
      <c r="D536" s="199">
        <v>1</v>
      </c>
    </row>
    <row r="537" spans="1:4" x14ac:dyDescent="0.2">
      <c r="A537" s="196">
        <v>330</v>
      </c>
      <c r="B537" s="197">
        <v>1075</v>
      </c>
      <c r="C537" s="198" t="s">
        <v>319</v>
      </c>
      <c r="D537" s="199">
        <v>2</v>
      </c>
    </row>
    <row r="538" spans="1:4" x14ac:dyDescent="0.2">
      <c r="A538" s="196">
        <v>330</v>
      </c>
      <c r="B538" s="197">
        <v>1076</v>
      </c>
      <c r="C538" s="198" t="s">
        <v>319</v>
      </c>
      <c r="D538" s="199">
        <v>1</v>
      </c>
    </row>
    <row r="539" spans="1:4" x14ac:dyDescent="0.2">
      <c r="A539" s="196">
        <v>330</v>
      </c>
      <c r="B539" s="197">
        <v>1077</v>
      </c>
      <c r="C539" s="198" t="s">
        <v>319</v>
      </c>
      <c r="D539" s="199">
        <v>2</v>
      </c>
    </row>
    <row r="540" spans="1:4" x14ac:dyDescent="0.2">
      <c r="A540" s="196">
        <v>331</v>
      </c>
      <c r="B540" s="197">
        <v>1167</v>
      </c>
      <c r="C540" s="198" t="s">
        <v>319</v>
      </c>
      <c r="D540" s="199">
        <v>1</v>
      </c>
    </row>
    <row r="541" spans="1:4" x14ac:dyDescent="0.2">
      <c r="A541" s="196">
        <v>331</v>
      </c>
      <c r="B541" s="197">
        <v>1168</v>
      </c>
      <c r="C541" s="198" t="s">
        <v>319</v>
      </c>
      <c r="D541" s="199">
        <v>1</v>
      </c>
    </row>
    <row r="542" spans="1:4" x14ac:dyDescent="0.2">
      <c r="A542" s="196">
        <v>331</v>
      </c>
      <c r="B542" s="197">
        <v>1169</v>
      </c>
      <c r="C542" s="198" t="s">
        <v>319</v>
      </c>
      <c r="D542" s="199">
        <v>2</v>
      </c>
    </row>
    <row r="543" spans="1:4" x14ac:dyDescent="0.2">
      <c r="A543" s="196">
        <v>332</v>
      </c>
      <c r="B543" s="197">
        <v>1235</v>
      </c>
      <c r="C543" s="198" t="s">
        <v>319</v>
      </c>
      <c r="D543" s="199" t="s">
        <v>474</v>
      </c>
    </row>
    <row r="544" spans="1:4" x14ac:dyDescent="0.2">
      <c r="A544" s="196">
        <v>332</v>
      </c>
      <c r="B544" s="197">
        <v>1236</v>
      </c>
      <c r="C544" s="198" t="s">
        <v>319</v>
      </c>
      <c r="D544" s="199" t="s">
        <v>474</v>
      </c>
    </row>
    <row r="545" spans="1:4" x14ac:dyDescent="0.2">
      <c r="A545" s="196">
        <v>332</v>
      </c>
      <c r="B545" s="197">
        <v>1237</v>
      </c>
      <c r="C545" s="198" t="s">
        <v>319</v>
      </c>
      <c r="D545" s="199" t="s">
        <v>474</v>
      </c>
    </row>
    <row r="546" spans="1:4" x14ac:dyDescent="0.2">
      <c r="A546" s="196">
        <v>334</v>
      </c>
      <c r="B546" s="197">
        <v>1131</v>
      </c>
      <c r="C546" s="198" t="s">
        <v>320</v>
      </c>
      <c r="D546" s="199">
        <v>1</v>
      </c>
    </row>
    <row r="547" spans="1:4" x14ac:dyDescent="0.2">
      <c r="A547" s="196">
        <v>334</v>
      </c>
      <c r="B547" s="197">
        <v>1132</v>
      </c>
      <c r="C547" s="198" t="s">
        <v>320</v>
      </c>
      <c r="D547" s="199">
        <v>1</v>
      </c>
    </row>
    <row r="548" spans="1:4" x14ac:dyDescent="0.2">
      <c r="A548" s="196">
        <v>334</v>
      </c>
      <c r="B548" s="197">
        <v>1133</v>
      </c>
      <c r="C548" s="198" t="s">
        <v>320</v>
      </c>
      <c r="D548" s="199">
        <v>2</v>
      </c>
    </row>
    <row r="549" spans="1:4" x14ac:dyDescent="0.2">
      <c r="A549" s="196">
        <v>335</v>
      </c>
      <c r="B549" s="197">
        <v>18</v>
      </c>
      <c r="C549" s="198" t="s">
        <v>321</v>
      </c>
      <c r="D549" s="199">
        <v>1</v>
      </c>
    </row>
    <row r="550" spans="1:4" x14ac:dyDescent="0.2">
      <c r="A550" s="196">
        <v>336</v>
      </c>
      <c r="B550" s="197">
        <v>20</v>
      </c>
      <c r="C550" s="198" t="s">
        <v>322</v>
      </c>
      <c r="D550" s="199" t="s">
        <v>236</v>
      </c>
    </row>
    <row r="551" spans="1:4" x14ac:dyDescent="0.2">
      <c r="A551" s="196">
        <v>337</v>
      </c>
      <c r="B551" s="197">
        <v>82</v>
      </c>
      <c r="C551" s="198" t="s">
        <v>322</v>
      </c>
      <c r="D551" s="199" t="s">
        <v>236</v>
      </c>
    </row>
    <row r="552" spans="1:4" x14ac:dyDescent="0.2">
      <c r="A552" s="196">
        <v>338</v>
      </c>
      <c r="B552" s="197">
        <v>1365</v>
      </c>
      <c r="C552" s="198" t="s">
        <v>323</v>
      </c>
      <c r="D552" s="199">
        <v>2</v>
      </c>
    </row>
    <row r="553" spans="1:4" x14ac:dyDescent="0.2">
      <c r="A553" s="196">
        <v>338</v>
      </c>
      <c r="B553" s="197">
        <v>1366</v>
      </c>
      <c r="C553" s="198" t="s">
        <v>323</v>
      </c>
      <c r="D553" s="199">
        <v>1</v>
      </c>
    </row>
    <row r="554" spans="1:4" x14ac:dyDescent="0.2">
      <c r="A554" s="196">
        <v>339</v>
      </c>
      <c r="B554" s="197">
        <v>1025</v>
      </c>
      <c r="C554" s="198" t="s">
        <v>324</v>
      </c>
      <c r="D554" s="199" t="s">
        <v>236</v>
      </c>
    </row>
    <row r="555" spans="1:4" x14ac:dyDescent="0.2">
      <c r="A555" s="196">
        <v>340</v>
      </c>
      <c r="B555" s="197">
        <v>1030</v>
      </c>
      <c r="C555" s="198" t="s">
        <v>324</v>
      </c>
      <c r="D555" s="199" t="s">
        <v>236</v>
      </c>
    </row>
    <row r="556" spans="1:4" x14ac:dyDescent="0.2">
      <c r="A556" s="196">
        <v>341</v>
      </c>
      <c r="B556" s="197">
        <v>1032</v>
      </c>
      <c r="C556" s="198" t="s">
        <v>324</v>
      </c>
      <c r="D556" s="199" t="s">
        <v>236</v>
      </c>
    </row>
    <row r="557" spans="1:4" x14ac:dyDescent="0.2">
      <c r="A557" s="196">
        <v>342</v>
      </c>
      <c r="B557" s="197">
        <v>1123</v>
      </c>
      <c r="C557" s="198" t="s">
        <v>325</v>
      </c>
      <c r="D557" s="199">
        <v>2</v>
      </c>
    </row>
    <row r="558" spans="1:4" x14ac:dyDescent="0.2">
      <c r="A558" s="196">
        <v>343</v>
      </c>
      <c r="B558" s="197">
        <v>1134</v>
      </c>
      <c r="C558" s="198" t="s">
        <v>326</v>
      </c>
      <c r="D558" s="199">
        <v>2</v>
      </c>
    </row>
    <row r="559" spans="1:4" x14ac:dyDescent="0.2">
      <c r="A559" s="196">
        <v>344</v>
      </c>
      <c r="B559" s="197">
        <v>1135</v>
      </c>
      <c r="C559" s="198" t="s">
        <v>327</v>
      </c>
      <c r="D559" s="199">
        <v>1</v>
      </c>
    </row>
    <row r="560" spans="1:4" x14ac:dyDescent="0.2">
      <c r="A560" s="196">
        <v>344</v>
      </c>
      <c r="B560" s="197">
        <v>1136</v>
      </c>
      <c r="C560" s="198" t="s">
        <v>327</v>
      </c>
      <c r="D560" s="199" t="s">
        <v>236</v>
      </c>
    </row>
    <row r="561" spans="1:4" x14ac:dyDescent="0.2">
      <c r="A561" s="196">
        <v>344</v>
      </c>
      <c r="B561" s="197">
        <v>1137</v>
      </c>
      <c r="C561" s="198" t="s">
        <v>327</v>
      </c>
      <c r="D561" s="199">
        <v>2</v>
      </c>
    </row>
    <row r="562" spans="1:4" x14ac:dyDescent="0.2">
      <c r="A562" s="196">
        <v>345</v>
      </c>
      <c r="B562" s="197">
        <v>1138</v>
      </c>
      <c r="C562" s="198" t="s">
        <v>328</v>
      </c>
      <c r="D562" s="199">
        <v>2</v>
      </c>
    </row>
    <row r="563" spans="1:4" x14ac:dyDescent="0.2">
      <c r="A563" s="196">
        <v>346</v>
      </c>
      <c r="B563" s="197">
        <v>1130</v>
      </c>
      <c r="C563" s="198" t="s">
        <v>329</v>
      </c>
      <c r="D563" s="199" t="s">
        <v>476</v>
      </c>
    </row>
    <row r="564" spans="1:4" x14ac:dyDescent="0.2">
      <c r="A564" s="196">
        <v>347</v>
      </c>
      <c r="B564" s="197">
        <v>48</v>
      </c>
      <c r="C564" s="198" t="s">
        <v>330</v>
      </c>
      <c r="D564" s="199" t="s">
        <v>236</v>
      </c>
    </row>
    <row r="565" spans="1:4" x14ac:dyDescent="0.2">
      <c r="A565" s="196">
        <v>348</v>
      </c>
      <c r="B565" s="197">
        <v>49</v>
      </c>
      <c r="C565" s="198" t="s">
        <v>330</v>
      </c>
      <c r="D565" s="199" t="s">
        <v>236</v>
      </c>
    </row>
    <row r="566" spans="1:4" x14ac:dyDescent="0.2">
      <c r="A566" s="196">
        <v>349</v>
      </c>
      <c r="B566" s="197">
        <v>50</v>
      </c>
      <c r="C566" s="198" t="s">
        <v>274</v>
      </c>
      <c r="D566" s="199">
        <v>1</v>
      </c>
    </row>
    <row r="567" spans="1:4" x14ac:dyDescent="0.2">
      <c r="A567" s="196">
        <v>349</v>
      </c>
      <c r="B567" s="197">
        <v>222</v>
      </c>
      <c r="C567" s="198" t="s">
        <v>274</v>
      </c>
      <c r="D567" s="199">
        <v>2</v>
      </c>
    </row>
    <row r="568" spans="1:4" x14ac:dyDescent="0.2">
      <c r="A568" s="196">
        <v>350</v>
      </c>
      <c r="B568" s="197">
        <v>1047</v>
      </c>
      <c r="C568" s="198" t="s">
        <v>331</v>
      </c>
      <c r="D568" s="199" t="s">
        <v>236</v>
      </c>
    </row>
    <row r="569" spans="1:4" x14ac:dyDescent="0.2">
      <c r="A569" s="196">
        <v>351</v>
      </c>
      <c r="B569" s="197">
        <v>1082</v>
      </c>
      <c r="C569" s="198" t="s">
        <v>332</v>
      </c>
      <c r="D569" s="199">
        <v>1</v>
      </c>
    </row>
    <row r="570" spans="1:4" x14ac:dyDescent="0.2">
      <c r="A570" s="196">
        <v>352</v>
      </c>
      <c r="B570" s="197">
        <v>1097</v>
      </c>
      <c r="C570" s="198" t="s">
        <v>333</v>
      </c>
      <c r="D570" s="199">
        <v>1</v>
      </c>
    </row>
    <row r="571" spans="1:4" x14ac:dyDescent="0.2">
      <c r="A571" s="196">
        <v>353</v>
      </c>
      <c r="B571" s="197">
        <v>1103</v>
      </c>
      <c r="C571" s="198" t="s">
        <v>334</v>
      </c>
      <c r="D571" s="199">
        <v>1</v>
      </c>
    </row>
    <row r="572" spans="1:4" x14ac:dyDescent="0.2">
      <c r="A572" s="196">
        <v>354</v>
      </c>
      <c r="B572" s="197">
        <v>64</v>
      </c>
      <c r="C572" s="198" t="s">
        <v>250</v>
      </c>
      <c r="D572" s="199" t="s">
        <v>474</v>
      </c>
    </row>
    <row r="573" spans="1:4" x14ac:dyDescent="0.2">
      <c r="A573" s="196">
        <v>355</v>
      </c>
      <c r="B573" s="197">
        <v>1392</v>
      </c>
      <c r="C573" s="198" t="s">
        <v>335</v>
      </c>
      <c r="D573" s="199">
        <v>1</v>
      </c>
    </row>
    <row r="574" spans="1:4" x14ac:dyDescent="0.2">
      <c r="A574" s="196">
        <v>355</v>
      </c>
      <c r="B574" s="197">
        <v>1393</v>
      </c>
      <c r="C574" s="198" t="s">
        <v>335</v>
      </c>
      <c r="D574" s="199">
        <v>1</v>
      </c>
    </row>
    <row r="575" spans="1:4" x14ac:dyDescent="0.2">
      <c r="A575" s="196">
        <v>357</v>
      </c>
      <c r="B575" s="197">
        <v>1200</v>
      </c>
      <c r="C575" s="198" t="s">
        <v>336</v>
      </c>
      <c r="D575" s="199" t="s">
        <v>474</v>
      </c>
    </row>
    <row r="576" spans="1:4" x14ac:dyDescent="0.2">
      <c r="A576" s="196">
        <v>357</v>
      </c>
      <c r="B576" s="197">
        <v>1201</v>
      </c>
      <c r="C576" s="198" t="s">
        <v>336</v>
      </c>
      <c r="D576" s="199" t="s">
        <v>474</v>
      </c>
    </row>
    <row r="577" spans="1:4" x14ac:dyDescent="0.2">
      <c r="A577" s="196">
        <v>358</v>
      </c>
      <c r="B577" s="197">
        <v>1202</v>
      </c>
      <c r="C577" s="198" t="s">
        <v>336</v>
      </c>
      <c r="D577" s="199" t="s">
        <v>474</v>
      </c>
    </row>
    <row r="578" spans="1:4" x14ac:dyDescent="0.2">
      <c r="A578" s="196">
        <v>358</v>
      </c>
      <c r="B578" s="197">
        <v>1203</v>
      </c>
      <c r="C578" s="198" t="s">
        <v>336</v>
      </c>
      <c r="D578" s="199" t="s">
        <v>474</v>
      </c>
    </row>
    <row r="579" spans="1:4" x14ac:dyDescent="0.2">
      <c r="A579" s="196">
        <v>359</v>
      </c>
      <c r="B579" s="197">
        <v>1204</v>
      </c>
      <c r="C579" s="198" t="s">
        <v>336</v>
      </c>
      <c r="D579" s="199" t="s">
        <v>474</v>
      </c>
    </row>
    <row r="580" spans="1:4" x14ac:dyDescent="0.2">
      <c r="A580" s="196">
        <v>359</v>
      </c>
      <c r="B580" s="197">
        <v>1205</v>
      </c>
      <c r="C580" s="198" t="s">
        <v>336</v>
      </c>
      <c r="D580" s="199" t="s">
        <v>474</v>
      </c>
    </row>
    <row r="581" spans="1:4" x14ac:dyDescent="0.2">
      <c r="A581" s="196">
        <v>360</v>
      </c>
      <c r="B581" s="197">
        <v>1206</v>
      </c>
      <c r="C581" s="198" t="s">
        <v>336</v>
      </c>
      <c r="D581" s="199" t="s">
        <v>474</v>
      </c>
    </row>
    <row r="582" spans="1:4" x14ac:dyDescent="0.2">
      <c r="A582" s="196">
        <v>360</v>
      </c>
      <c r="B582" s="197">
        <v>1207</v>
      </c>
      <c r="C582" s="198" t="s">
        <v>336</v>
      </c>
      <c r="D582" s="199" t="s">
        <v>474</v>
      </c>
    </row>
    <row r="583" spans="1:4" x14ac:dyDescent="0.2">
      <c r="A583" s="196">
        <v>361</v>
      </c>
      <c r="B583" s="197">
        <v>1208</v>
      </c>
      <c r="C583" s="198" t="s">
        <v>336</v>
      </c>
      <c r="D583" s="199" t="s">
        <v>474</v>
      </c>
    </row>
    <row r="584" spans="1:4" x14ac:dyDescent="0.2">
      <c r="A584" s="196">
        <v>361</v>
      </c>
      <c r="B584" s="197">
        <v>1209</v>
      </c>
      <c r="C584" s="198" t="s">
        <v>336</v>
      </c>
      <c r="D584" s="199" t="s">
        <v>474</v>
      </c>
    </row>
    <row r="585" spans="1:4" x14ac:dyDescent="0.2">
      <c r="A585" s="196">
        <v>362</v>
      </c>
      <c r="B585" s="197">
        <v>1210</v>
      </c>
      <c r="C585" s="198" t="s">
        <v>336</v>
      </c>
      <c r="D585" s="199" t="s">
        <v>474</v>
      </c>
    </row>
    <row r="586" spans="1:4" x14ac:dyDescent="0.2">
      <c r="A586" s="196">
        <v>362</v>
      </c>
      <c r="B586" s="197">
        <v>1211</v>
      </c>
      <c r="C586" s="198" t="s">
        <v>336</v>
      </c>
      <c r="D586" s="199" t="s">
        <v>474</v>
      </c>
    </row>
    <row r="587" spans="1:4" x14ac:dyDescent="0.2">
      <c r="A587" s="196">
        <v>363</v>
      </c>
      <c r="B587" s="197">
        <v>1212</v>
      </c>
      <c r="C587" s="198" t="s">
        <v>336</v>
      </c>
      <c r="D587" s="199" t="s">
        <v>474</v>
      </c>
    </row>
    <row r="588" spans="1:4" x14ac:dyDescent="0.2">
      <c r="A588" s="196">
        <v>363</v>
      </c>
      <c r="B588" s="197">
        <v>1213</v>
      </c>
      <c r="C588" s="198" t="s">
        <v>336</v>
      </c>
      <c r="D588" s="199" t="s">
        <v>474</v>
      </c>
    </row>
    <row r="589" spans="1:4" x14ac:dyDescent="0.2">
      <c r="A589" s="196">
        <v>364</v>
      </c>
      <c r="B589" s="197">
        <v>1214</v>
      </c>
      <c r="C589" s="198" t="s">
        <v>336</v>
      </c>
      <c r="D589" s="199" t="s">
        <v>474</v>
      </c>
    </row>
    <row r="590" spans="1:4" x14ac:dyDescent="0.2">
      <c r="A590" s="196">
        <v>364</v>
      </c>
      <c r="B590" s="197">
        <v>1215</v>
      </c>
      <c r="C590" s="198" t="s">
        <v>336</v>
      </c>
      <c r="D590" s="199" t="s">
        <v>474</v>
      </c>
    </row>
    <row r="591" spans="1:4" x14ac:dyDescent="0.2">
      <c r="A591" s="196">
        <v>365</v>
      </c>
      <c r="B591" s="197">
        <v>1216</v>
      </c>
      <c r="C591" s="198" t="s">
        <v>336</v>
      </c>
      <c r="D591" s="199" t="s">
        <v>474</v>
      </c>
    </row>
    <row r="592" spans="1:4" x14ac:dyDescent="0.2">
      <c r="A592" s="196">
        <v>365</v>
      </c>
      <c r="B592" s="197">
        <v>1217</v>
      </c>
      <c r="C592" s="198" t="s">
        <v>336</v>
      </c>
      <c r="D592" s="199" t="s">
        <v>474</v>
      </c>
    </row>
    <row r="593" spans="1:4" x14ac:dyDescent="0.2">
      <c r="A593" s="196">
        <v>366</v>
      </c>
      <c r="B593" s="197">
        <v>1218</v>
      </c>
      <c r="C593" s="198" t="s">
        <v>336</v>
      </c>
      <c r="D593" s="199" t="s">
        <v>474</v>
      </c>
    </row>
    <row r="594" spans="1:4" x14ac:dyDescent="0.2">
      <c r="A594" s="196">
        <v>366</v>
      </c>
      <c r="B594" s="197">
        <v>1219</v>
      </c>
      <c r="C594" s="198" t="s">
        <v>336</v>
      </c>
      <c r="D594" s="199" t="s">
        <v>474</v>
      </c>
    </row>
    <row r="595" spans="1:4" x14ac:dyDescent="0.2">
      <c r="A595" s="196">
        <v>367</v>
      </c>
      <c r="B595" s="197">
        <v>1220</v>
      </c>
      <c r="C595" s="198" t="s">
        <v>336</v>
      </c>
      <c r="D595" s="199" t="s">
        <v>474</v>
      </c>
    </row>
    <row r="596" spans="1:4" x14ac:dyDescent="0.2">
      <c r="A596" s="196">
        <v>367</v>
      </c>
      <c r="B596" s="197">
        <v>1221</v>
      </c>
      <c r="C596" s="198" t="s">
        <v>336</v>
      </c>
      <c r="D596" s="199" t="s">
        <v>474</v>
      </c>
    </row>
    <row r="597" spans="1:4" x14ac:dyDescent="0.2">
      <c r="A597" s="196">
        <v>368</v>
      </c>
      <c r="B597" s="197">
        <v>1222</v>
      </c>
      <c r="C597" s="198" t="s">
        <v>336</v>
      </c>
      <c r="D597" s="199" t="s">
        <v>474</v>
      </c>
    </row>
    <row r="598" spans="1:4" x14ac:dyDescent="0.2">
      <c r="A598" s="196">
        <v>368</v>
      </c>
      <c r="B598" s="197">
        <v>1223</v>
      </c>
      <c r="C598" s="198" t="s">
        <v>336</v>
      </c>
      <c r="D598" s="199" t="s">
        <v>474</v>
      </c>
    </row>
    <row r="599" spans="1:4" x14ac:dyDescent="0.2">
      <c r="A599" s="196">
        <v>369</v>
      </c>
      <c r="B599" s="197">
        <v>1224</v>
      </c>
      <c r="C599" s="198" t="s">
        <v>336</v>
      </c>
      <c r="D599" s="199" t="s">
        <v>474</v>
      </c>
    </row>
    <row r="600" spans="1:4" x14ac:dyDescent="0.2">
      <c r="A600" s="196">
        <v>369</v>
      </c>
      <c r="B600" s="197">
        <v>1225</v>
      </c>
      <c r="C600" s="198" t="s">
        <v>336</v>
      </c>
      <c r="D600" s="199" t="s">
        <v>474</v>
      </c>
    </row>
    <row r="601" spans="1:4" x14ac:dyDescent="0.2">
      <c r="A601" s="196">
        <v>370</v>
      </c>
      <c r="B601" s="197">
        <v>1226</v>
      </c>
      <c r="C601" s="198" t="s">
        <v>336</v>
      </c>
      <c r="D601" s="199" t="s">
        <v>474</v>
      </c>
    </row>
    <row r="602" spans="1:4" x14ac:dyDescent="0.2">
      <c r="A602" s="196">
        <v>370</v>
      </c>
      <c r="B602" s="197">
        <v>1227</v>
      </c>
      <c r="C602" s="198" t="s">
        <v>336</v>
      </c>
      <c r="D602" s="199" t="s">
        <v>474</v>
      </c>
    </row>
    <row r="603" spans="1:4" x14ac:dyDescent="0.2">
      <c r="A603" s="196">
        <v>371</v>
      </c>
      <c r="B603" s="197">
        <v>1228</v>
      </c>
      <c r="C603" s="198" t="s">
        <v>336</v>
      </c>
      <c r="D603" s="199" t="s">
        <v>474</v>
      </c>
    </row>
    <row r="604" spans="1:4" x14ac:dyDescent="0.2">
      <c r="A604" s="196">
        <v>371</v>
      </c>
      <c r="B604" s="197">
        <v>1229</v>
      </c>
      <c r="C604" s="198" t="s">
        <v>336</v>
      </c>
      <c r="D604" s="199" t="s">
        <v>474</v>
      </c>
    </row>
    <row r="605" spans="1:4" x14ac:dyDescent="0.2">
      <c r="A605" s="196">
        <v>372</v>
      </c>
      <c r="B605" s="197">
        <v>1180</v>
      </c>
      <c r="C605" s="198" t="s">
        <v>316</v>
      </c>
      <c r="D605" s="199">
        <v>1</v>
      </c>
    </row>
    <row r="606" spans="1:4" x14ac:dyDescent="0.2">
      <c r="A606" s="196">
        <v>372</v>
      </c>
      <c r="B606" s="197">
        <v>1181</v>
      </c>
      <c r="C606" s="198" t="s">
        <v>316</v>
      </c>
      <c r="D606" s="199">
        <v>1</v>
      </c>
    </row>
    <row r="607" spans="1:4" x14ac:dyDescent="0.2">
      <c r="A607" s="196">
        <v>373</v>
      </c>
      <c r="B607" s="197">
        <v>31</v>
      </c>
      <c r="C607" s="198" t="s">
        <v>262</v>
      </c>
      <c r="D607" s="199">
        <v>1</v>
      </c>
    </row>
    <row r="608" spans="1:4" x14ac:dyDescent="0.2">
      <c r="A608" s="196">
        <v>373</v>
      </c>
      <c r="B608" s="197">
        <v>213</v>
      </c>
      <c r="C608" s="198" t="s">
        <v>262</v>
      </c>
      <c r="D608" s="199">
        <v>2</v>
      </c>
    </row>
    <row r="609" spans="1:4" x14ac:dyDescent="0.2">
      <c r="A609" s="196">
        <v>374</v>
      </c>
      <c r="B609" s="197">
        <v>30</v>
      </c>
      <c r="C609" s="198" t="s">
        <v>262</v>
      </c>
      <c r="D609" s="199">
        <v>1</v>
      </c>
    </row>
    <row r="610" spans="1:4" x14ac:dyDescent="0.2">
      <c r="A610" s="196">
        <v>374</v>
      </c>
      <c r="B610" s="197">
        <v>214</v>
      </c>
      <c r="C610" s="198" t="s">
        <v>262</v>
      </c>
      <c r="D610" s="199">
        <v>2</v>
      </c>
    </row>
    <row r="611" spans="1:4" x14ac:dyDescent="0.2">
      <c r="A611" s="196">
        <v>375</v>
      </c>
      <c r="B611" s="197">
        <v>32</v>
      </c>
      <c r="C611" s="198" t="s">
        <v>262</v>
      </c>
      <c r="D611" s="199">
        <v>1</v>
      </c>
    </row>
    <row r="612" spans="1:4" x14ac:dyDescent="0.2">
      <c r="A612" s="196">
        <v>375</v>
      </c>
      <c r="B612" s="197">
        <v>215</v>
      </c>
      <c r="C612" s="198" t="s">
        <v>262</v>
      </c>
      <c r="D612" s="199">
        <v>2</v>
      </c>
    </row>
    <row r="613" spans="1:4" x14ac:dyDescent="0.2">
      <c r="A613" s="196">
        <v>376</v>
      </c>
      <c r="B613" s="197">
        <v>34</v>
      </c>
      <c r="C613" s="198" t="s">
        <v>262</v>
      </c>
      <c r="D613" s="199">
        <v>1</v>
      </c>
    </row>
    <row r="614" spans="1:4" x14ac:dyDescent="0.2">
      <c r="A614" s="196">
        <v>376</v>
      </c>
      <c r="B614" s="197">
        <v>216</v>
      </c>
      <c r="C614" s="198" t="s">
        <v>262</v>
      </c>
      <c r="D614" s="199">
        <v>2</v>
      </c>
    </row>
    <row r="615" spans="1:4" x14ac:dyDescent="0.2">
      <c r="A615" s="196">
        <v>377</v>
      </c>
      <c r="B615" s="197">
        <v>35</v>
      </c>
      <c r="C615" s="198" t="s">
        <v>262</v>
      </c>
      <c r="D615" s="199">
        <v>1</v>
      </c>
    </row>
    <row r="616" spans="1:4" x14ac:dyDescent="0.2">
      <c r="A616" s="196">
        <v>377</v>
      </c>
      <c r="B616" s="197">
        <v>217</v>
      </c>
      <c r="C616" s="198" t="s">
        <v>262</v>
      </c>
      <c r="D616" s="199">
        <v>2</v>
      </c>
    </row>
    <row r="617" spans="1:4" x14ac:dyDescent="0.2">
      <c r="A617" s="196">
        <v>378</v>
      </c>
      <c r="B617" s="197">
        <v>36</v>
      </c>
      <c r="C617" s="198" t="s">
        <v>262</v>
      </c>
      <c r="D617" s="199">
        <v>1</v>
      </c>
    </row>
    <row r="618" spans="1:4" x14ac:dyDescent="0.2">
      <c r="A618" s="196">
        <v>378</v>
      </c>
      <c r="B618" s="197">
        <v>218</v>
      </c>
      <c r="C618" s="198" t="s">
        <v>262</v>
      </c>
      <c r="D618" s="199">
        <v>2</v>
      </c>
    </row>
    <row r="619" spans="1:4" x14ac:dyDescent="0.2">
      <c r="A619" s="196">
        <v>380</v>
      </c>
      <c r="B619" s="197">
        <v>37</v>
      </c>
      <c r="C619" s="198" t="s">
        <v>262</v>
      </c>
      <c r="D619" s="199">
        <v>1</v>
      </c>
    </row>
    <row r="620" spans="1:4" x14ac:dyDescent="0.2">
      <c r="A620" s="196">
        <v>380</v>
      </c>
      <c r="B620" s="197">
        <v>220</v>
      </c>
      <c r="C620" s="198" t="s">
        <v>262</v>
      </c>
      <c r="D620" s="199">
        <v>2</v>
      </c>
    </row>
    <row r="621" spans="1:4" x14ac:dyDescent="0.2">
      <c r="A621" s="196">
        <v>381</v>
      </c>
      <c r="B621" s="197">
        <v>1170</v>
      </c>
      <c r="C621" s="198" t="s">
        <v>262</v>
      </c>
      <c r="D621" s="199">
        <v>2</v>
      </c>
    </row>
    <row r="622" spans="1:4" x14ac:dyDescent="0.2">
      <c r="A622" s="196">
        <v>381</v>
      </c>
      <c r="B622" s="197">
        <v>1171</v>
      </c>
      <c r="C622" s="198" t="s">
        <v>262</v>
      </c>
      <c r="D622" s="199">
        <v>1</v>
      </c>
    </row>
    <row r="623" spans="1:4" x14ac:dyDescent="0.2">
      <c r="A623" s="196">
        <v>382</v>
      </c>
      <c r="B623" s="197">
        <v>1172</v>
      </c>
      <c r="C623" s="198" t="s">
        <v>262</v>
      </c>
      <c r="D623" s="199">
        <v>2</v>
      </c>
    </row>
    <row r="624" spans="1:4" x14ac:dyDescent="0.2">
      <c r="A624" s="196">
        <v>382</v>
      </c>
      <c r="B624" s="197">
        <v>1173</v>
      </c>
      <c r="C624" s="198" t="s">
        <v>262</v>
      </c>
      <c r="D624" s="199">
        <v>1</v>
      </c>
    </row>
    <row r="625" spans="1:4" x14ac:dyDescent="0.2">
      <c r="A625" s="196">
        <v>384</v>
      </c>
      <c r="B625" s="197">
        <v>1185</v>
      </c>
      <c r="C625" s="198" t="s">
        <v>274</v>
      </c>
      <c r="D625" s="199">
        <v>1</v>
      </c>
    </row>
    <row r="626" spans="1:4" x14ac:dyDescent="0.2">
      <c r="A626" s="196">
        <v>384</v>
      </c>
      <c r="B626" s="197">
        <v>1186</v>
      </c>
      <c r="C626" s="198" t="s">
        <v>274</v>
      </c>
      <c r="D626" s="199">
        <v>2</v>
      </c>
    </row>
    <row r="627" spans="1:4" x14ac:dyDescent="0.2">
      <c r="A627" s="196">
        <v>385</v>
      </c>
      <c r="B627" s="197">
        <v>1260</v>
      </c>
      <c r="C627" s="198" t="s">
        <v>262</v>
      </c>
      <c r="D627" s="199" t="s">
        <v>474</v>
      </c>
    </row>
    <row r="628" spans="1:4" x14ac:dyDescent="0.2">
      <c r="A628" s="196">
        <v>385</v>
      </c>
      <c r="B628" s="197">
        <v>1261</v>
      </c>
      <c r="C628" s="198" t="s">
        <v>262</v>
      </c>
      <c r="D628" s="199" t="s">
        <v>474</v>
      </c>
    </row>
    <row r="629" spans="1:4" x14ac:dyDescent="0.2">
      <c r="A629" s="196">
        <v>386</v>
      </c>
      <c r="B629" s="197">
        <v>1184</v>
      </c>
      <c r="C629" s="198" t="s">
        <v>243</v>
      </c>
      <c r="D629" s="199" t="s">
        <v>236</v>
      </c>
    </row>
    <row r="630" spans="1:4" x14ac:dyDescent="0.2">
      <c r="A630" s="196">
        <v>387</v>
      </c>
      <c r="B630" s="197">
        <v>1183</v>
      </c>
      <c r="C630" s="198" t="s">
        <v>267</v>
      </c>
      <c r="D630" s="199" t="s">
        <v>236</v>
      </c>
    </row>
    <row r="631" spans="1:4" x14ac:dyDescent="0.2">
      <c r="A631" s="196">
        <v>388</v>
      </c>
      <c r="B631" s="197">
        <v>1262</v>
      </c>
      <c r="C631" s="198" t="s">
        <v>262</v>
      </c>
      <c r="D631" s="199" t="s">
        <v>474</v>
      </c>
    </row>
    <row r="632" spans="1:4" x14ac:dyDescent="0.2">
      <c r="A632" s="196">
        <v>388</v>
      </c>
      <c r="B632" s="197">
        <v>1263</v>
      </c>
      <c r="C632" s="198" t="s">
        <v>262</v>
      </c>
      <c r="D632" s="199" t="s">
        <v>474</v>
      </c>
    </row>
    <row r="633" spans="1:4" x14ac:dyDescent="0.2">
      <c r="A633" s="196">
        <v>389</v>
      </c>
      <c r="B633" s="197">
        <v>1182</v>
      </c>
      <c r="C633" s="198" t="s">
        <v>253</v>
      </c>
      <c r="D633" s="199" t="s">
        <v>236</v>
      </c>
    </row>
    <row r="634" spans="1:4" x14ac:dyDescent="0.2">
      <c r="A634" s="196">
        <v>390</v>
      </c>
      <c r="B634" s="197">
        <v>1291</v>
      </c>
      <c r="C634" s="198" t="s">
        <v>262</v>
      </c>
      <c r="D634" s="199">
        <v>2</v>
      </c>
    </row>
    <row r="635" spans="1:4" x14ac:dyDescent="0.2">
      <c r="A635" s="196">
        <v>390</v>
      </c>
      <c r="B635" s="197">
        <v>1292</v>
      </c>
      <c r="C635" s="198" t="s">
        <v>262</v>
      </c>
      <c r="D635" s="199">
        <v>1</v>
      </c>
    </row>
    <row r="636" spans="1:4" x14ac:dyDescent="0.2">
      <c r="A636" s="196">
        <v>391</v>
      </c>
      <c r="B636" s="197">
        <v>29</v>
      </c>
      <c r="C636" s="198" t="s">
        <v>337</v>
      </c>
      <c r="D636" s="199" t="s">
        <v>236</v>
      </c>
    </row>
    <row r="637" spans="1:4" x14ac:dyDescent="0.2">
      <c r="A637" s="196">
        <v>392</v>
      </c>
      <c r="B637" s="197">
        <v>90</v>
      </c>
      <c r="C637" s="198" t="s">
        <v>338</v>
      </c>
      <c r="D637" s="199">
        <v>1</v>
      </c>
    </row>
    <row r="638" spans="1:4" x14ac:dyDescent="0.2">
      <c r="A638" s="196">
        <v>393</v>
      </c>
      <c r="B638" s="197">
        <v>1</v>
      </c>
      <c r="C638" s="198" t="s">
        <v>339</v>
      </c>
      <c r="D638" s="199">
        <v>1</v>
      </c>
    </row>
    <row r="639" spans="1:4" x14ac:dyDescent="0.2">
      <c r="A639" s="196">
        <v>394</v>
      </c>
      <c r="B639" s="197">
        <v>1176</v>
      </c>
      <c r="C639" s="198" t="s">
        <v>295</v>
      </c>
      <c r="D639" s="199">
        <v>1</v>
      </c>
    </row>
    <row r="640" spans="1:4" x14ac:dyDescent="0.2">
      <c r="A640" s="196">
        <v>394</v>
      </c>
      <c r="B640" s="197">
        <v>1177</v>
      </c>
      <c r="C640" s="198" t="s">
        <v>295</v>
      </c>
      <c r="D640" s="199">
        <v>2</v>
      </c>
    </row>
    <row r="641" spans="1:4" x14ac:dyDescent="0.2">
      <c r="A641" s="196">
        <v>395</v>
      </c>
      <c r="B641" s="197">
        <v>1044</v>
      </c>
      <c r="C641" s="198" t="s">
        <v>340</v>
      </c>
      <c r="D641" s="199">
        <v>2</v>
      </c>
    </row>
    <row r="642" spans="1:4" x14ac:dyDescent="0.2">
      <c r="A642" s="196">
        <v>395</v>
      </c>
      <c r="B642" s="197">
        <v>1045</v>
      </c>
      <c r="C642" s="198" t="s">
        <v>340</v>
      </c>
      <c r="D642" s="199">
        <v>1</v>
      </c>
    </row>
    <row r="643" spans="1:4" x14ac:dyDescent="0.2">
      <c r="A643" s="196">
        <v>395</v>
      </c>
      <c r="B643" s="197">
        <v>1046</v>
      </c>
      <c r="C643" s="198" t="s">
        <v>340</v>
      </c>
      <c r="D643" s="199">
        <v>1</v>
      </c>
    </row>
    <row r="644" spans="1:4" x14ac:dyDescent="0.2">
      <c r="A644" s="196">
        <v>396</v>
      </c>
      <c r="B644" s="197">
        <v>1323</v>
      </c>
      <c r="C644" s="198" t="s">
        <v>272</v>
      </c>
      <c r="D644" s="199">
        <v>1</v>
      </c>
    </row>
    <row r="645" spans="1:4" x14ac:dyDescent="0.2">
      <c r="A645" s="196">
        <v>397</v>
      </c>
      <c r="B645" s="197">
        <v>1346</v>
      </c>
      <c r="C645" s="198" t="s">
        <v>341</v>
      </c>
      <c r="D645" s="199">
        <v>1</v>
      </c>
    </row>
    <row r="646" spans="1:4" x14ac:dyDescent="0.2">
      <c r="A646" s="196">
        <v>398</v>
      </c>
      <c r="B646" s="197">
        <v>72</v>
      </c>
      <c r="C646" s="198" t="s">
        <v>342</v>
      </c>
      <c r="D646" s="199">
        <v>2</v>
      </c>
    </row>
    <row r="647" spans="1:4" x14ac:dyDescent="0.2">
      <c r="A647" s="196">
        <v>399</v>
      </c>
      <c r="B647" s="197">
        <v>27</v>
      </c>
      <c r="C647" s="198" t="s">
        <v>343</v>
      </c>
      <c r="D647" s="199" t="s">
        <v>482</v>
      </c>
    </row>
    <row r="648" spans="1:4" x14ac:dyDescent="0.2">
      <c r="A648" s="196">
        <v>400</v>
      </c>
      <c r="B648" s="197">
        <v>58</v>
      </c>
      <c r="C648" s="198" t="s">
        <v>294</v>
      </c>
      <c r="D648" s="199">
        <v>1</v>
      </c>
    </row>
    <row r="649" spans="1:4" x14ac:dyDescent="0.2">
      <c r="A649" s="196">
        <v>400</v>
      </c>
      <c r="B649" s="197">
        <v>190</v>
      </c>
      <c r="C649" s="198" t="s">
        <v>294</v>
      </c>
      <c r="D649" s="199" t="s">
        <v>479</v>
      </c>
    </row>
    <row r="650" spans="1:4" x14ac:dyDescent="0.2">
      <c r="A650" s="196">
        <v>401</v>
      </c>
      <c r="B650" s="197">
        <v>1157</v>
      </c>
      <c r="C650" s="198" t="s">
        <v>344</v>
      </c>
      <c r="D650" s="199" t="s">
        <v>236</v>
      </c>
    </row>
    <row r="651" spans="1:4" x14ac:dyDescent="0.2">
      <c r="A651" s="196">
        <v>403</v>
      </c>
      <c r="B651" s="197">
        <v>1178</v>
      </c>
      <c r="C651" s="198" t="s">
        <v>249</v>
      </c>
      <c r="D651" s="199">
        <v>1</v>
      </c>
    </row>
    <row r="652" spans="1:4" x14ac:dyDescent="0.2">
      <c r="A652" s="196">
        <v>403</v>
      </c>
      <c r="B652" s="197">
        <v>1179</v>
      </c>
      <c r="C652" s="198" t="s">
        <v>249</v>
      </c>
      <c r="D652" s="199">
        <v>2</v>
      </c>
    </row>
    <row r="653" spans="1:4" x14ac:dyDescent="0.2">
      <c r="A653" s="196">
        <v>404</v>
      </c>
      <c r="B653" s="197">
        <v>1161</v>
      </c>
      <c r="C653" s="198" t="s">
        <v>345</v>
      </c>
      <c r="D653" s="199">
        <v>2</v>
      </c>
    </row>
    <row r="654" spans="1:4" x14ac:dyDescent="0.2">
      <c r="A654" s="196">
        <v>404</v>
      </c>
      <c r="B654" s="197">
        <v>1162</v>
      </c>
      <c r="C654" s="198" t="s">
        <v>345</v>
      </c>
      <c r="D654" s="199">
        <v>1</v>
      </c>
    </row>
    <row r="655" spans="1:4" x14ac:dyDescent="0.2">
      <c r="A655" s="196">
        <v>405</v>
      </c>
      <c r="B655" s="197">
        <v>1163</v>
      </c>
      <c r="C655" s="198" t="s">
        <v>346</v>
      </c>
      <c r="D655" s="199" t="s">
        <v>236</v>
      </c>
    </row>
    <row r="656" spans="1:4" x14ac:dyDescent="0.2">
      <c r="A656" s="196">
        <v>406</v>
      </c>
      <c r="B656" s="197">
        <v>77</v>
      </c>
      <c r="C656" s="198" t="s">
        <v>347</v>
      </c>
      <c r="D656" s="199" t="s">
        <v>236</v>
      </c>
    </row>
    <row r="657" spans="1:4" x14ac:dyDescent="0.2">
      <c r="A657" s="196">
        <v>407</v>
      </c>
      <c r="B657" s="197">
        <v>81</v>
      </c>
      <c r="C657" s="198" t="s">
        <v>348</v>
      </c>
      <c r="D657" s="199" t="s">
        <v>236</v>
      </c>
    </row>
    <row r="658" spans="1:4" x14ac:dyDescent="0.2">
      <c r="A658" s="196">
        <v>408</v>
      </c>
      <c r="B658" s="197">
        <v>87</v>
      </c>
      <c r="C658" s="198" t="s">
        <v>349</v>
      </c>
      <c r="D658" s="199" t="s">
        <v>236</v>
      </c>
    </row>
    <row r="659" spans="1:4" x14ac:dyDescent="0.2">
      <c r="A659" s="196">
        <v>409</v>
      </c>
      <c r="B659" s="197">
        <v>89</v>
      </c>
      <c r="C659" s="198" t="s">
        <v>350</v>
      </c>
      <c r="D659" s="199" t="s">
        <v>236</v>
      </c>
    </row>
    <row r="660" spans="1:4" x14ac:dyDescent="0.2">
      <c r="A660" s="196">
        <v>410</v>
      </c>
      <c r="B660" s="197">
        <v>98</v>
      </c>
      <c r="C660" s="198" t="s">
        <v>351</v>
      </c>
      <c r="D660" s="199" t="s">
        <v>236</v>
      </c>
    </row>
    <row r="661" spans="1:4" x14ac:dyDescent="0.2">
      <c r="A661" s="196">
        <v>411</v>
      </c>
      <c r="B661" s="197">
        <v>106</v>
      </c>
      <c r="C661" s="198" t="s">
        <v>352</v>
      </c>
      <c r="D661" s="199" t="s">
        <v>236</v>
      </c>
    </row>
    <row r="662" spans="1:4" x14ac:dyDescent="0.2">
      <c r="A662" s="196">
        <v>412</v>
      </c>
      <c r="B662" s="197">
        <v>107</v>
      </c>
      <c r="C662" s="198" t="s">
        <v>353</v>
      </c>
      <c r="D662" s="199" t="s">
        <v>236</v>
      </c>
    </row>
    <row r="663" spans="1:4" x14ac:dyDescent="0.2">
      <c r="A663" s="196">
        <v>413</v>
      </c>
      <c r="B663" s="197">
        <v>108</v>
      </c>
      <c r="C663" s="198" t="s">
        <v>354</v>
      </c>
      <c r="D663" s="199" t="s">
        <v>236</v>
      </c>
    </row>
    <row r="664" spans="1:4" x14ac:dyDescent="0.2">
      <c r="A664" s="196">
        <v>414</v>
      </c>
      <c r="B664" s="197">
        <v>110</v>
      </c>
      <c r="C664" s="198" t="s">
        <v>355</v>
      </c>
      <c r="D664" s="199" t="s">
        <v>236</v>
      </c>
    </row>
    <row r="665" spans="1:4" x14ac:dyDescent="0.2">
      <c r="A665" s="196">
        <v>415</v>
      </c>
      <c r="B665" s="197">
        <v>165</v>
      </c>
      <c r="C665" s="198" t="s">
        <v>356</v>
      </c>
      <c r="D665" s="199" t="s">
        <v>236</v>
      </c>
    </row>
    <row r="666" spans="1:4" x14ac:dyDescent="0.2">
      <c r="A666" s="196">
        <v>416</v>
      </c>
      <c r="B666" s="197">
        <v>179</v>
      </c>
      <c r="C666" s="198" t="s">
        <v>357</v>
      </c>
      <c r="D666" s="199" t="s">
        <v>236</v>
      </c>
    </row>
    <row r="667" spans="1:4" x14ac:dyDescent="0.2">
      <c r="A667" s="196">
        <v>417</v>
      </c>
      <c r="B667" s="197">
        <v>209</v>
      </c>
      <c r="C667" s="198" t="s">
        <v>358</v>
      </c>
      <c r="D667" s="199" t="s">
        <v>236</v>
      </c>
    </row>
    <row r="668" spans="1:4" x14ac:dyDescent="0.2">
      <c r="A668" s="196">
        <v>418</v>
      </c>
      <c r="B668" s="197">
        <v>188</v>
      </c>
      <c r="C668" s="198" t="s">
        <v>359</v>
      </c>
      <c r="D668" s="199" t="s">
        <v>236</v>
      </c>
    </row>
    <row r="669" spans="1:4" x14ac:dyDescent="0.2">
      <c r="A669" s="196">
        <v>419</v>
      </c>
      <c r="B669" s="197">
        <v>176</v>
      </c>
      <c r="C669" s="198" t="s">
        <v>360</v>
      </c>
      <c r="D669" s="199" t="s">
        <v>236</v>
      </c>
    </row>
    <row r="670" spans="1:4" x14ac:dyDescent="0.2">
      <c r="A670" s="196">
        <v>420</v>
      </c>
      <c r="B670" s="197">
        <v>253</v>
      </c>
      <c r="C670" s="198" t="s">
        <v>361</v>
      </c>
      <c r="D670" s="199" t="s">
        <v>236</v>
      </c>
    </row>
    <row r="671" spans="1:4" x14ac:dyDescent="0.2">
      <c r="A671" s="196">
        <v>421</v>
      </c>
      <c r="B671" s="197">
        <v>222</v>
      </c>
      <c r="C671" s="198" t="s">
        <v>362</v>
      </c>
      <c r="D671" s="199" t="s">
        <v>236</v>
      </c>
    </row>
    <row r="672" spans="1:4" x14ac:dyDescent="0.2">
      <c r="A672" s="196">
        <v>422</v>
      </c>
      <c r="B672" s="197">
        <v>254</v>
      </c>
      <c r="C672" s="198" t="s">
        <v>363</v>
      </c>
      <c r="D672" s="199" t="s">
        <v>236</v>
      </c>
    </row>
    <row r="673" spans="1:4" x14ac:dyDescent="0.2">
      <c r="A673" s="196">
        <v>423</v>
      </c>
      <c r="B673" s="197">
        <v>255</v>
      </c>
      <c r="C673" s="198" t="s">
        <v>364</v>
      </c>
      <c r="D673" s="199" t="s">
        <v>236</v>
      </c>
    </row>
    <row r="674" spans="1:4" x14ac:dyDescent="0.2">
      <c r="A674" s="196">
        <v>424</v>
      </c>
      <c r="B674" s="197">
        <v>256</v>
      </c>
      <c r="C674" s="198" t="s">
        <v>365</v>
      </c>
      <c r="D674" s="199" t="s">
        <v>236</v>
      </c>
    </row>
    <row r="675" spans="1:4" x14ac:dyDescent="0.2">
      <c r="A675" s="196">
        <v>425</v>
      </c>
      <c r="B675" s="197">
        <v>1100</v>
      </c>
      <c r="C675" s="198" t="s">
        <v>366</v>
      </c>
      <c r="D675" s="199">
        <v>2</v>
      </c>
    </row>
    <row r="676" spans="1:4" x14ac:dyDescent="0.2">
      <c r="A676" s="196">
        <v>426</v>
      </c>
      <c r="B676" s="197">
        <v>1189</v>
      </c>
      <c r="C676" s="198" t="s">
        <v>274</v>
      </c>
      <c r="D676" s="199">
        <v>1</v>
      </c>
    </row>
    <row r="677" spans="1:4" x14ac:dyDescent="0.2">
      <c r="A677" s="196">
        <v>426</v>
      </c>
      <c r="B677" s="197">
        <v>1190</v>
      </c>
      <c r="C677" s="198" t="s">
        <v>274</v>
      </c>
      <c r="D677" s="199">
        <v>2</v>
      </c>
    </row>
    <row r="678" spans="1:4" x14ac:dyDescent="0.2">
      <c r="A678" s="196">
        <v>427</v>
      </c>
      <c r="B678" s="197">
        <v>1118</v>
      </c>
      <c r="C678" s="198" t="s">
        <v>367</v>
      </c>
      <c r="D678" s="199">
        <v>1</v>
      </c>
    </row>
    <row r="679" spans="1:4" x14ac:dyDescent="0.2">
      <c r="A679" s="196">
        <v>427</v>
      </c>
      <c r="B679" s="197">
        <v>1119</v>
      </c>
      <c r="C679" s="198" t="s">
        <v>367</v>
      </c>
      <c r="D679" s="199" t="s">
        <v>477</v>
      </c>
    </row>
    <row r="680" spans="1:4" x14ac:dyDescent="0.2">
      <c r="A680" s="196">
        <v>428</v>
      </c>
      <c r="B680" s="197">
        <v>258</v>
      </c>
      <c r="C680" s="198" t="s">
        <v>368</v>
      </c>
      <c r="D680" s="199" t="s">
        <v>369</v>
      </c>
    </row>
    <row r="681" spans="1:4" x14ac:dyDescent="0.2">
      <c r="A681" s="196">
        <v>428</v>
      </c>
      <c r="B681" s="197">
        <v>259</v>
      </c>
      <c r="C681" s="198" t="s">
        <v>368</v>
      </c>
      <c r="D681" s="199" t="s">
        <v>369</v>
      </c>
    </row>
    <row r="682" spans="1:4" x14ac:dyDescent="0.2">
      <c r="A682" s="196">
        <v>429</v>
      </c>
      <c r="B682" s="197">
        <v>260</v>
      </c>
      <c r="C682" s="198" t="s">
        <v>370</v>
      </c>
      <c r="D682" s="199" t="s">
        <v>369</v>
      </c>
    </row>
    <row r="683" spans="1:4" x14ac:dyDescent="0.2">
      <c r="A683" s="196">
        <v>429</v>
      </c>
      <c r="B683" s="197">
        <v>261</v>
      </c>
      <c r="C683" s="198" t="s">
        <v>370</v>
      </c>
      <c r="D683" s="199" t="s">
        <v>369</v>
      </c>
    </row>
    <row r="684" spans="1:4" x14ac:dyDescent="0.2">
      <c r="A684" s="196">
        <v>430</v>
      </c>
      <c r="B684" s="197">
        <v>264</v>
      </c>
      <c r="C684" s="198" t="s">
        <v>371</v>
      </c>
      <c r="D684" s="199" t="s">
        <v>369</v>
      </c>
    </row>
    <row r="685" spans="1:4" x14ac:dyDescent="0.2">
      <c r="A685" s="196">
        <v>430</v>
      </c>
      <c r="B685" s="197">
        <v>265</v>
      </c>
      <c r="C685" s="198" t="s">
        <v>371</v>
      </c>
      <c r="D685" s="199" t="s">
        <v>369</v>
      </c>
    </row>
    <row r="686" spans="1:4" x14ac:dyDescent="0.2">
      <c r="A686" s="196">
        <v>431</v>
      </c>
      <c r="B686" s="197">
        <v>262</v>
      </c>
      <c r="C686" s="198" t="s">
        <v>372</v>
      </c>
      <c r="D686" s="199" t="s">
        <v>369</v>
      </c>
    </row>
    <row r="687" spans="1:4" x14ac:dyDescent="0.2">
      <c r="A687" s="196">
        <v>431</v>
      </c>
      <c r="B687" s="197">
        <v>263</v>
      </c>
      <c r="C687" s="198" t="s">
        <v>372</v>
      </c>
      <c r="D687" s="199" t="s">
        <v>369</v>
      </c>
    </row>
    <row r="688" spans="1:4" x14ac:dyDescent="0.2">
      <c r="A688" s="196">
        <v>432</v>
      </c>
      <c r="B688" s="197">
        <v>1397</v>
      </c>
      <c r="C688" s="198" t="s">
        <v>274</v>
      </c>
      <c r="D688" s="199">
        <v>1</v>
      </c>
    </row>
    <row r="689" spans="1:4" x14ac:dyDescent="0.2">
      <c r="A689" s="196">
        <v>432</v>
      </c>
      <c r="B689" s="197">
        <v>1398</v>
      </c>
      <c r="C689" s="198" t="s">
        <v>274</v>
      </c>
      <c r="D689" s="199">
        <v>2</v>
      </c>
    </row>
    <row r="690" spans="1:4" x14ac:dyDescent="0.2">
      <c r="A690" s="196">
        <v>434</v>
      </c>
      <c r="B690" s="197">
        <v>269</v>
      </c>
      <c r="C690" s="198" t="s">
        <v>373</v>
      </c>
      <c r="D690" s="199" t="s">
        <v>474</v>
      </c>
    </row>
    <row r="691" spans="1:4" x14ac:dyDescent="0.2">
      <c r="A691" s="196">
        <v>435</v>
      </c>
      <c r="B691" s="197">
        <v>270</v>
      </c>
      <c r="C691" s="198" t="s">
        <v>374</v>
      </c>
      <c r="D691" s="199">
        <v>1</v>
      </c>
    </row>
    <row r="692" spans="1:4" x14ac:dyDescent="0.2">
      <c r="A692" s="196">
        <v>435</v>
      </c>
      <c r="B692" s="197">
        <v>271</v>
      </c>
      <c r="C692" s="198" t="s">
        <v>374</v>
      </c>
      <c r="D692" s="199">
        <v>1</v>
      </c>
    </row>
    <row r="693" spans="1:4" x14ac:dyDescent="0.2">
      <c r="A693" s="196">
        <v>435</v>
      </c>
      <c r="B693" s="197">
        <v>272</v>
      </c>
      <c r="C693" s="198" t="s">
        <v>374</v>
      </c>
      <c r="D693" s="199">
        <v>2</v>
      </c>
    </row>
    <row r="694" spans="1:4" x14ac:dyDescent="0.2">
      <c r="A694" s="196">
        <v>436</v>
      </c>
      <c r="B694" s="197">
        <v>273</v>
      </c>
      <c r="C694" s="198" t="s">
        <v>375</v>
      </c>
      <c r="D694" s="199">
        <v>1</v>
      </c>
    </row>
    <row r="695" spans="1:4" x14ac:dyDescent="0.2">
      <c r="A695" s="196">
        <v>436</v>
      </c>
      <c r="B695" s="197">
        <v>274</v>
      </c>
      <c r="C695" s="198" t="s">
        <v>375</v>
      </c>
      <c r="D695" s="199">
        <v>1</v>
      </c>
    </row>
    <row r="696" spans="1:4" x14ac:dyDescent="0.2">
      <c r="A696" s="196">
        <v>436</v>
      </c>
      <c r="B696" s="197">
        <v>275</v>
      </c>
      <c r="C696" s="198" t="s">
        <v>375</v>
      </c>
      <c r="D696" s="199">
        <v>2</v>
      </c>
    </row>
    <row r="697" spans="1:4" x14ac:dyDescent="0.2">
      <c r="A697" s="196">
        <v>437</v>
      </c>
      <c r="B697" s="197">
        <v>1403</v>
      </c>
      <c r="C697" s="198" t="s">
        <v>376</v>
      </c>
      <c r="D697" s="199">
        <v>2</v>
      </c>
    </row>
    <row r="698" spans="1:4" x14ac:dyDescent="0.2">
      <c r="A698" s="196">
        <v>437</v>
      </c>
      <c r="B698" s="197">
        <v>1404</v>
      </c>
      <c r="C698" s="198" t="s">
        <v>376</v>
      </c>
      <c r="D698" s="199">
        <v>1</v>
      </c>
    </row>
    <row r="699" spans="1:4" x14ac:dyDescent="0.2">
      <c r="A699" s="196">
        <v>437</v>
      </c>
      <c r="B699" s="197">
        <v>1405</v>
      </c>
      <c r="C699" s="198" t="s">
        <v>376</v>
      </c>
      <c r="D699" s="199">
        <v>1</v>
      </c>
    </row>
    <row r="700" spans="1:4" x14ac:dyDescent="0.2">
      <c r="A700" s="196">
        <v>439</v>
      </c>
      <c r="B700" s="197">
        <v>346</v>
      </c>
      <c r="C700" s="198" t="s">
        <v>377</v>
      </c>
      <c r="D700" s="199">
        <v>2</v>
      </c>
    </row>
    <row r="701" spans="1:4" x14ac:dyDescent="0.2">
      <c r="A701" s="196">
        <v>439</v>
      </c>
      <c r="B701" s="197">
        <v>349</v>
      </c>
      <c r="C701" s="198" t="s">
        <v>377</v>
      </c>
      <c r="D701" s="199">
        <v>1</v>
      </c>
    </row>
    <row r="702" spans="1:4" x14ac:dyDescent="0.2">
      <c r="A702" s="196">
        <v>440</v>
      </c>
      <c r="B702" s="197">
        <v>210</v>
      </c>
      <c r="C702" s="198" t="s">
        <v>378</v>
      </c>
      <c r="D702" s="199">
        <v>2</v>
      </c>
    </row>
    <row r="703" spans="1:4" x14ac:dyDescent="0.2">
      <c r="A703" s="196">
        <v>440</v>
      </c>
      <c r="B703" s="197">
        <v>347</v>
      </c>
      <c r="C703" s="198" t="s">
        <v>378</v>
      </c>
      <c r="D703" s="199" t="s">
        <v>474</v>
      </c>
    </row>
    <row r="704" spans="1:4" x14ac:dyDescent="0.2">
      <c r="A704" s="196">
        <v>440</v>
      </c>
      <c r="B704" s="197">
        <v>348</v>
      </c>
      <c r="C704" s="198" t="s">
        <v>378</v>
      </c>
      <c r="D704" s="199" t="s">
        <v>474</v>
      </c>
    </row>
    <row r="705" spans="1:4" x14ac:dyDescent="0.2">
      <c r="A705" s="196">
        <v>441</v>
      </c>
      <c r="B705" s="197">
        <v>206</v>
      </c>
      <c r="C705" s="198" t="s">
        <v>278</v>
      </c>
      <c r="D705" s="199">
        <v>2</v>
      </c>
    </row>
    <row r="706" spans="1:4" x14ac:dyDescent="0.2">
      <c r="A706" s="196">
        <v>441</v>
      </c>
      <c r="B706" s="197">
        <v>350</v>
      </c>
      <c r="C706" s="198" t="s">
        <v>278</v>
      </c>
      <c r="D706" s="199">
        <v>1</v>
      </c>
    </row>
    <row r="707" spans="1:4" x14ac:dyDescent="0.2">
      <c r="A707" s="196">
        <v>441</v>
      </c>
      <c r="B707" s="197">
        <v>351</v>
      </c>
      <c r="C707" s="198" t="s">
        <v>278</v>
      </c>
      <c r="D707" s="199">
        <v>1</v>
      </c>
    </row>
    <row r="708" spans="1:4" x14ac:dyDescent="0.2">
      <c r="A708" s="196">
        <v>441</v>
      </c>
      <c r="B708" s="197">
        <v>352</v>
      </c>
      <c r="C708" s="198" t="s">
        <v>278</v>
      </c>
      <c r="D708" s="199">
        <v>1</v>
      </c>
    </row>
    <row r="709" spans="1:4" x14ac:dyDescent="0.2">
      <c r="A709" s="196">
        <v>442</v>
      </c>
      <c r="B709" s="197">
        <v>356</v>
      </c>
      <c r="C709" s="198" t="s">
        <v>274</v>
      </c>
      <c r="D709" s="199" t="s">
        <v>474</v>
      </c>
    </row>
    <row r="710" spans="1:4" x14ac:dyDescent="0.2">
      <c r="A710" s="196">
        <v>442</v>
      </c>
      <c r="B710" s="197">
        <v>357</v>
      </c>
      <c r="C710" s="198" t="s">
        <v>274</v>
      </c>
      <c r="D710" s="199" t="s">
        <v>474</v>
      </c>
    </row>
    <row r="711" spans="1:4" x14ac:dyDescent="0.2">
      <c r="A711" s="196">
        <v>443</v>
      </c>
      <c r="B711" s="197">
        <v>358</v>
      </c>
      <c r="C711" s="198" t="s">
        <v>316</v>
      </c>
      <c r="D711" s="199">
        <v>1</v>
      </c>
    </row>
    <row r="712" spans="1:4" x14ac:dyDescent="0.2">
      <c r="A712" s="196">
        <v>443</v>
      </c>
      <c r="B712" s="197">
        <v>359</v>
      </c>
      <c r="C712" s="198" t="s">
        <v>316</v>
      </c>
      <c r="D712" s="199" t="s">
        <v>479</v>
      </c>
    </row>
    <row r="713" spans="1:4" x14ac:dyDescent="0.2">
      <c r="A713" s="196">
        <v>444</v>
      </c>
      <c r="B713" s="197">
        <v>208</v>
      </c>
      <c r="C713" s="198" t="s">
        <v>319</v>
      </c>
      <c r="D713" s="199">
        <v>2</v>
      </c>
    </row>
    <row r="714" spans="1:4" x14ac:dyDescent="0.2">
      <c r="A714" s="196">
        <v>444</v>
      </c>
      <c r="B714" s="197">
        <v>358</v>
      </c>
      <c r="C714" s="198" t="s">
        <v>319</v>
      </c>
      <c r="D714" s="199" t="s">
        <v>482</v>
      </c>
    </row>
    <row r="715" spans="1:4" x14ac:dyDescent="0.2">
      <c r="A715" s="196">
        <v>444</v>
      </c>
      <c r="B715" s="197">
        <v>360</v>
      </c>
      <c r="C715" s="198" t="s">
        <v>319</v>
      </c>
      <c r="D715" s="199" t="s">
        <v>482</v>
      </c>
    </row>
    <row r="716" spans="1:4" x14ac:dyDescent="0.2">
      <c r="A716" s="196">
        <v>445</v>
      </c>
      <c r="B716" s="197">
        <v>1406</v>
      </c>
      <c r="C716" s="198" t="s">
        <v>379</v>
      </c>
      <c r="D716" s="199">
        <v>1</v>
      </c>
    </row>
    <row r="717" spans="1:4" x14ac:dyDescent="0.2">
      <c r="A717" s="196">
        <v>445</v>
      </c>
      <c r="B717" s="197">
        <v>1407</v>
      </c>
      <c r="C717" s="198" t="s">
        <v>379</v>
      </c>
      <c r="D717" s="199">
        <v>2</v>
      </c>
    </row>
    <row r="718" spans="1:4" x14ac:dyDescent="0.2">
      <c r="A718" s="196">
        <v>446</v>
      </c>
      <c r="B718" s="197">
        <v>1408</v>
      </c>
      <c r="C718" s="198" t="s">
        <v>379</v>
      </c>
      <c r="D718" s="199">
        <v>1</v>
      </c>
    </row>
    <row r="719" spans="1:4" x14ac:dyDescent="0.2">
      <c r="A719" s="196">
        <v>446</v>
      </c>
      <c r="B719" s="197">
        <v>1409</v>
      </c>
      <c r="C719" s="198" t="s">
        <v>379</v>
      </c>
      <c r="D719" s="199">
        <v>2</v>
      </c>
    </row>
    <row r="720" spans="1:4" x14ac:dyDescent="0.2">
      <c r="A720" s="196">
        <v>447</v>
      </c>
      <c r="B720" s="197">
        <v>206</v>
      </c>
      <c r="C720" s="198" t="s">
        <v>290</v>
      </c>
      <c r="D720" s="199">
        <v>2</v>
      </c>
    </row>
    <row r="721" spans="1:4" x14ac:dyDescent="0.2">
      <c r="A721" s="196">
        <v>448</v>
      </c>
      <c r="B721" s="197">
        <v>1125</v>
      </c>
      <c r="C721" s="198" t="s">
        <v>290</v>
      </c>
      <c r="D721" s="199">
        <v>2</v>
      </c>
    </row>
    <row r="722" spans="1:4" x14ac:dyDescent="0.2">
      <c r="A722" s="196">
        <v>449</v>
      </c>
      <c r="B722" s="197">
        <v>1127</v>
      </c>
      <c r="C722" s="198" t="s">
        <v>290</v>
      </c>
      <c r="D722" s="199">
        <v>2</v>
      </c>
    </row>
    <row r="723" spans="1:4" x14ac:dyDescent="0.2">
      <c r="A723" s="196">
        <v>450</v>
      </c>
      <c r="B723" s="197">
        <v>1129</v>
      </c>
      <c r="C723" s="198" t="s">
        <v>290</v>
      </c>
      <c r="D723" s="199">
        <v>2</v>
      </c>
    </row>
    <row r="724" spans="1:4" x14ac:dyDescent="0.2">
      <c r="A724" s="196">
        <v>451</v>
      </c>
      <c r="B724" s="197">
        <v>1140</v>
      </c>
      <c r="C724" s="198" t="s">
        <v>290</v>
      </c>
      <c r="D724" s="199">
        <v>2</v>
      </c>
    </row>
    <row r="725" spans="1:4" x14ac:dyDescent="0.2">
      <c r="A725" s="196">
        <v>452</v>
      </c>
      <c r="B725" s="197">
        <v>1142</v>
      </c>
      <c r="C725" s="198" t="s">
        <v>290</v>
      </c>
      <c r="D725" s="199">
        <v>2</v>
      </c>
    </row>
    <row r="726" spans="1:4" x14ac:dyDescent="0.2">
      <c r="A726" s="196">
        <v>453</v>
      </c>
      <c r="B726" s="197">
        <v>1144</v>
      </c>
      <c r="C726" s="198" t="s">
        <v>290</v>
      </c>
      <c r="D726" s="199">
        <v>2</v>
      </c>
    </row>
    <row r="727" spans="1:4" x14ac:dyDescent="0.2">
      <c r="A727" s="196">
        <v>454</v>
      </c>
      <c r="B727" s="197">
        <v>1146</v>
      </c>
      <c r="C727" s="198" t="s">
        <v>290</v>
      </c>
      <c r="D727" s="199">
        <v>2</v>
      </c>
    </row>
    <row r="728" spans="1:4" x14ac:dyDescent="0.2">
      <c r="A728" s="196">
        <v>455</v>
      </c>
      <c r="B728" s="197">
        <v>1148</v>
      </c>
      <c r="C728" s="198" t="s">
        <v>290</v>
      </c>
      <c r="D728" s="199">
        <v>2</v>
      </c>
    </row>
    <row r="729" spans="1:4" x14ac:dyDescent="0.2">
      <c r="A729" s="196">
        <v>456</v>
      </c>
      <c r="B729" s="197">
        <v>1150</v>
      </c>
      <c r="C729" s="198" t="s">
        <v>290</v>
      </c>
      <c r="D729" s="199">
        <v>2</v>
      </c>
    </row>
    <row r="730" spans="1:4" x14ac:dyDescent="0.2">
      <c r="A730" s="196">
        <v>459</v>
      </c>
      <c r="B730" s="197">
        <v>1398</v>
      </c>
      <c r="C730" s="198" t="s">
        <v>290</v>
      </c>
      <c r="D730" s="199">
        <v>2</v>
      </c>
    </row>
    <row r="731" spans="1:4" x14ac:dyDescent="0.2">
      <c r="A731" s="196">
        <v>460</v>
      </c>
      <c r="B731" s="197">
        <v>361</v>
      </c>
      <c r="C731" s="198" t="s">
        <v>380</v>
      </c>
      <c r="D731" s="199" t="s">
        <v>236</v>
      </c>
    </row>
    <row r="732" spans="1:4" x14ac:dyDescent="0.2">
      <c r="A732" s="196">
        <v>461</v>
      </c>
      <c r="B732" s="197">
        <v>361</v>
      </c>
      <c r="C732" s="198" t="s">
        <v>380</v>
      </c>
      <c r="D732" s="199" t="s">
        <v>236</v>
      </c>
    </row>
    <row r="733" spans="1:4" x14ac:dyDescent="0.2">
      <c r="A733" s="196">
        <v>462</v>
      </c>
      <c r="B733" s="197">
        <v>362</v>
      </c>
      <c r="C733" s="198" t="s">
        <v>381</v>
      </c>
      <c r="D733" s="199" t="s">
        <v>236</v>
      </c>
    </row>
    <row r="734" spans="1:4" x14ac:dyDescent="0.2">
      <c r="A734" s="196">
        <v>463</v>
      </c>
      <c r="B734" s="197">
        <v>363</v>
      </c>
      <c r="C734" s="198" t="s">
        <v>382</v>
      </c>
      <c r="D734" s="199" t="s">
        <v>236</v>
      </c>
    </row>
    <row r="735" spans="1:4" x14ac:dyDescent="0.2">
      <c r="A735" s="196">
        <v>464</v>
      </c>
      <c r="B735" s="197">
        <v>364</v>
      </c>
      <c r="C735" s="198" t="s">
        <v>383</v>
      </c>
      <c r="D735" s="199">
        <v>1</v>
      </c>
    </row>
    <row r="736" spans="1:4" x14ac:dyDescent="0.2">
      <c r="A736" s="196">
        <v>464</v>
      </c>
      <c r="B736" s="197">
        <v>365</v>
      </c>
      <c r="C736" s="198" t="s">
        <v>383</v>
      </c>
      <c r="D736" s="199">
        <v>1</v>
      </c>
    </row>
    <row r="737" spans="1:4" x14ac:dyDescent="0.2">
      <c r="A737" s="196">
        <v>465</v>
      </c>
      <c r="B737" s="197">
        <v>1410</v>
      </c>
      <c r="C737" s="198" t="s">
        <v>384</v>
      </c>
      <c r="D737" s="199">
        <v>1</v>
      </c>
    </row>
    <row r="738" spans="1:4" x14ac:dyDescent="0.2">
      <c r="A738" s="196">
        <v>465</v>
      </c>
      <c r="B738" s="197">
        <v>1411</v>
      </c>
      <c r="C738" s="198" t="s">
        <v>384</v>
      </c>
      <c r="D738" s="199">
        <v>1</v>
      </c>
    </row>
    <row r="739" spans="1:4" x14ac:dyDescent="0.2">
      <c r="A739" s="196">
        <v>466</v>
      </c>
      <c r="B739" s="197">
        <v>366</v>
      </c>
      <c r="C739" s="198" t="s">
        <v>385</v>
      </c>
      <c r="D739" s="199" t="s">
        <v>474</v>
      </c>
    </row>
    <row r="740" spans="1:4" x14ac:dyDescent="0.2">
      <c r="A740" s="196">
        <v>467</v>
      </c>
      <c r="B740" s="197">
        <v>367</v>
      </c>
      <c r="C740" s="198" t="s">
        <v>385</v>
      </c>
      <c r="D740" s="199" t="s">
        <v>474</v>
      </c>
    </row>
    <row r="741" spans="1:4" x14ac:dyDescent="0.2">
      <c r="A741" s="196">
        <v>468</v>
      </c>
      <c r="B741" s="197">
        <v>368</v>
      </c>
      <c r="C741" s="198" t="s">
        <v>385</v>
      </c>
      <c r="D741" s="199" t="s">
        <v>474</v>
      </c>
    </row>
    <row r="742" spans="1:4" x14ac:dyDescent="0.2">
      <c r="A742" s="196">
        <v>469</v>
      </c>
      <c r="B742" s="197">
        <v>369</v>
      </c>
      <c r="C742" s="198" t="s">
        <v>385</v>
      </c>
      <c r="D742" s="199" t="s">
        <v>474</v>
      </c>
    </row>
    <row r="743" spans="1:4" x14ac:dyDescent="0.2">
      <c r="A743" s="196">
        <v>470</v>
      </c>
      <c r="B743" s="197">
        <v>370</v>
      </c>
      <c r="C743" s="198" t="s">
        <v>385</v>
      </c>
      <c r="D743" s="199" t="s">
        <v>474</v>
      </c>
    </row>
    <row r="744" spans="1:4" x14ac:dyDescent="0.2">
      <c r="A744" s="196">
        <v>473</v>
      </c>
      <c r="B744" s="197">
        <v>1412</v>
      </c>
      <c r="C744" s="198" t="s">
        <v>386</v>
      </c>
      <c r="D744" s="199">
        <v>1</v>
      </c>
    </row>
    <row r="745" spans="1:4" x14ac:dyDescent="0.2">
      <c r="A745" s="196">
        <v>473</v>
      </c>
      <c r="B745" s="197">
        <v>1413</v>
      </c>
      <c r="C745" s="198" t="s">
        <v>386</v>
      </c>
      <c r="D745" s="199">
        <v>2</v>
      </c>
    </row>
    <row r="746" spans="1:4" x14ac:dyDescent="0.2">
      <c r="A746" s="196">
        <v>474</v>
      </c>
      <c r="B746" s="197">
        <v>1414</v>
      </c>
      <c r="C746" s="198" t="s">
        <v>387</v>
      </c>
      <c r="D746" s="199" t="s">
        <v>236</v>
      </c>
    </row>
    <row r="747" spans="1:4" x14ac:dyDescent="0.2">
      <c r="A747" s="196">
        <v>475</v>
      </c>
      <c r="B747" s="197">
        <v>1415</v>
      </c>
      <c r="C747" s="198" t="s">
        <v>388</v>
      </c>
      <c r="D747" s="199">
        <v>1</v>
      </c>
    </row>
    <row r="748" spans="1:4" x14ac:dyDescent="0.2">
      <c r="A748" s="196">
        <v>475</v>
      </c>
      <c r="B748" s="197">
        <v>1416</v>
      </c>
      <c r="C748" s="198" t="s">
        <v>388</v>
      </c>
      <c r="D748" s="199">
        <v>2</v>
      </c>
    </row>
    <row r="749" spans="1:4" x14ac:dyDescent="0.2">
      <c r="A749" s="196">
        <v>476</v>
      </c>
      <c r="B749" s="197">
        <v>1417</v>
      </c>
      <c r="C749" s="198" t="s">
        <v>389</v>
      </c>
      <c r="D749" s="199" t="s">
        <v>236</v>
      </c>
    </row>
    <row r="750" spans="1:4" x14ac:dyDescent="0.2">
      <c r="A750" s="196">
        <v>477</v>
      </c>
      <c r="B750" s="197">
        <v>1418</v>
      </c>
      <c r="C750" s="198" t="s">
        <v>389</v>
      </c>
      <c r="D750" s="199" t="s">
        <v>236</v>
      </c>
    </row>
    <row r="751" spans="1:4" x14ac:dyDescent="0.2">
      <c r="A751" s="196">
        <v>478</v>
      </c>
      <c r="B751" s="197">
        <v>1419</v>
      </c>
      <c r="C751" s="198" t="s">
        <v>319</v>
      </c>
      <c r="D751" s="199">
        <v>1</v>
      </c>
    </row>
    <row r="752" spans="1:4" x14ac:dyDescent="0.2">
      <c r="A752" s="196">
        <v>478</v>
      </c>
      <c r="B752" s="197">
        <v>1420</v>
      </c>
      <c r="C752" s="198" t="s">
        <v>319</v>
      </c>
      <c r="D752" s="199">
        <v>1</v>
      </c>
    </row>
    <row r="753" spans="1:4" x14ac:dyDescent="0.2">
      <c r="A753" s="196">
        <v>478</v>
      </c>
      <c r="B753" s="197">
        <v>1421</v>
      </c>
      <c r="C753" s="198" t="s">
        <v>319</v>
      </c>
      <c r="D753" s="199">
        <v>2</v>
      </c>
    </row>
    <row r="754" spans="1:4" x14ac:dyDescent="0.2">
      <c r="A754" s="196">
        <v>479</v>
      </c>
      <c r="B754" s="197">
        <v>1424</v>
      </c>
      <c r="C754" s="198" t="s">
        <v>377</v>
      </c>
      <c r="D754" s="199">
        <v>2</v>
      </c>
    </row>
    <row r="755" spans="1:4" x14ac:dyDescent="0.2">
      <c r="A755" s="196">
        <v>479</v>
      </c>
      <c r="B755" s="197">
        <v>1425</v>
      </c>
      <c r="C755" s="198" t="s">
        <v>377</v>
      </c>
      <c r="D755" s="199">
        <v>1</v>
      </c>
    </row>
    <row r="756" spans="1:4" x14ac:dyDescent="0.2">
      <c r="A756" s="196">
        <v>480</v>
      </c>
      <c r="B756" s="197">
        <v>1426</v>
      </c>
      <c r="C756" s="198" t="s">
        <v>377</v>
      </c>
      <c r="D756" s="199">
        <v>2</v>
      </c>
    </row>
    <row r="757" spans="1:4" x14ac:dyDescent="0.2">
      <c r="A757" s="196">
        <v>480</v>
      </c>
      <c r="B757" s="197">
        <v>1427</v>
      </c>
      <c r="C757" s="198" t="s">
        <v>377</v>
      </c>
      <c r="D757" s="199">
        <v>1</v>
      </c>
    </row>
    <row r="758" spans="1:4" x14ac:dyDescent="0.2">
      <c r="A758" s="196">
        <v>481</v>
      </c>
      <c r="B758" s="197">
        <v>1428</v>
      </c>
      <c r="C758" s="198" t="s">
        <v>377</v>
      </c>
      <c r="D758" s="199">
        <v>2</v>
      </c>
    </row>
    <row r="759" spans="1:4" x14ac:dyDescent="0.2">
      <c r="A759" s="196">
        <v>481</v>
      </c>
      <c r="B759" s="197">
        <v>1429</v>
      </c>
      <c r="C759" s="198" t="s">
        <v>377</v>
      </c>
      <c r="D759" s="199">
        <v>1</v>
      </c>
    </row>
    <row r="760" spans="1:4" x14ac:dyDescent="0.2">
      <c r="A760" s="196">
        <v>482</v>
      </c>
      <c r="B760" s="197">
        <v>378</v>
      </c>
      <c r="C760" s="198" t="s">
        <v>390</v>
      </c>
      <c r="D760" s="199" t="s">
        <v>391</v>
      </c>
    </row>
    <row r="761" spans="1:4" x14ac:dyDescent="0.2">
      <c r="A761" s="196">
        <v>483</v>
      </c>
      <c r="B761" s="197">
        <v>379</v>
      </c>
      <c r="C761" s="198" t="s">
        <v>392</v>
      </c>
      <c r="D761" s="199" t="s">
        <v>391</v>
      </c>
    </row>
    <row r="762" spans="1:4" x14ac:dyDescent="0.2">
      <c r="A762" s="196">
        <v>484</v>
      </c>
      <c r="B762" s="197">
        <v>380</v>
      </c>
      <c r="C762" s="198" t="s">
        <v>393</v>
      </c>
      <c r="D762" s="199" t="s">
        <v>391</v>
      </c>
    </row>
    <row r="763" spans="1:4" x14ac:dyDescent="0.2">
      <c r="A763" s="196">
        <v>485</v>
      </c>
      <c r="B763" s="197">
        <v>381</v>
      </c>
      <c r="C763" s="198" t="s">
        <v>394</v>
      </c>
      <c r="D763" s="199" t="s">
        <v>391</v>
      </c>
    </row>
    <row r="764" spans="1:4" x14ac:dyDescent="0.2">
      <c r="A764" s="196">
        <v>486</v>
      </c>
      <c r="B764" s="197">
        <v>382</v>
      </c>
      <c r="C764" s="198" t="s">
        <v>395</v>
      </c>
      <c r="D764" s="199" t="s">
        <v>391</v>
      </c>
    </row>
    <row r="765" spans="1:4" x14ac:dyDescent="0.2">
      <c r="A765" s="196">
        <v>487</v>
      </c>
      <c r="B765" s="197">
        <v>383</v>
      </c>
      <c r="C765" s="198" t="s">
        <v>396</v>
      </c>
      <c r="D765" s="199" t="s">
        <v>391</v>
      </c>
    </row>
    <row r="766" spans="1:4" x14ac:dyDescent="0.2">
      <c r="A766" s="196">
        <v>488</v>
      </c>
      <c r="B766" s="197">
        <v>384</v>
      </c>
      <c r="C766" s="198" t="s">
        <v>397</v>
      </c>
      <c r="D766" s="199" t="s">
        <v>391</v>
      </c>
    </row>
    <row r="767" spans="1:4" x14ac:dyDescent="0.2">
      <c r="A767" s="196">
        <v>489</v>
      </c>
      <c r="B767" s="197">
        <v>385</v>
      </c>
      <c r="C767" s="198" t="s">
        <v>398</v>
      </c>
      <c r="D767" s="199" t="s">
        <v>391</v>
      </c>
    </row>
    <row r="768" spans="1:4" x14ac:dyDescent="0.2">
      <c r="A768" s="196">
        <v>490</v>
      </c>
      <c r="B768" s="197">
        <v>386</v>
      </c>
      <c r="C768" s="198" t="s">
        <v>399</v>
      </c>
      <c r="D768" s="199" t="s">
        <v>391</v>
      </c>
    </row>
    <row r="769" spans="1:4" x14ac:dyDescent="0.2">
      <c r="A769" s="196">
        <v>491</v>
      </c>
      <c r="B769" s="197">
        <v>387</v>
      </c>
      <c r="C769" s="198" t="s">
        <v>400</v>
      </c>
      <c r="D769" s="199" t="s">
        <v>391</v>
      </c>
    </row>
    <row r="770" spans="1:4" x14ac:dyDescent="0.2">
      <c r="A770" s="196">
        <v>492</v>
      </c>
      <c r="B770" s="197">
        <v>388</v>
      </c>
      <c r="C770" s="198" t="s">
        <v>401</v>
      </c>
      <c r="D770" s="199" t="s">
        <v>391</v>
      </c>
    </row>
    <row r="771" spans="1:4" x14ac:dyDescent="0.2">
      <c r="A771" s="196">
        <v>493</v>
      </c>
      <c r="B771" s="197">
        <v>389</v>
      </c>
      <c r="C771" s="198" t="s">
        <v>402</v>
      </c>
      <c r="D771" s="199" t="s">
        <v>391</v>
      </c>
    </row>
    <row r="772" spans="1:4" x14ac:dyDescent="0.2">
      <c r="A772" s="196">
        <v>494</v>
      </c>
      <c r="B772" s="197">
        <v>390</v>
      </c>
      <c r="C772" s="198" t="s">
        <v>403</v>
      </c>
      <c r="D772" s="199" t="s">
        <v>391</v>
      </c>
    </row>
    <row r="773" spans="1:4" x14ac:dyDescent="0.2">
      <c r="A773" s="196">
        <v>495</v>
      </c>
      <c r="B773" s="197">
        <v>391</v>
      </c>
      <c r="C773" s="198" t="s">
        <v>404</v>
      </c>
      <c r="D773" s="199" t="s">
        <v>391</v>
      </c>
    </row>
    <row r="774" spans="1:4" x14ac:dyDescent="0.2">
      <c r="A774" s="196">
        <v>496</v>
      </c>
      <c r="B774" s="197">
        <v>392</v>
      </c>
      <c r="C774" s="198" t="s">
        <v>405</v>
      </c>
      <c r="D774" s="199" t="s">
        <v>391</v>
      </c>
    </row>
    <row r="775" spans="1:4" x14ac:dyDescent="0.2">
      <c r="A775" s="196">
        <v>497</v>
      </c>
      <c r="B775" s="197">
        <v>393</v>
      </c>
      <c r="C775" s="198" t="s">
        <v>406</v>
      </c>
      <c r="D775" s="199" t="s">
        <v>391</v>
      </c>
    </row>
    <row r="776" spans="1:4" x14ac:dyDescent="0.2">
      <c r="A776" s="196">
        <v>498</v>
      </c>
      <c r="B776" s="197">
        <v>394</v>
      </c>
      <c r="C776" s="198" t="s">
        <v>407</v>
      </c>
      <c r="D776" s="199" t="s">
        <v>391</v>
      </c>
    </row>
    <row r="777" spans="1:4" x14ac:dyDescent="0.2">
      <c r="A777" s="196">
        <v>701</v>
      </c>
      <c r="B777" s="197">
        <v>343</v>
      </c>
      <c r="C777" s="198" t="s">
        <v>408</v>
      </c>
      <c r="D777" s="199" t="s">
        <v>236</v>
      </c>
    </row>
    <row r="778" spans="1:4" x14ac:dyDescent="0.2">
      <c r="A778" s="196">
        <v>702</v>
      </c>
      <c r="B778" s="197">
        <v>344</v>
      </c>
      <c r="C778" s="198" t="s">
        <v>408</v>
      </c>
      <c r="D778" s="199" t="s">
        <v>236</v>
      </c>
    </row>
    <row r="779" spans="1:4" x14ac:dyDescent="0.2">
      <c r="A779" s="196">
        <v>703</v>
      </c>
      <c r="B779" s="197">
        <v>317</v>
      </c>
      <c r="C779" s="198" t="s">
        <v>342</v>
      </c>
      <c r="D779" s="199" t="s">
        <v>236</v>
      </c>
    </row>
    <row r="780" spans="1:4" x14ac:dyDescent="0.2">
      <c r="A780" s="196">
        <v>704</v>
      </c>
      <c r="B780" s="197">
        <v>318</v>
      </c>
      <c r="C780" s="198" t="s">
        <v>342</v>
      </c>
      <c r="D780" s="199" t="s">
        <v>236</v>
      </c>
    </row>
    <row r="781" spans="1:4" x14ac:dyDescent="0.2">
      <c r="A781" s="196">
        <v>705</v>
      </c>
      <c r="B781" s="197">
        <v>319</v>
      </c>
      <c r="C781" s="198" t="s">
        <v>342</v>
      </c>
      <c r="D781" s="199" t="s">
        <v>236</v>
      </c>
    </row>
    <row r="782" spans="1:4" x14ac:dyDescent="0.2">
      <c r="A782" s="196">
        <v>706</v>
      </c>
      <c r="B782" s="197">
        <v>320</v>
      </c>
      <c r="C782" s="198" t="s">
        <v>342</v>
      </c>
      <c r="D782" s="199" t="s">
        <v>236</v>
      </c>
    </row>
    <row r="783" spans="1:4" x14ac:dyDescent="0.2">
      <c r="A783" s="196">
        <v>707</v>
      </c>
      <c r="B783" s="197">
        <v>321</v>
      </c>
      <c r="C783" s="198" t="s">
        <v>342</v>
      </c>
      <c r="D783" s="199" t="s">
        <v>236</v>
      </c>
    </row>
    <row r="784" spans="1:4" x14ac:dyDescent="0.2">
      <c r="A784" s="196">
        <v>708</v>
      </c>
      <c r="B784" s="197">
        <v>322</v>
      </c>
      <c r="C784" s="198" t="s">
        <v>342</v>
      </c>
      <c r="D784" s="199" t="s">
        <v>236</v>
      </c>
    </row>
    <row r="785" spans="1:4" x14ac:dyDescent="0.2">
      <c r="A785" s="196">
        <v>709</v>
      </c>
      <c r="B785" s="197">
        <v>323</v>
      </c>
      <c r="C785" s="198" t="s">
        <v>342</v>
      </c>
      <c r="D785" s="199" t="s">
        <v>236</v>
      </c>
    </row>
    <row r="786" spans="1:4" x14ac:dyDescent="0.2">
      <c r="A786" s="196">
        <v>710</v>
      </c>
      <c r="B786" s="197">
        <v>324</v>
      </c>
      <c r="C786" s="198" t="s">
        <v>342</v>
      </c>
      <c r="D786" s="199" t="s">
        <v>236</v>
      </c>
    </row>
    <row r="787" spans="1:4" x14ac:dyDescent="0.2">
      <c r="A787" s="196">
        <v>711</v>
      </c>
      <c r="B787" s="197">
        <v>325</v>
      </c>
      <c r="C787" s="198" t="s">
        <v>342</v>
      </c>
      <c r="D787" s="199" t="s">
        <v>236</v>
      </c>
    </row>
    <row r="788" spans="1:4" x14ac:dyDescent="0.2">
      <c r="A788" s="196">
        <v>712</v>
      </c>
      <c r="B788" s="197">
        <v>326</v>
      </c>
      <c r="C788" s="198" t="s">
        <v>409</v>
      </c>
      <c r="D788" s="199" t="s">
        <v>236</v>
      </c>
    </row>
    <row r="789" spans="1:4" x14ac:dyDescent="0.2">
      <c r="A789" s="196">
        <v>713</v>
      </c>
      <c r="B789" s="197">
        <v>328</v>
      </c>
      <c r="C789" s="198" t="s">
        <v>409</v>
      </c>
      <c r="D789" s="199" t="s">
        <v>236</v>
      </c>
    </row>
    <row r="790" spans="1:4" x14ac:dyDescent="0.2">
      <c r="A790" s="196">
        <v>714</v>
      </c>
      <c r="B790" s="197">
        <v>329</v>
      </c>
      <c r="C790" s="198" t="s">
        <v>409</v>
      </c>
      <c r="D790" s="199" t="s">
        <v>236</v>
      </c>
    </row>
    <row r="791" spans="1:4" x14ac:dyDescent="0.2">
      <c r="A791" s="196">
        <v>715</v>
      </c>
      <c r="B791" s="197">
        <v>330</v>
      </c>
      <c r="C791" s="198" t="s">
        <v>409</v>
      </c>
      <c r="D791" s="199" t="s">
        <v>236</v>
      </c>
    </row>
    <row r="792" spans="1:4" x14ac:dyDescent="0.2">
      <c r="A792" s="196">
        <v>716</v>
      </c>
      <c r="B792" s="197">
        <v>339</v>
      </c>
      <c r="C792" s="198" t="s">
        <v>410</v>
      </c>
      <c r="D792" s="199" t="s">
        <v>236</v>
      </c>
    </row>
    <row r="793" spans="1:4" x14ac:dyDescent="0.2">
      <c r="A793" s="196">
        <v>717</v>
      </c>
      <c r="B793" s="197">
        <v>340</v>
      </c>
      <c r="C793" s="198" t="s">
        <v>410</v>
      </c>
      <c r="D793" s="199" t="s">
        <v>236</v>
      </c>
    </row>
    <row r="794" spans="1:4" x14ac:dyDescent="0.2">
      <c r="A794" s="196">
        <v>718</v>
      </c>
      <c r="B794" s="197">
        <v>341</v>
      </c>
      <c r="C794" s="198" t="s">
        <v>411</v>
      </c>
      <c r="D794" s="199" t="s">
        <v>236</v>
      </c>
    </row>
    <row r="795" spans="1:4" x14ac:dyDescent="0.2">
      <c r="A795" s="196">
        <v>719</v>
      </c>
      <c r="B795" s="197">
        <v>342</v>
      </c>
      <c r="C795" s="198" t="s">
        <v>411</v>
      </c>
      <c r="D795" s="199" t="s">
        <v>236</v>
      </c>
    </row>
    <row r="796" spans="1:4" x14ac:dyDescent="0.2">
      <c r="A796" s="196">
        <v>720</v>
      </c>
      <c r="B796" s="197">
        <v>331</v>
      </c>
      <c r="C796" s="198" t="s">
        <v>275</v>
      </c>
      <c r="D796" s="199">
        <v>1</v>
      </c>
    </row>
    <row r="797" spans="1:4" x14ac:dyDescent="0.2">
      <c r="A797" s="196">
        <v>720</v>
      </c>
      <c r="B797" s="197">
        <v>332</v>
      </c>
      <c r="C797" s="198" t="s">
        <v>275</v>
      </c>
      <c r="D797" s="199">
        <v>1</v>
      </c>
    </row>
    <row r="798" spans="1:4" x14ac:dyDescent="0.2">
      <c r="A798" s="196">
        <v>720</v>
      </c>
      <c r="B798" s="197">
        <v>333</v>
      </c>
      <c r="C798" s="198" t="s">
        <v>275</v>
      </c>
      <c r="D798" s="199">
        <v>2</v>
      </c>
    </row>
    <row r="799" spans="1:4" x14ac:dyDescent="0.2">
      <c r="A799" s="196">
        <v>721</v>
      </c>
      <c r="B799" s="197">
        <v>327</v>
      </c>
      <c r="C799" s="198" t="s">
        <v>412</v>
      </c>
      <c r="D799" s="199">
        <v>2</v>
      </c>
    </row>
    <row r="800" spans="1:4" x14ac:dyDescent="0.2">
      <c r="A800" s="196">
        <v>721</v>
      </c>
      <c r="B800" s="197">
        <v>336</v>
      </c>
      <c r="C800" s="198" t="s">
        <v>412</v>
      </c>
      <c r="D800" s="199">
        <v>1</v>
      </c>
    </row>
    <row r="801" spans="1:4" x14ac:dyDescent="0.2">
      <c r="A801" s="196">
        <v>722</v>
      </c>
      <c r="B801" s="197">
        <v>13067</v>
      </c>
      <c r="C801" s="198" t="s">
        <v>412</v>
      </c>
      <c r="D801" s="199">
        <v>2</v>
      </c>
    </row>
    <row r="802" spans="1:4" x14ac:dyDescent="0.2">
      <c r="A802" s="196">
        <v>722</v>
      </c>
      <c r="B802" s="197">
        <v>13068</v>
      </c>
      <c r="C802" s="198" t="s">
        <v>412</v>
      </c>
      <c r="D802" s="199">
        <v>1</v>
      </c>
    </row>
    <row r="803" spans="1:4" x14ac:dyDescent="0.2">
      <c r="A803" s="196">
        <v>723</v>
      </c>
      <c r="B803" s="197">
        <v>13070</v>
      </c>
      <c r="C803" s="198" t="s">
        <v>412</v>
      </c>
      <c r="D803" s="199">
        <v>2</v>
      </c>
    </row>
    <row r="804" spans="1:4" x14ac:dyDescent="0.2">
      <c r="A804" s="196">
        <v>723</v>
      </c>
      <c r="B804" s="197">
        <v>13071</v>
      </c>
      <c r="C804" s="198" t="s">
        <v>412</v>
      </c>
      <c r="D804" s="199">
        <v>1</v>
      </c>
    </row>
    <row r="805" spans="1:4" x14ac:dyDescent="0.2">
      <c r="A805" s="196">
        <v>724</v>
      </c>
      <c r="B805" s="197">
        <v>13073</v>
      </c>
      <c r="C805" s="198" t="s">
        <v>412</v>
      </c>
      <c r="D805" s="199">
        <v>2</v>
      </c>
    </row>
    <row r="806" spans="1:4" x14ac:dyDescent="0.2">
      <c r="A806" s="196">
        <v>724</v>
      </c>
      <c r="B806" s="197">
        <v>13074</v>
      </c>
      <c r="C806" s="198" t="s">
        <v>412</v>
      </c>
      <c r="D806" s="199">
        <v>1</v>
      </c>
    </row>
    <row r="807" spans="1:4" x14ac:dyDescent="0.2">
      <c r="A807" s="196">
        <v>725</v>
      </c>
      <c r="B807" s="197">
        <v>13076</v>
      </c>
      <c r="C807" s="198" t="s">
        <v>412</v>
      </c>
      <c r="D807" s="199">
        <v>2</v>
      </c>
    </row>
    <row r="808" spans="1:4" x14ac:dyDescent="0.2">
      <c r="A808" s="196">
        <v>725</v>
      </c>
      <c r="B808" s="197">
        <v>13077</v>
      </c>
      <c r="C808" s="198" t="s">
        <v>412</v>
      </c>
      <c r="D808" s="199">
        <v>1</v>
      </c>
    </row>
    <row r="809" spans="1:4" x14ac:dyDescent="0.2">
      <c r="A809" s="196">
        <v>726</v>
      </c>
      <c r="B809" s="197">
        <v>13079</v>
      </c>
      <c r="C809" s="198" t="s">
        <v>412</v>
      </c>
      <c r="D809" s="199">
        <v>2</v>
      </c>
    </row>
    <row r="810" spans="1:4" x14ac:dyDescent="0.2">
      <c r="A810" s="196">
        <v>726</v>
      </c>
      <c r="B810" s="197">
        <v>13080</v>
      </c>
      <c r="C810" s="198" t="s">
        <v>412</v>
      </c>
      <c r="D810" s="199">
        <v>1</v>
      </c>
    </row>
    <row r="811" spans="1:4" x14ac:dyDescent="0.2">
      <c r="A811" s="196">
        <v>727</v>
      </c>
      <c r="B811" s="197">
        <v>13032</v>
      </c>
      <c r="C811" s="198" t="s">
        <v>412</v>
      </c>
      <c r="D811" s="199">
        <v>2</v>
      </c>
    </row>
    <row r="812" spans="1:4" x14ac:dyDescent="0.2">
      <c r="A812" s="196">
        <v>727</v>
      </c>
      <c r="B812" s="197">
        <v>13033</v>
      </c>
      <c r="C812" s="198" t="s">
        <v>412</v>
      </c>
      <c r="D812" s="199">
        <v>1</v>
      </c>
    </row>
    <row r="813" spans="1:4" x14ac:dyDescent="0.2">
      <c r="A813" s="196">
        <v>728</v>
      </c>
      <c r="B813" s="197">
        <v>13034</v>
      </c>
      <c r="C813" s="198" t="s">
        <v>413</v>
      </c>
      <c r="D813" s="199">
        <v>2</v>
      </c>
    </row>
    <row r="814" spans="1:4" x14ac:dyDescent="0.2">
      <c r="A814" s="196">
        <v>729</v>
      </c>
      <c r="B814" s="197">
        <v>13035</v>
      </c>
      <c r="C814" s="198" t="s">
        <v>412</v>
      </c>
      <c r="D814" s="199">
        <v>2</v>
      </c>
    </row>
    <row r="815" spans="1:4" x14ac:dyDescent="0.2">
      <c r="A815" s="196">
        <v>729</v>
      </c>
      <c r="B815" s="197">
        <v>13036</v>
      </c>
      <c r="C815" s="198" t="s">
        <v>412</v>
      </c>
      <c r="D815" s="199">
        <v>1</v>
      </c>
    </row>
    <row r="816" spans="1:4" x14ac:dyDescent="0.2">
      <c r="A816" s="196">
        <v>730</v>
      </c>
      <c r="B816" s="197">
        <v>13037</v>
      </c>
      <c r="C816" s="198" t="s">
        <v>413</v>
      </c>
      <c r="D816" s="199">
        <v>2</v>
      </c>
    </row>
    <row r="817" spans="1:4" x14ac:dyDescent="0.2">
      <c r="A817" s="196">
        <v>731</v>
      </c>
      <c r="B817" s="197">
        <v>13038</v>
      </c>
      <c r="C817" s="198" t="s">
        <v>412</v>
      </c>
      <c r="D817" s="199">
        <v>2</v>
      </c>
    </row>
    <row r="818" spans="1:4" x14ac:dyDescent="0.2">
      <c r="A818" s="196">
        <v>731</v>
      </c>
      <c r="B818" s="197">
        <v>13039</v>
      </c>
      <c r="C818" s="198" t="s">
        <v>412</v>
      </c>
      <c r="D818" s="199">
        <v>1</v>
      </c>
    </row>
    <row r="819" spans="1:4" x14ac:dyDescent="0.2">
      <c r="A819" s="196">
        <v>732</v>
      </c>
      <c r="B819" s="197">
        <v>13040</v>
      </c>
      <c r="C819" s="198" t="s">
        <v>413</v>
      </c>
      <c r="D819" s="199">
        <v>2</v>
      </c>
    </row>
    <row r="820" spans="1:4" x14ac:dyDescent="0.2">
      <c r="A820" s="196">
        <v>733</v>
      </c>
      <c r="B820" s="197">
        <v>13041</v>
      </c>
      <c r="C820" s="198" t="s">
        <v>412</v>
      </c>
      <c r="D820" s="199">
        <v>2</v>
      </c>
    </row>
    <row r="821" spans="1:4" x14ac:dyDescent="0.2">
      <c r="A821" s="196">
        <v>733</v>
      </c>
      <c r="B821" s="197">
        <v>13042</v>
      </c>
      <c r="C821" s="198" t="s">
        <v>412</v>
      </c>
      <c r="D821" s="199">
        <v>1</v>
      </c>
    </row>
    <row r="822" spans="1:4" x14ac:dyDescent="0.2">
      <c r="A822" s="196">
        <v>734</v>
      </c>
      <c r="B822" s="197">
        <v>13043</v>
      </c>
      <c r="C822" s="198" t="s">
        <v>413</v>
      </c>
      <c r="D822" s="199">
        <v>2</v>
      </c>
    </row>
    <row r="823" spans="1:4" x14ac:dyDescent="0.2">
      <c r="A823" s="196">
        <v>735</v>
      </c>
      <c r="B823" s="197">
        <v>13044</v>
      </c>
      <c r="C823" s="198" t="s">
        <v>412</v>
      </c>
      <c r="D823" s="199">
        <v>2</v>
      </c>
    </row>
    <row r="824" spans="1:4" x14ac:dyDescent="0.2">
      <c r="A824" s="196">
        <v>735</v>
      </c>
      <c r="B824" s="197">
        <v>13045</v>
      </c>
      <c r="C824" s="198" t="s">
        <v>412</v>
      </c>
      <c r="D824" s="199">
        <v>1</v>
      </c>
    </row>
    <row r="825" spans="1:4" x14ac:dyDescent="0.2">
      <c r="A825" s="196">
        <v>736</v>
      </c>
      <c r="B825" s="197">
        <v>13046</v>
      </c>
      <c r="C825" s="198" t="s">
        <v>413</v>
      </c>
      <c r="D825" s="199">
        <v>2</v>
      </c>
    </row>
    <row r="826" spans="1:4" x14ac:dyDescent="0.2">
      <c r="A826" s="196">
        <v>737</v>
      </c>
      <c r="B826" s="197">
        <v>13047</v>
      </c>
      <c r="C826" s="198" t="s">
        <v>412</v>
      </c>
      <c r="D826" s="199">
        <v>2</v>
      </c>
    </row>
    <row r="827" spans="1:4" x14ac:dyDescent="0.2">
      <c r="A827" s="196">
        <v>737</v>
      </c>
      <c r="B827" s="197">
        <v>13048</v>
      </c>
      <c r="C827" s="198" t="s">
        <v>412</v>
      </c>
      <c r="D827" s="199">
        <v>1</v>
      </c>
    </row>
    <row r="828" spans="1:4" x14ac:dyDescent="0.2">
      <c r="A828" s="196">
        <v>738</v>
      </c>
      <c r="B828" s="197">
        <v>13049</v>
      </c>
      <c r="C828" s="198" t="s">
        <v>413</v>
      </c>
      <c r="D828" s="199">
        <v>2</v>
      </c>
    </row>
    <row r="829" spans="1:4" x14ac:dyDescent="0.2">
      <c r="A829" s="196">
        <v>739</v>
      </c>
      <c r="B829" s="197">
        <v>13050</v>
      </c>
      <c r="C829" s="198" t="s">
        <v>412</v>
      </c>
      <c r="D829" s="199">
        <v>2</v>
      </c>
    </row>
    <row r="830" spans="1:4" x14ac:dyDescent="0.2">
      <c r="A830" s="196">
        <v>739</v>
      </c>
      <c r="B830" s="197">
        <v>13051</v>
      </c>
      <c r="C830" s="198" t="s">
        <v>412</v>
      </c>
      <c r="D830" s="199">
        <v>1</v>
      </c>
    </row>
    <row r="831" spans="1:4" x14ac:dyDescent="0.2">
      <c r="A831" s="196">
        <v>740</v>
      </c>
      <c r="B831" s="197">
        <v>13052</v>
      </c>
      <c r="C831" s="198" t="s">
        <v>413</v>
      </c>
      <c r="D831" s="199">
        <v>2</v>
      </c>
    </row>
    <row r="832" spans="1:4" x14ac:dyDescent="0.2">
      <c r="A832" s="196">
        <v>741</v>
      </c>
      <c r="B832" s="197">
        <v>13053</v>
      </c>
      <c r="C832" s="198" t="s">
        <v>412</v>
      </c>
      <c r="D832" s="199">
        <v>2</v>
      </c>
    </row>
    <row r="833" spans="1:4" x14ac:dyDescent="0.2">
      <c r="A833" s="196">
        <v>741</v>
      </c>
      <c r="B833" s="197">
        <v>13054</v>
      </c>
      <c r="C833" s="198" t="s">
        <v>412</v>
      </c>
      <c r="D833" s="199">
        <v>1</v>
      </c>
    </row>
    <row r="834" spans="1:4" x14ac:dyDescent="0.2">
      <c r="A834" s="196">
        <v>742</v>
      </c>
      <c r="B834" s="197">
        <v>13055</v>
      </c>
      <c r="C834" s="198" t="s">
        <v>413</v>
      </c>
      <c r="D834" s="199">
        <v>2</v>
      </c>
    </row>
    <row r="835" spans="1:4" x14ac:dyDescent="0.2">
      <c r="A835" s="196">
        <v>743</v>
      </c>
      <c r="B835" s="197">
        <v>13056</v>
      </c>
      <c r="C835" s="198" t="s">
        <v>412</v>
      </c>
      <c r="D835" s="199">
        <v>2</v>
      </c>
    </row>
    <row r="836" spans="1:4" x14ac:dyDescent="0.2">
      <c r="A836" s="196">
        <v>743</v>
      </c>
      <c r="B836" s="197">
        <v>13057</v>
      </c>
      <c r="C836" s="198" t="s">
        <v>412</v>
      </c>
      <c r="D836" s="199">
        <v>1</v>
      </c>
    </row>
    <row r="837" spans="1:4" x14ac:dyDescent="0.2">
      <c r="A837" s="196">
        <v>744</v>
      </c>
      <c r="B837" s="197">
        <v>13058</v>
      </c>
      <c r="C837" s="198" t="s">
        <v>413</v>
      </c>
      <c r="D837" s="199">
        <v>2</v>
      </c>
    </row>
    <row r="838" spans="1:4" x14ac:dyDescent="0.2">
      <c r="A838" s="196">
        <v>745</v>
      </c>
      <c r="B838" s="197">
        <v>13059</v>
      </c>
      <c r="C838" s="198" t="s">
        <v>412</v>
      </c>
      <c r="D838" s="199">
        <v>2</v>
      </c>
    </row>
    <row r="839" spans="1:4" x14ac:dyDescent="0.2">
      <c r="A839" s="196">
        <v>745</v>
      </c>
      <c r="B839" s="197">
        <v>13060</v>
      </c>
      <c r="C839" s="198" t="s">
        <v>412</v>
      </c>
      <c r="D839" s="199">
        <v>1</v>
      </c>
    </row>
    <row r="840" spans="1:4" x14ac:dyDescent="0.2">
      <c r="A840" s="196">
        <v>746</v>
      </c>
      <c r="B840" s="197">
        <v>13061</v>
      </c>
      <c r="C840" s="198" t="s">
        <v>413</v>
      </c>
      <c r="D840" s="199">
        <v>2</v>
      </c>
    </row>
    <row r="841" spans="1:4" x14ac:dyDescent="0.2">
      <c r="A841" s="196">
        <v>747</v>
      </c>
      <c r="B841" s="197">
        <v>13062</v>
      </c>
      <c r="C841" s="198" t="s">
        <v>412</v>
      </c>
      <c r="D841" s="199">
        <v>2</v>
      </c>
    </row>
    <row r="842" spans="1:4" x14ac:dyDescent="0.2">
      <c r="A842" s="196">
        <v>747</v>
      </c>
      <c r="B842" s="197">
        <v>13063</v>
      </c>
      <c r="C842" s="198" t="s">
        <v>412</v>
      </c>
      <c r="D842" s="199">
        <v>1</v>
      </c>
    </row>
    <row r="843" spans="1:4" x14ac:dyDescent="0.2">
      <c r="A843" s="196">
        <v>748</v>
      </c>
      <c r="B843" s="197">
        <v>13064</v>
      </c>
      <c r="C843" s="198" t="s">
        <v>412</v>
      </c>
      <c r="D843" s="199">
        <v>2</v>
      </c>
    </row>
    <row r="844" spans="1:4" x14ac:dyDescent="0.2">
      <c r="A844" s="196">
        <v>748</v>
      </c>
      <c r="B844" s="197">
        <v>13065</v>
      </c>
      <c r="C844" s="198" t="s">
        <v>412</v>
      </c>
      <c r="D844" s="199">
        <v>1</v>
      </c>
    </row>
    <row r="845" spans="1:4" x14ac:dyDescent="0.2">
      <c r="A845" s="196">
        <v>749</v>
      </c>
      <c r="B845" s="197">
        <v>13066</v>
      </c>
      <c r="C845" s="198" t="s">
        <v>413</v>
      </c>
      <c r="D845" s="199">
        <v>2</v>
      </c>
    </row>
    <row r="846" spans="1:4" x14ac:dyDescent="0.2">
      <c r="A846" s="196">
        <v>752</v>
      </c>
      <c r="B846" s="197">
        <v>13011</v>
      </c>
      <c r="C846" s="198" t="s">
        <v>412</v>
      </c>
      <c r="D846" s="199">
        <v>2</v>
      </c>
    </row>
    <row r="847" spans="1:4" x14ac:dyDescent="0.2">
      <c r="A847" s="196">
        <v>752</v>
      </c>
      <c r="B847" s="197">
        <v>13012</v>
      </c>
      <c r="C847" s="198" t="s">
        <v>412</v>
      </c>
      <c r="D847" s="199">
        <v>1</v>
      </c>
    </row>
    <row r="848" spans="1:4" x14ac:dyDescent="0.2">
      <c r="A848" s="196">
        <v>753</v>
      </c>
      <c r="B848" s="197">
        <v>13013</v>
      </c>
      <c r="C848" s="198" t="s">
        <v>414</v>
      </c>
      <c r="D848" s="199">
        <v>2</v>
      </c>
    </row>
    <row r="849" spans="1:4" x14ac:dyDescent="0.2">
      <c r="A849" s="196">
        <v>754</v>
      </c>
      <c r="B849" s="197">
        <v>13014</v>
      </c>
      <c r="C849" s="198" t="s">
        <v>412</v>
      </c>
      <c r="D849" s="199">
        <v>2</v>
      </c>
    </row>
    <row r="850" spans="1:4" x14ac:dyDescent="0.2">
      <c r="A850" s="196">
        <v>754</v>
      </c>
      <c r="B850" s="197">
        <v>13015</v>
      </c>
      <c r="C850" s="198" t="s">
        <v>412</v>
      </c>
      <c r="D850" s="199">
        <v>1</v>
      </c>
    </row>
    <row r="851" spans="1:4" x14ac:dyDescent="0.2">
      <c r="A851" s="196">
        <v>755</v>
      </c>
      <c r="B851" s="197">
        <v>13016</v>
      </c>
      <c r="C851" s="198" t="s">
        <v>414</v>
      </c>
      <c r="D851" s="199">
        <v>2</v>
      </c>
    </row>
    <row r="852" spans="1:4" x14ac:dyDescent="0.2">
      <c r="A852" s="196">
        <v>756</v>
      </c>
      <c r="B852" s="197">
        <v>13017</v>
      </c>
      <c r="C852" s="198" t="s">
        <v>412</v>
      </c>
      <c r="D852" s="199">
        <v>2</v>
      </c>
    </row>
    <row r="853" spans="1:4" x14ac:dyDescent="0.2">
      <c r="A853" s="196">
        <v>756</v>
      </c>
      <c r="B853" s="197">
        <v>13018</v>
      </c>
      <c r="C853" s="198" t="s">
        <v>412</v>
      </c>
      <c r="D853" s="199">
        <v>1</v>
      </c>
    </row>
    <row r="854" spans="1:4" x14ac:dyDescent="0.2">
      <c r="A854" s="196">
        <v>757</v>
      </c>
      <c r="B854" s="197">
        <v>13019</v>
      </c>
      <c r="C854" s="198" t="s">
        <v>414</v>
      </c>
      <c r="D854" s="199">
        <v>2</v>
      </c>
    </row>
    <row r="855" spans="1:4" x14ac:dyDescent="0.2">
      <c r="A855" s="196">
        <v>758</v>
      </c>
      <c r="B855" s="197">
        <v>13020</v>
      </c>
      <c r="C855" s="198" t="s">
        <v>412</v>
      </c>
      <c r="D855" s="199">
        <v>2</v>
      </c>
    </row>
    <row r="856" spans="1:4" x14ac:dyDescent="0.2">
      <c r="A856" s="196">
        <v>758</v>
      </c>
      <c r="B856" s="197">
        <v>13021</v>
      </c>
      <c r="C856" s="198" t="s">
        <v>412</v>
      </c>
      <c r="D856" s="199">
        <v>1</v>
      </c>
    </row>
    <row r="857" spans="1:4" x14ac:dyDescent="0.2">
      <c r="A857" s="196">
        <v>759</v>
      </c>
      <c r="B857" s="197">
        <v>13022</v>
      </c>
      <c r="C857" s="198" t="s">
        <v>414</v>
      </c>
      <c r="D857" s="199">
        <v>2</v>
      </c>
    </row>
    <row r="858" spans="1:4" x14ac:dyDescent="0.2">
      <c r="A858" s="196">
        <v>760</v>
      </c>
      <c r="B858" s="197">
        <v>13023</v>
      </c>
      <c r="C858" s="198" t="s">
        <v>412</v>
      </c>
      <c r="D858" s="199">
        <v>2</v>
      </c>
    </row>
    <row r="859" spans="1:4" x14ac:dyDescent="0.2">
      <c r="A859" s="196">
        <v>760</v>
      </c>
      <c r="B859" s="197">
        <v>13024</v>
      </c>
      <c r="C859" s="198" t="s">
        <v>412</v>
      </c>
      <c r="D859" s="199">
        <v>1</v>
      </c>
    </row>
    <row r="860" spans="1:4" x14ac:dyDescent="0.2">
      <c r="A860" s="196">
        <v>761</v>
      </c>
      <c r="B860" s="197">
        <v>13025</v>
      </c>
      <c r="C860" s="198" t="s">
        <v>414</v>
      </c>
      <c r="D860" s="199">
        <v>2</v>
      </c>
    </row>
    <row r="861" spans="1:4" x14ac:dyDescent="0.2">
      <c r="A861" s="196">
        <v>762</v>
      </c>
      <c r="B861" s="197">
        <v>13026</v>
      </c>
      <c r="C861" s="198" t="s">
        <v>412</v>
      </c>
      <c r="D861" s="199">
        <v>2</v>
      </c>
    </row>
    <row r="862" spans="1:4" x14ac:dyDescent="0.2">
      <c r="A862" s="196">
        <v>762</v>
      </c>
      <c r="B862" s="197">
        <v>13027</v>
      </c>
      <c r="C862" s="198" t="s">
        <v>412</v>
      </c>
      <c r="D862" s="199">
        <v>1</v>
      </c>
    </row>
    <row r="863" spans="1:4" x14ac:dyDescent="0.2">
      <c r="A863" s="196">
        <v>763</v>
      </c>
      <c r="B863" s="197">
        <v>13028</v>
      </c>
      <c r="C863" s="198" t="s">
        <v>414</v>
      </c>
      <c r="D863" s="199">
        <v>2</v>
      </c>
    </row>
    <row r="864" spans="1:4" x14ac:dyDescent="0.2">
      <c r="A864" s="196">
        <v>764</v>
      </c>
      <c r="B864" s="197">
        <v>13002</v>
      </c>
      <c r="C864" s="198" t="s">
        <v>412</v>
      </c>
      <c r="D864" s="199">
        <v>2</v>
      </c>
    </row>
    <row r="865" spans="1:4" x14ac:dyDescent="0.2">
      <c r="A865" s="196">
        <v>764</v>
      </c>
      <c r="B865" s="197">
        <v>13003</v>
      </c>
      <c r="C865" s="198" t="s">
        <v>412</v>
      </c>
      <c r="D865" s="199">
        <v>1</v>
      </c>
    </row>
    <row r="866" spans="1:4" x14ac:dyDescent="0.2">
      <c r="A866" s="196">
        <v>765</v>
      </c>
      <c r="B866" s="197">
        <v>13004</v>
      </c>
      <c r="C866" s="198" t="s">
        <v>414</v>
      </c>
      <c r="D866" s="199">
        <v>2</v>
      </c>
    </row>
    <row r="867" spans="1:4" x14ac:dyDescent="0.2">
      <c r="A867" s="196">
        <v>766</v>
      </c>
      <c r="B867" s="197">
        <v>13005</v>
      </c>
      <c r="C867" s="198" t="s">
        <v>412</v>
      </c>
      <c r="D867" s="199">
        <v>2</v>
      </c>
    </row>
    <row r="868" spans="1:4" x14ac:dyDescent="0.2">
      <c r="A868" s="196">
        <v>766</v>
      </c>
      <c r="B868" s="197">
        <v>13006</v>
      </c>
      <c r="C868" s="198" t="s">
        <v>412</v>
      </c>
      <c r="D868" s="199">
        <v>1</v>
      </c>
    </row>
    <row r="869" spans="1:4" x14ac:dyDescent="0.2">
      <c r="A869" s="196">
        <v>767</v>
      </c>
      <c r="B869" s="197">
        <v>13007</v>
      </c>
      <c r="C869" s="198" t="s">
        <v>414</v>
      </c>
      <c r="D869" s="199">
        <v>2</v>
      </c>
    </row>
    <row r="870" spans="1:4" x14ac:dyDescent="0.2">
      <c r="A870" s="196">
        <v>768</v>
      </c>
      <c r="B870" s="197">
        <v>13008</v>
      </c>
      <c r="C870" s="198" t="s">
        <v>412</v>
      </c>
      <c r="D870" s="199">
        <v>2</v>
      </c>
    </row>
    <row r="871" spans="1:4" x14ac:dyDescent="0.2">
      <c r="A871" s="196">
        <v>768</v>
      </c>
      <c r="B871" s="197">
        <v>13009</v>
      </c>
      <c r="C871" s="198" t="s">
        <v>412</v>
      </c>
      <c r="D871" s="199">
        <v>1</v>
      </c>
    </row>
    <row r="872" spans="1:4" x14ac:dyDescent="0.2">
      <c r="A872" s="196">
        <v>769</v>
      </c>
      <c r="B872" s="197">
        <v>13010</v>
      </c>
      <c r="C872" s="198" t="s">
        <v>414</v>
      </c>
      <c r="D872" s="199">
        <v>2</v>
      </c>
    </row>
    <row r="873" spans="1:4" x14ac:dyDescent="0.2">
      <c r="A873" s="196">
        <v>770</v>
      </c>
      <c r="B873" s="197">
        <v>13001</v>
      </c>
      <c r="C873" s="198" t="s">
        <v>415</v>
      </c>
      <c r="D873" s="199">
        <v>2</v>
      </c>
    </row>
    <row r="874" spans="1:4" x14ac:dyDescent="0.2">
      <c r="A874" s="196">
        <v>775</v>
      </c>
      <c r="B874" s="197">
        <v>334</v>
      </c>
      <c r="C874" s="198" t="s">
        <v>416</v>
      </c>
      <c r="D874" s="199" t="s">
        <v>236</v>
      </c>
    </row>
    <row r="875" spans="1:4" x14ac:dyDescent="0.2">
      <c r="A875" s="196">
        <v>776</v>
      </c>
      <c r="B875" s="197">
        <v>335</v>
      </c>
      <c r="C875" s="198" t="s">
        <v>416</v>
      </c>
      <c r="D875" s="199" t="s">
        <v>236</v>
      </c>
    </row>
    <row r="876" spans="1:4" x14ac:dyDescent="0.2">
      <c r="A876" s="196">
        <v>781</v>
      </c>
      <c r="B876" s="197">
        <v>327</v>
      </c>
      <c r="C876" s="198" t="s">
        <v>412</v>
      </c>
      <c r="D876" s="199" t="s">
        <v>236</v>
      </c>
    </row>
    <row r="877" spans="1:4" x14ac:dyDescent="0.2">
      <c r="A877" s="196">
        <v>782</v>
      </c>
      <c r="B877" s="197">
        <v>13069</v>
      </c>
      <c r="C877" s="198" t="s">
        <v>412</v>
      </c>
      <c r="D877" s="199">
        <v>1</v>
      </c>
    </row>
    <row r="878" spans="1:4" x14ac:dyDescent="0.2">
      <c r="A878" s="196">
        <v>783</v>
      </c>
      <c r="B878" s="197">
        <v>13072</v>
      </c>
      <c r="C878" s="198" t="s">
        <v>412</v>
      </c>
      <c r="D878" s="199">
        <v>1</v>
      </c>
    </row>
    <row r="879" spans="1:4" x14ac:dyDescent="0.2">
      <c r="A879" s="196">
        <v>784</v>
      </c>
      <c r="B879" s="197">
        <v>13075</v>
      </c>
      <c r="C879" s="198" t="s">
        <v>412</v>
      </c>
      <c r="D879" s="199">
        <v>1</v>
      </c>
    </row>
    <row r="880" spans="1:4" x14ac:dyDescent="0.2">
      <c r="A880" s="196">
        <v>785</v>
      </c>
      <c r="B880" s="197">
        <v>13078</v>
      </c>
      <c r="C880" s="198" t="s">
        <v>412</v>
      </c>
      <c r="D880" s="199">
        <v>1</v>
      </c>
    </row>
    <row r="881" spans="1:4" x14ac:dyDescent="0.2">
      <c r="A881" s="196">
        <v>786</v>
      </c>
      <c r="B881" s="197">
        <v>13081</v>
      </c>
      <c r="C881" s="198" t="s">
        <v>412</v>
      </c>
      <c r="D881" s="199">
        <v>1</v>
      </c>
    </row>
    <row r="882" spans="1:4" x14ac:dyDescent="0.2">
      <c r="A882" s="196">
        <v>787</v>
      </c>
      <c r="B882" s="197">
        <v>13082</v>
      </c>
      <c r="C882" s="198" t="s">
        <v>417</v>
      </c>
      <c r="D882" s="199">
        <v>2</v>
      </c>
    </row>
    <row r="883" spans="1:4" x14ac:dyDescent="0.2">
      <c r="A883" s="196">
        <v>787</v>
      </c>
      <c r="B883" s="197">
        <v>13083</v>
      </c>
      <c r="C883" s="198" t="s">
        <v>417</v>
      </c>
      <c r="D883" s="199">
        <v>1</v>
      </c>
    </row>
    <row r="884" spans="1:4" x14ac:dyDescent="0.2">
      <c r="A884" s="196">
        <v>788</v>
      </c>
      <c r="B884" s="197">
        <v>13084</v>
      </c>
      <c r="C884" s="198" t="s">
        <v>418</v>
      </c>
      <c r="D884" s="199">
        <v>1</v>
      </c>
    </row>
    <row r="885" spans="1:4" x14ac:dyDescent="0.2">
      <c r="A885" s="196">
        <v>789</v>
      </c>
      <c r="B885" s="197">
        <v>13085</v>
      </c>
      <c r="C885" s="198" t="s">
        <v>419</v>
      </c>
      <c r="D885" s="199">
        <v>2</v>
      </c>
    </row>
    <row r="886" spans="1:4" x14ac:dyDescent="0.2">
      <c r="A886" s="196">
        <v>789</v>
      </c>
      <c r="B886" s="197">
        <v>13086</v>
      </c>
      <c r="C886" s="198" t="s">
        <v>419</v>
      </c>
      <c r="D886" s="199">
        <v>1</v>
      </c>
    </row>
    <row r="887" spans="1:4" x14ac:dyDescent="0.2">
      <c r="A887" s="196">
        <v>790</v>
      </c>
      <c r="B887" s="197">
        <v>13087</v>
      </c>
      <c r="C887" s="198" t="s">
        <v>420</v>
      </c>
      <c r="D887" s="199">
        <v>1</v>
      </c>
    </row>
    <row r="888" spans="1:4" x14ac:dyDescent="0.2">
      <c r="A888" s="196">
        <v>791</v>
      </c>
      <c r="B888" s="197">
        <v>13088</v>
      </c>
      <c r="C888" s="198" t="s">
        <v>421</v>
      </c>
      <c r="D888" s="199">
        <v>2</v>
      </c>
    </row>
    <row r="889" spans="1:4" x14ac:dyDescent="0.2">
      <c r="A889" s="196">
        <v>791</v>
      </c>
      <c r="B889" s="197">
        <v>13089</v>
      </c>
      <c r="C889" s="198" t="s">
        <v>421</v>
      </c>
      <c r="D889" s="199">
        <v>1</v>
      </c>
    </row>
    <row r="890" spans="1:4" x14ac:dyDescent="0.2">
      <c r="A890" s="196">
        <v>792</v>
      </c>
      <c r="B890" s="197">
        <v>13090</v>
      </c>
      <c r="C890" s="198" t="s">
        <v>422</v>
      </c>
      <c r="D890" s="199">
        <v>1</v>
      </c>
    </row>
    <row r="891" spans="1:4" x14ac:dyDescent="0.2">
      <c r="A891" s="196">
        <v>793</v>
      </c>
      <c r="B891" s="197">
        <v>13091</v>
      </c>
      <c r="C891" s="198" t="s">
        <v>412</v>
      </c>
      <c r="D891" s="199">
        <v>2</v>
      </c>
    </row>
    <row r="892" spans="1:4" x14ac:dyDescent="0.2">
      <c r="A892" s="196">
        <v>793</v>
      </c>
      <c r="B892" s="197">
        <v>13092</v>
      </c>
      <c r="C892" s="198" t="s">
        <v>412</v>
      </c>
      <c r="D892" s="199">
        <v>1</v>
      </c>
    </row>
    <row r="893" spans="1:4" x14ac:dyDescent="0.2">
      <c r="A893" s="196">
        <v>794</v>
      </c>
      <c r="B893" s="197">
        <v>13093</v>
      </c>
      <c r="C893" s="198" t="s">
        <v>413</v>
      </c>
      <c r="D893" s="199">
        <v>2</v>
      </c>
    </row>
    <row r="894" spans="1:4" x14ac:dyDescent="0.2">
      <c r="A894" s="196">
        <v>801</v>
      </c>
      <c r="B894" s="197">
        <v>306</v>
      </c>
      <c r="C894" s="198" t="s">
        <v>339</v>
      </c>
      <c r="D894" s="199">
        <v>1</v>
      </c>
    </row>
    <row r="895" spans="1:4" x14ac:dyDescent="0.2">
      <c r="A895" s="196">
        <v>802</v>
      </c>
      <c r="B895" s="197">
        <v>14005</v>
      </c>
      <c r="C895" s="198" t="s">
        <v>423</v>
      </c>
      <c r="D895" s="199">
        <v>2</v>
      </c>
    </row>
    <row r="896" spans="1:4" x14ac:dyDescent="0.2">
      <c r="A896" s="196">
        <v>802</v>
      </c>
      <c r="B896" s="197">
        <v>14006</v>
      </c>
      <c r="C896" s="198" t="s">
        <v>423</v>
      </c>
      <c r="D896" s="199">
        <v>1</v>
      </c>
    </row>
    <row r="897" spans="1:4" x14ac:dyDescent="0.2">
      <c r="A897" s="196">
        <v>803</v>
      </c>
      <c r="B897" s="197">
        <v>14007</v>
      </c>
      <c r="C897" s="198" t="s">
        <v>424</v>
      </c>
      <c r="D897" s="199" t="s">
        <v>236</v>
      </c>
    </row>
    <row r="898" spans="1:4" x14ac:dyDescent="0.2">
      <c r="A898" s="196">
        <v>804</v>
      </c>
      <c r="B898" s="197">
        <v>14008</v>
      </c>
      <c r="C898" s="198" t="s">
        <v>423</v>
      </c>
      <c r="D898" s="199">
        <v>2</v>
      </c>
    </row>
    <row r="899" spans="1:4" x14ac:dyDescent="0.2">
      <c r="A899" s="196">
        <v>804</v>
      </c>
      <c r="B899" s="197">
        <v>14009</v>
      </c>
      <c r="C899" s="198" t="s">
        <v>423</v>
      </c>
      <c r="D899" s="199">
        <v>1</v>
      </c>
    </row>
    <row r="900" spans="1:4" x14ac:dyDescent="0.2">
      <c r="A900" s="196">
        <v>805</v>
      </c>
      <c r="B900" s="197">
        <v>14010</v>
      </c>
      <c r="C900" s="198" t="s">
        <v>424</v>
      </c>
      <c r="D900" s="199" t="s">
        <v>236</v>
      </c>
    </row>
    <row r="901" spans="1:4" x14ac:dyDescent="0.2">
      <c r="A901" s="196">
        <v>806</v>
      </c>
      <c r="B901" s="197">
        <v>14011</v>
      </c>
      <c r="C901" s="198" t="s">
        <v>423</v>
      </c>
      <c r="D901" s="199">
        <v>2</v>
      </c>
    </row>
    <row r="902" spans="1:4" x14ac:dyDescent="0.2">
      <c r="A902" s="196">
        <v>806</v>
      </c>
      <c r="B902" s="197">
        <v>14012</v>
      </c>
      <c r="C902" s="198" t="s">
        <v>423</v>
      </c>
      <c r="D902" s="199">
        <v>1</v>
      </c>
    </row>
    <row r="903" spans="1:4" x14ac:dyDescent="0.2">
      <c r="A903" s="196">
        <v>807</v>
      </c>
      <c r="B903" s="197">
        <v>14013</v>
      </c>
      <c r="C903" s="198" t="s">
        <v>424</v>
      </c>
      <c r="D903" s="199" t="s">
        <v>236</v>
      </c>
    </row>
    <row r="904" spans="1:4" x14ac:dyDescent="0.2">
      <c r="A904" s="196">
        <v>808</v>
      </c>
      <c r="B904" s="197">
        <v>14017</v>
      </c>
      <c r="C904" s="198" t="s">
        <v>423</v>
      </c>
      <c r="D904" s="199">
        <v>2</v>
      </c>
    </row>
    <row r="905" spans="1:4" x14ac:dyDescent="0.2">
      <c r="A905" s="196">
        <v>808</v>
      </c>
      <c r="B905" s="197">
        <v>14018</v>
      </c>
      <c r="C905" s="198" t="s">
        <v>423</v>
      </c>
      <c r="D905" s="199">
        <v>1</v>
      </c>
    </row>
    <row r="906" spans="1:4" x14ac:dyDescent="0.2">
      <c r="A906" s="196">
        <v>809</v>
      </c>
      <c r="B906" s="197">
        <v>14019</v>
      </c>
      <c r="C906" s="198" t="s">
        <v>424</v>
      </c>
      <c r="D906" s="199" t="s">
        <v>236</v>
      </c>
    </row>
    <row r="907" spans="1:4" x14ac:dyDescent="0.2">
      <c r="A907" s="196">
        <v>810</v>
      </c>
      <c r="B907" s="197">
        <v>14020</v>
      </c>
      <c r="C907" s="198" t="s">
        <v>423</v>
      </c>
      <c r="D907" s="199">
        <v>2</v>
      </c>
    </row>
    <row r="908" spans="1:4" x14ac:dyDescent="0.2">
      <c r="A908" s="196">
        <v>810</v>
      </c>
      <c r="B908" s="197">
        <v>14021</v>
      </c>
      <c r="C908" s="198" t="s">
        <v>423</v>
      </c>
      <c r="D908" s="199">
        <v>1</v>
      </c>
    </row>
    <row r="909" spans="1:4" x14ac:dyDescent="0.2">
      <c r="A909" s="196">
        <v>811</v>
      </c>
      <c r="B909" s="197">
        <v>14022</v>
      </c>
      <c r="C909" s="198" t="s">
        <v>424</v>
      </c>
      <c r="D909" s="199" t="s">
        <v>236</v>
      </c>
    </row>
    <row r="910" spans="1:4" x14ac:dyDescent="0.2">
      <c r="A910" s="196">
        <v>812</v>
      </c>
      <c r="B910" s="197">
        <v>14023</v>
      </c>
      <c r="C910" s="198" t="s">
        <v>423</v>
      </c>
      <c r="D910" s="199">
        <v>2</v>
      </c>
    </row>
    <row r="911" spans="1:4" x14ac:dyDescent="0.2">
      <c r="A911" s="196">
        <v>812</v>
      </c>
      <c r="B911" s="197">
        <v>14024</v>
      </c>
      <c r="C911" s="198" t="s">
        <v>423</v>
      </c>
      <c r="D911" s="199">
        <v>1</v>
      </c>
    </row>
    <row r="912" spans="1:4" x14ac:dyDescent="0.2">
      <c r="A912" s="196">
        <v>813</v>
      </c>
      <c r="B912" s="197">
        <v>14025</v>
      </c>
      <c r="C912" s="198" t="s">
        <v>424</v>
      </c>
      <c r="D912" s="199" t="s">
        <v>236</v>
      </c>
    </row>
    <row r="913" spans="1:4" x14ac:dyDescent="0.2">
      <c r="A913" s="196">
        <v>814</v>
      </c>
      <c r="B913" s="197">
        <v>14029</v>
      </c>
      <c r="C913" s="198" t="s">
        <v>423</v>
      </c>
      <c r="D913" s="199">
        <v>2</v>
      </c>
    </row>
    <row r="914" spans="1:4" x14ac:dyDescent="0.2">
      <c r="A914" s="196">
        <v>814</v>
      </c>
      <c r="B914" s="197">
        <v>14030</v>
      </c>
      <c r="C914" s="198" t="s">
        <v>423</v>
      </c>
      <c r="D914" s="199">
        <v>1</v>
      </c>
    </row>
    <row r="915" spans="1:4" x14ac:dyDescent="0.2">
      <c r="A915" s="196">
        <v>815</v>
      </c>
      <c r="B915" s="197">
        <v>14031</v>
      </c>
      <c r="C915" s="198" t="s">
        <v>424</v>
      </c>
      <c r="D915" s="199" t="s">
        <v>236</v>
      </c>
    </row>
    <row r="916" spans="1:4" x14ac:dyDescent="0.2">
      <c r="A916" s="196">
        <v>816</v>
      </c>
      <c r="B916" s="197">
        <v>14032</v>
      </c>
      <c r="C916" s="198" t="s">
        <v>423</v>
      </c>
      <c r="D916" s="199">
        <v>2</v>
      </c>
    </row>
    <row r="917" spans="1:4" x14ac:dyDescent="0.2">
      <c r="A917" s="196">
        <v>816</v>
      </c>
      <c r="B917" s="197">
        <v>14033</v>
      </c>
      <c r="C917" s="198" t="s">
        <v>423</v>
      </c>
      <c r="D917" s="199">
        <v>1</v>
      </c>
    </row>
    <row r="918" spans="1:4" x14ac:dyDescent="0.2">
      <c r="A918" s="196">
        <v>817</v>
      </c>
      <c r="B918" s="197">
        <v>14034</v>
      </c>
      <c r="C918" s="198" t="s">
        <v>424</v>
      </c>
      <c r="D918" s="199" t="s">
        <v>236</v>
      </c>
    </row>
    <row r="919" spans="1:4" x14ac:dyDescent="0.2">
      <c r="A919" s="196">
        <v>818</v>
      </c>
      <c r="B919" s="197">
        <v>14035</v>
      </c>
      <c r="C919" s="198" t="s">
        <v>423</v>
      </c>
      <c r="D919" s="199">
        <v>2</v>
      </c>
    </row>
    <row r="920" spans="1:4" x14ac:dyDescent="0.2">
      <c r="A920" s="196">
        <v>818</v>
      </c>
      <c r="B920" s="197">
        <v>14036</v>
      </c>
      <c r="C920" s="198" t="s">
        <v>423</v>
      </c>
      <c r="D920" s="199">
        <v>1</v>
      </c>
    </row>
    <row r="921" spans="1:4" x14ac:dyDescent="0.2">
      <c r="A921" s="196">
        <v>819</v>
      </c>
      <c r="B921" s="197">
        <v>14037</v>
      </c>
      <c r="C921" s="198" t="s">
        <v>424</v>
      </c>
      <c r="D921" s="199" t="s">
        <v>236</v>
      </c>
    </row>
    <row r="922" spans="1:4" x14ac:dyDescent="0.2">
      <c r="A922" s="196">
        <v>820</v>
      </c>
      <c r="B922" s="197">
        <v>14042</v>
      </c>
      <c r="C922" s="198" t="s">
        <v>423</v>
      </c>
      <c r="D922" s="199">
        <v>2</v>
      </c>
    </row>
    <row r="923" spans="1:4" x14ac:dyDescent="0.2">
      <c r="A923" s="196">
        <v>820</v>
      </c>
      <c r="B923" s="197">
        <v>14043</v>
      </c>
      <c r="C923" s="198" t="s">
        <v>423</v>
      </c>
      <c r="D923" s="199">
        <v>1</v>
      </c>
    </row>
    <row r="924" spans="1:4" x14ac:dyDescent="0.2">
      <c r="A924" s="196">
        <v>821</v>
      </c>
      <c r="B924" s="197">
        <v>14044</v>
      </c>
      <c r="C924" s="198" t="s">
        <v>424</v>
      </c>
      <c r="D924" s="199" t="s">
        <v>236</v>
      </c>
    </row>
    <row r="925" spans="1:4" x14ac:dyDescent="0.2">
      <c r="A925" s="196">
        <v>822</v>
      </c>
      <c r="B925" s="197">
        <v>14045</v>
      </c>
      <c r="C925" s="198" t="s">
        <v>423</v>
      </c>
      <c r="D925" s="199">
        <v>2</v>
      </c>
    </row>
    <row r="926" spans="1:4" x14ac:dyDescent="0.2">
      <c r="A926" s="196">
        <v>822</v>
      </c>
      <c r="B926" s="197">
        <v>14046</v>
      </c>
      <c r="C926" s="198" t="s">
        <v>423</v>
      </c>
      <c r="D926" s="199">
        <v>1</v>
      </c>
    </row>
    <row r="927" spans="1:4" x14ac:dyDescent="0.2">
      <c r="A927" s="196">
        <v>823</v>
      </c>
      <c r="B927" s="197">
        <v>14047</v>
      </c>
      <c r="C927" s="198" t="s">
        <v>424</v>
      </c>
      <c r="D927" s="199" t="s">
        <v>236</v>
      </c>
    </row>
    <row r="928" spans="1:4" x14ac:dyDescent="0.2">
      <c r="A928" s="196">
        <v>824</v>
      </c>
      <c r="B928" s="197">
        <v>14048</v>
      </c>
      <c r="C928" s="198" t="s">
        <v>423</v>
      </c>
      <c r="D928" s="199">
        <v>2</v>
      </c>
    </row>
    <row r="929" spans="1:4" x14ac:dyDescent="0.2">
      <c r="A929" s="196">
        <v>824</v>
      </c>
      <c r="B929" s="197">
        <v>14049</v>
      </c>
      <c r="C929" s="198" t="s">
        <v>423</v>
      </c>
      <c r="D929" s="199">
        <v>1</v>
      </c>
    </row>
    <row r="930" spans="1:4" x14ac:dyDescent="0.2">
      <c r="A930" s="196">
        <v>825</v>
      </c>
      <c r="B930" s="197">
        <v>14050</v>
      </c>
      <c r="C930" s="198" t="s">
        <v>424</v>
      </c>
      <c r="D930" s="199" t="s">
        <v>236</v>
      </c>
    </row>
    <row r="931" spans="1:4" x14ac:dyDescent="0.2">
      <c r="A931" s="196">
        <v>826</v>
      </c>
      <c r="B931" s="197">
        <v>14069</v>
      </c>
      <c r="C931" s="198" t="s">
        <v>423</v>
      </c>
      <c r="D931" s="199">
        <v>2</v>
      </c>
    </row>
    <row r="932" spans="1:4" x14ac:dyDescent="0.2">
      <c r="A932" s="196">
        <v>826</v>
      </c>
      <c r="B932" s="197">
        <v>14070</v>
      </c>
      <c r="C932" s="198" t="s">
        <v>423</v>
      </c>
      <c r="D932" s="199">
        <v>1</v>
      </c>
    </row>
    <row r="933" spans="1:4" x14ac:dyDescent="0.2">
      <c r="A933" s="196">
        <v>827</v>
      </c>
      <c r="B933" s="197">
        <v>14071</v>
      </c>
      <c r="C933" s="198" t="s">
        <v>424</v>
      </c>
      <c r="D933" s="199" t="s">
        <v>236</v>
      </c>
    </row>
    <row r="934" spans="1:4" x14ac:dyDescent="0.2">
      <c r="A934" s="196">
        <v>828</v>
      </c>
      <c r="B934" s="197">
        <v>14072</v>
      </c>
      <c r="C934" s="198" t="s">
        <v>423</v>
      </c>
      <c r="D934" s="199">
        <v>2</v>
      </c>
    </row>
    <row r="935" spans="1:4" x14ac:dyDescent="0.2">
      <c r="A935" s="196">
        <v>828</v>
      </c>
      <c r="B935" s="197">
        <v>14073</v>
      </c>
      <c r="C935" s="198" t="s">
        <v>423</v>
      </c>
      <c r="D935" s="199">
        <v>1</v>
      </c>
    </row>
    <row r="936" spans="1:4" x14ac:dyDescent="0.2">
      <c r="A936" s="196">
        <v>829</v>
      </c>
      <c r="B936" s="197">
        <v>14074</v>
      </c>
      <c r="C936" s="198" t="s">
        <v>424</v>
      </c>
      <c r="D936" s="199" t="s">
        <v>236</v>
      </c>
    </row>
    <row r="937" spans="1:4" x14ac:dyDescent="0.2">
      <c r="A937" s="196">
        <v>830</v>
      </c>
      <c r="B937" s="197">
        <v>14075</v>
      </c>
      <c r="C937" s="198" t="s">
        <v>423</v>
      </c>
      <c r="D937" s="199">
        <v>2</v>
      </c>
    </row>
    <row r="938" spans="1:4" x14ac:dyDescent="0.2">
      <c r="A938" s="196">
        <v>830</v>
      </c>
      <c r="B938" s="197">
        <v>14076</v>
      </c>
      <c r="C938" s="198" t="s">
        <v>423</v>
      </c>
      <c r="D938" s="199">
        <v>1</v>
      </c>
    </row>
    <row r="939" spans="1:4" x14ac:dyDescent="0.2">
      <c r="A939" s="196">
        <v>831</v>
      </c>
      <c r="B939" s="197">
        <v>14077</v>
      </c>
      <c r="C939" s="198" t="s">
        <v>424</v>
      </c>
      <c r="D939" s="199" t="s">
        <v>236</v>
      </c>
    </row>
    <row r="940" spans="1:4" x14ac:dyDescent="0.2">
      <c r="A940" s="196">
        <v>832</v>
      </c>
      <c r="B940" s="197">
        <v>14085</v>
      </c>
      <c r="C940" s="198" t="s">
        <v>423</v>
      </c>
      <c r="D940" s="199">
        <v>2</v>
      </c>
    </row>
    <row r="941" spans="1:4" x14ac:dyDescent="0.2">
      <c r="A941" s="196">
        <v>832</v>
      </c>
      <c r="B941" s="197">
        <v>14086</v>
      </c>
      <c r="C941" s="198" t="s">
        <v>423</v>
      </c>
      <c r="D941" s="199">
        <v>1</v>
      </c>
    </row>
    <row r="942" spans="1:4" x14ac:dyDescent="0.2">
      <c r="A942" s="196">
        <v>833</v>
      </c>
      <c r="B942" s="197">
        <v>14087</v>
      </c>
      <c r="C942" s="198" t="s">
        <v>424</v>
      </c>
      <c r="D942" s="199" t="s">
        <v>236</v>
      </c>
    </row>
    <row r="943" spans="1:4" x14ac:dyDescent="0.2">
      <c r="A943" s="196">
        <v>834</v>
      </c>
      <c r="B943" s="197">
        <v>14088</v>
      </c>
      <c r="C943" s="198" t="s">
        <v>423</v>
      </c>
      <c r="D943" s="199">
        <v>2</v>
      </c>
    </row>
    <row r="944" spans="1:4" x14ac:dyDescent="0.2">
      <c r="A944" s="196">
        <v>834</v>
      </c>
      <c r="B944" s="197">
        <v>14089</v>
      </c>
      <c r="C944" s="198" t="s">
        <v>423</v>
      </c>
      <c r="D944" s="199">
        <v>1</v>
      </c>
    </row>
    <row r="945" spans="1:4" x14ac:dyDescent="0.2">
      <c r="A945" s="196">
        <v>835</v>
      </c>
      <c r="B945" s="197">
        <v>14090</v>
      </c>
      <c r="C945" s="198" t="s">
        <v>424</v>
      </c>
      <c r="D945" s="199" t="s">
        <v>236</v>
      </c>
    </row>
    <row r="946" spans="1:4" x14ac:dyDescent="0.2">
      <c r="A946" s="196">
        <v>836</v>
      </c>
      <c r="B946" s="197">
        <v>14091</v>
      </c>
      <c r="C946" s="198" t="s">
        <v>423</v>
      </c>
      <c r="D946" s="199">
        <v>2</v>
      </c>
    </row>
    <row r="947" spans="1:4" x14ac:dyDescent="0.2">
      <c r="A947" s="196">
        <v>836</v>
      </c>
      <c r="B947" s="197">
        <v>14092</v>
      </c>
      <c r="C947" s="198" t="s">
        <v>423</v>
      </c>
      <c r="D947" s="199">
        <v>1</v>
      </c>
    </row>
    <row r="948" spans="1:4" x14ac:dyDescent="0.2">
      <c r="A948" s="196">
        <v>837</v>
      </c>
      <c r="B948" s="197">
        <v>14093</v>
      </c>
      <c r="C948" s="198" t="s">
        <v>424</v>
      </c>
      <c r="D948" s="199" t="s">
        <v>236</v>
      </c>
    </row>
    <row r="949" spans="1:4" x14ac:dyDescent="0.2">
      <c r="A949" s="196">
        <v>838</v>
      </c>
      <c r="B949" s="197">
        <v>14094</v>
      </c>
      <c r="C949" s="198" t="s">
        <v>423</v>
      </c>
      <c r="D949" s="199">
        <v>2</v>
      </c>
    </row>
    <row r="950" spans="1:4" x14ac:dyDescent="0.2">
      <c r="A950" s="196">
        <v>838</v>
      </c>
      <c r="B950" s="197">
        <v>14095</v>
      </c>
      <c r="C950" s="198" t="s">
        <v>423</v>
      </c>
      <c r="D950" s="199">
        <v>1</v>
      </c>
    </row>
    <row r="951" spans="1:4" x14ac:dyDescent="0.2">
      <c r="A951" s="196">
        <v>839</v>
      </c>
      <c r="B951" s="197">
        <v>14096</v>
      </c>
      <c r="C951" s="198" t="s">
        <v>424</v>
      </c>
      <c r="D951" s="199" t="s">
        <v>236</v>
      </c>
    </row>
    <row r="952" spans="1:4" x14ac:dyDescent="0.2">
      <c r="A952" s="196">
        <v>840</v>
      </c>
      <c r="B952" s="197">
        <v>14110</v>
      </c>
      <c r="C952" s="198" t="s">
        <v>423</v>
      </c>
      <c r="D952" s="199">
        <v>2</v>
      </c>
    </row>
    <row r="953" spans="1:4" x14ac:dyDescent="0.2">
      <c r="A953" s="196">
        <v>840</v>
      </c>
      <c r="B953" s="197">
        <v>14111</v>
      </c>
      <c r="C953" s="198" t="s">
        <v>423</v>
      </c>
      <c r="D953" s="199">
        <v>1</v>
      </c>
    </row>
    <row r="954" spans="1:4" x14ac:dyDescent="0.2">
      <c r="A954" s="196">
        <v>841</v>
      </c>
      <c r="B954" s="197">
        <v>14112</v>
      </c>
      <c r="C954" s="198" t="s">
        <v>424</v>
      </c>
      <c r="D954" s="199" t="s">
        <v>236</v>
      </c>
    </row>
    <row r="955" spans="1:4" x14ac:dyDescent="0.2">
      <c r="A955" s="196">
        <v>842</v>
      </c>
      <c r="B955" s="197">
        <v>14113</v>
      </c>
      <c r="C955" s="198" t="s">
        <v>423</v>
      </c>
      <c r="D955" s="199">
        <v>2</v>
      </c>
    </row>
    <row r="956" spans="1:4" x14ac:dyDescent="0.2">
      <c r="A956" s="196">
        <v>842</v>
      </c>
      <c r="B956" s="197">
        <v>14114</v>
      </c>
      <c r="C956" s="198" t="s">
        <v>423</v>
      </c>
      <c r="D956" s="199">
        <v>1</v>
      </c>
    </row>
    <row r="957" spans="1:4" x14ac:dyDescent="0.2">
      <c r="A957" s="196">
        <v>843</v>
      </c>
      <c r="B957" s="197">
        <v>14115</v>
      </c>
      <c r="C957" s="198" t="s">
        <v>424</v>
      </c>
      <c r="D957" s="199" t="s">
        <v>236</v>
      </c>
    </row>
    <row r="958" spans="1:4" x14ac:dyDescent="0.2">
      <c r="A958" s="196">
        <v>844</v>
      </c>
      <c r="B958" s="197">
        <v>14116</v>
      </c>
      <c r="C958" s="198" t="s">
        <v>423</v>
      </c>
      <c r="D958" s="199">
        <v>2</v>
      </c>
    </row>
    <row r="959" spans="1:4" x14ac:dyDescent="0.2">
      <c r="A959" s="196">
        <v>844</v>
      </c>
      <c r="B959" s="197">
        <v>14117</v>
      </c>
      <c r="C959" s="198" t="s">
        <v>423</v>
      </c>
      <c r="D959" s="199">
        <v>1</v>
      </c>
    </row>
    <row r="960" spans="1:4" x14ac:dyDescent="0.2">
      <c r="A960" s="196">
        <v>845</v>
      </c>
      <c r="B960" s="197">
        <v>14118</v>
      </c>
      <c r="C960" s="198" t="s">
        <v>424</v>
      </c>
      <c r="D960" s="199" t="s">
        <v>236</v>
      </c>
    </row>
    <row r="961" spans="1:4" x14ac:dyDescent="0.2">
      <c r="A961" s="196">
        <v>846</v>
      </c>
      <c r="B961" s="197">
        <v>14138</v>
      </c>
      <c r="C961" s="198" t="s">
        <v>423</v>
      </c>
      <c r="D961" s="199">
        <v>2</v>
      </c>
    </row>
    <row r="962" spans="1:4" x14ac:dyDescent="0.2">
      <c r="A962" s="196">
        <v>846</v>
      </c>
      <c r="B962" s="197">
        <v>14139</v>
      </c>
      <c r="C962" s="198" t="s">
        <v>423</v>
      </c>
      <c r="D962" s="199">
        <v>1</v>
      </c>
    </row>
    <row r="963" spans="1:4" x14ac:dyDescent="0.2">
      <c r="A963" s="196">
        <v>847</v>
      </c>
      <c r="B963" s="197">
        <v>14140</v>
      </c>
      <c r="C963" s="198" t="s">
        <v>424</v>
      </c>
      <c r="D963" s="199" t="s">
        <v>236</v>
      </c>
    </row>
    <row r="964" spans="1:4" x14ac:dyDescent="0.2">
      <c r="A964" s="196">
        <v>848</v>
      </c>
      <c r="B964" s="197">
        <v>14141</v>
      </c>
      <c r="C964" s="198" t="s">
        <v>423</v>
      </c>
      <c r="D964" s="199">
        <v>2</v>
      </c>
    </row>
    <row r="965" spans="1:4" x14ac:dyDescent="0.2">
      <c r="A965" s="196">
        <v>848</v>
      </c>
      <c r="B965" s="197">
        <v>14142</v>
      </c>
      <c r="C965" s="198" t="s">
        <v>423</v>
      </c>
      <c r="D965" s="199">
        <v>1</v>
      </c>
    </row>
    <row r="966" spans="1:4" x14ac:dyDescent="0.2">
      <c r="A966" s="196">
        <v>849</v>
      </c>
      <c r="B966" s="197">
        <v>14143</v>
      </c>
      <c r="C966" s="198" t="s">
        <v>424</v>
      </c>
      <c r="D966" s="199" t="s">
        <v>236</v>
      </c>
    </row>
    <row r="967" spans="1:4" x14ac:dyDescent="0.2">
      <c r="A967" s="196">
        <v>850</v>
      </c>
      <c r="B967" s="197">
        <v>14014</v>
      </c>
      <c r="C967" s="198" t="s">
        <v>424</v>
      </c>
      <c r="D967" s="199" t="s">
        <v>236</v>
      </c>
    </row>
    <row r="968" spans="1:4" x14ac:dyDescent="0.2">
      <c r="A968" s="196">
        <v>851</v>
      </c>
      <c r="B968" s="197">
        <v>14038</v>
      </c>
      <c r="C968" s="198" t="s">
        <v>424</v>
      </c>
      <c r="D968" s="199" t="s">
        <v>236</v>
      </c>
    </row>
    <row r="969" spans="1:4" x14ac:dyDescent="0.2">
      <c r="A969" s="196">
        <v>852</v>
      </c>
      <c r="B969" s="197">
        <v>14001</v>
      </c>
      <c r="C969" s="198" t="s">
        <v>423</v>
      </c>
      <c r="D969" s="199">
        <v>2</v>
      </c>
    </row>
    <row r="970" spans="1:4" x14ac:dyDescent="0.2">
      <c r="A970" s="196">
        <v>852</v>
      </c>
      <c r="B970" s="197">
        <v>14002</v>
      </c>
      <c r="C970" s="198" t="s">
        <v>423</v>
      </c>
      <c r="D970" s="199">
        <v>1</v>
      </c>
    </row>
    <row r="971" spans="1:4" x14ac:dyDescent="0.2">
      <c r="A971" s="196">
        <v>853</v>
      </c>
      <c r="B971" s="197">
        <v>14081</v>
      </c>
      <c r="C971" s="198" t="s">
        <v>423</v>
      </c>
      <c r="D971" s="199">
        <v>2</v>
      </c>
    </row>
    <row r="972" spans="1:4" x14ac:dyDescent="0.2">
      <c r="A972" s="196">
        <v>853</v>
      </c>
      <c r="B972" s="197">
        <v>14082</v>
      </c>
      <c r="C972" s="198" t="s">
        <v>423</v>
      </c>
      <c r="D972" s="199">
        <v>1</v>
      </c>
    </row>
    <row r="973" spans="1:4" x14ac:dyDescent="0.2">
      <c r="A973" s="196">
        <v>854</v>
      </c>
      <c r="B973" s="197">
        <v>14083</v>
      </c>
      <c r="C973" s="198" t="s">
        <v>423</v>
      </c>
      <c r="D973" s="199">
        <v>2</v>
      </c>
    </row>
    <row r="974" spans="1:4" x14ac:dyDescent="0.2">
      <c r="A974" s="196">
        <v>854</v>
      </c>
      <c r="B974" s="197">
        <v>14084</v>
      </c>
      <c r="C974" s="198" t="s">
        <v>423</v>
      </c>
      <c r="D974" s="199">
        <v>1</v>
      </c>
    </row>
    <row r="975" spans="1:4" x14ac:dyDescent="0.2">
      <c r="A975" s="196">
        <v>855</v>
      </c>
      <c r="B975" s="197">
        <v>14103</v>
      </c>
      <c r="C975" s="198" t="s">
        <v>423</v>
      </c>
      <c r="D975" s="199">
        <v>2</v>
      </c>
    </row>
    <row r="976" spans="1:4" x14ac:dyDescent="0.2">
      <c r="A976" s="196">
        <v>855</v>
      </c>
      <c r="B976" s="197">
        <v>14104</v>
      </c>
      <c r="C976" s="198" t="s">
        <v>423</v>
      </c>
      <c r="D976" s="199">
        <v>1</v>
      </c>
    </row>
    <row r="977" spans="1:4" x14ac:dyDescent="0.2">
      <c r="A977" s="196">
        <v>856</v>
      </c>
      <c r="B977" s="197">
        <v>14105</v>
      </c>
      <c r="C977" s="198" t="s">
        <v>423</v>
      </c>
      <c r="D977" s="199">
        <v>2</v>
      </c>
    </row>
    <row r="978" spans="1:4" x14ac:dyDescent="0.2">
      <c r="A978" s="196">
        <v>856</v>
      </c>
      <c r="B978" s="197">
        <v>14106</v>
      </c>
      <c r="C978" s="198" t="s">
        <v>423</v>
      </c>
      <c r="D978" s="199">
        <v>1</v>
      </c>
    </row>
    <row r="979" spans="1:4" x14ac:dyDescent="0.2">
      <c r="A979" s="196">
        <v>857</v>
      </c>
      <c r="B979" s="197">
        <v>14015</v>
      </c>
      <c r="C979" s="198" t="s">
        <v>423</v>
      </c>
      <c r="D979" s="199">
        <v>2</v>
      </c>
    </row>
    <row r="980" spans="1:4" x14ac:dyDescent="0.2">
      <c r="A980" s="196">
        <v>857</v>
      </c>
      <c r="B980" s="197">
        <v>14016</v>
      </c>
      <c r="C980" s="198" t="s">
        <v>423</v>
      </c>
      <c r="D980" s="199">
        <v>1</v>
      </c>
    </row>
    <row r="981" spans="1:4" x14ac:dyDescent="0.2">
      <c r="A981" s="196">
        <v>858</v>
      </c>
      <c r="B981" s="197">
        <v>14039</v>
      </c>
      <c r="C981" s="198" t="s">
        <v>423</v>
      </c>
      <c r="D981" s="199">
        <v>2</v>
      </c>
    </row>
    <row r="982" spans="1:4" x14ac:dyDescent="0.2">
      <c r="A982" s="196">
        <v>858</v>
      </c>
      <c r="B982" s="197">
        <v>14040</v>
      </c>
      <c r="C982" s="198" t="s">
        <v>423</v>
      </c>
      <c r="D982" s="199">
        <v>1</v>
      </c>
    </row>
    <row r="983" spans="1:4" x14ac:dyDescent="0.2">
      <c r="A983" s="196">
        <v>859</v>
      </c>
      <c r="B983" s="197">
        <v>14003</v>
      </c>
      <c r="C983" s="198" t="s">
        <v>423</v>
      </c>
      <c r="D983" s="199">
        <v>2</v>
      </c>
    </row>
    <row r="984" spans="1:4" x14ac:dyDescent="0.2">
      <c r="A984" s="196">
        <v>859</v>
      </c>
      <c r="B984" s="197">
        <v>14004</v>
      </c>
      <c r="C984" s="198" t="s">
        <v>423</v>
      </c>
      <c r="D984" s="199">
        <v>1</v>
      </c>
    </row>
    <row r="985" spans="1:4" x14ac:dyDescent="0.2">
      <c r="A985" s="196">
        <v>860</v>
      </c>
      <c r="B985" s="197">
        <v>14026</v>
      </c>
      <c r="C985" s="198" t="s">
        <v>423</v>
      </c>
      <c r="D985" s="199">
        <v>2</v>
      </c>
    </row>
    <row r="986" spans="1:4" x14ac:dyDescent="0.2">
      <c r="A986" s="196">
        <v>860</v>
      </c>
      <c r="B986" s="197">
        <v>14027</v>
      </c>
      <c r="C986" s="198" t="s">
        <v>423</v>
      </c>
      <c r="D986" s="199">
        <v>1</v>
      </c>
    </row>
    <row r="987" spans="1:4" x14ac:dyDescent="0.2">
      <c r="A987" s="196">
        <v>861</v>
      </c>
      <c r="B987" s="197">
        <v>14051</v>
      </c>
      <c r="C987" s="198" t="s">
        <v>423</v>
      </c>
      <c r="D987" s="199">
        <v>2</v>
      </c>
    </row>
    <row r="988" spans="1:4" x14ac:dyDescent="0.2">
      <c r="A988" s="196">
        <v>861</v>
      </c>
      <c r="B988" s="197">
        <v>14052</v>
      </c>
      <c r="C988" s="198" t="s">
        <v>423</v>
      </c>
      <c r="D988" s="199">
        <v>1</v>
      </c>
    </row>
    <row r="989" spans="1:4" x14ac:dyDescent="0.2">
      <c r="A989" s="196">
        <v>862</v>
      </c>
      <c r="B989" s="197">
        <v>14107</v>
      </c>
      <c r="C989" s="198" t="s">
        <v>423</v>
      </c>
      <c r="D989" s="199">
        <v>2</v>
      </c>
    </row>
    <row r="990" spans="1:4" x14ac:dyDescent="0.2">
      <c r="A990" s="196">
        <v>862</v>
      </c>
      <c r="B990" s="197">
        <v>14108</v>
      </c>
      <c r="C990" s="198" t="s">
        <v>423</v>
      </c>
      <c r="D990" s="199">
        <v>1</v>
      </c>
    </row>
    <row r="991" spans="1:4" x14ac:dyDescent="0.2">
      <c r="A991" s="196">
        <v>863</v>
      </c>
      <c r="B991" s="197">
        <v>14054</v>
      </c>
      <c r="C991" s="198" t="s">
        <v>423</v>
      </c>
      <c r="D991" s="199">
        <v>2</v>
      </c>
    </row>
    <row r="992" spans="1:4" x14ac:dyDescent="0.2">
      <c r="A992" s="196">
        <v>863</v>
      </c>
      <c r="B992" s="197">
        <v>14055</v>
      </c>
      <c r="C992" s="198" t="s">
        <v>423</v>
      </c>
      <c r="D992" s="199">
        <v>1</v>
      </c>
    </row>
    <row r="993" spans="1:4" x14ac:dyDescent="0.2">
      <c r="A993" s="196">
        <v>864</v>
      </c>
      <c r="B993" s="197">
        <v>14121</v>
      </c>
      <c r="C993" s="198" t="s">
        <v>423</v>
      </c>
      <c r="D993" s="199">
        <v>2</v>
      </c>
    </row>
    <row r="994" spans="1:4" x14ac:dyDescent="0.2">
      <c r="A994" s="196">
        <v>864</v>
      </c>
      <c r="B994" s="197">
        <v>14122</v>
      </c>
      <c r="C994" s="198" t="s">
        <v>423</v>
      </c>
      <c r="D994" s="199">
        <v>1</v>
      </c>
    </row>
    <row r="995" spans="1:4" x14ac:dyDescent="0.2">
      <c r="A995" s="196">
        <v>865</v>
      </c>
      <c r="B995" s="197">
        <v>14057</v>
      </c>
      <c r="C995" s="198" t="s">
        <v>423</v>
      </c>
      <c r="D995" s="199">
        <v>2</v>
      </c>
    </row>
    <row r="996" spans="1:4" x14ac:dyDescent="0.2">
      <c r="A996" s="196">
        <v>865</v>
      </c>
      <c r="B996" s="197">
        <v>14058</v>
      </c>
      <c r="C996" s="198" t="s">
        <v>423</v>
      </c>
      <c r="D996" s="199">
        <v>1</v>
      </c>
    </row>
    <row r="997" spans="1:4" x14ac:dyDescent="0.2">
      <c r="A997" s="196">
        <v>866</v>
      </c>
      <c r="B997" s="197">
        <v>14059</v>
      </c>
      <c r="C997" s="198" t="s">
        <v>424</v>
      </c>
      <c r="D997" s="199" t="s">
        <v>236</v>
      </c>
    </row>
    <row r="998" spans="1:4" x14ac:dyDescent="0.2">
      <c r="A998" s="196">
        <v>867</v>
      </c>
      <c r="B998" s="197">
        <v>14060</v>
      </c>
      <c r="C998" s="198" t="s">
        <v>423</v>
      </c>
      <c r="D998" s="199">
        <v>2</v>
      </c>
    </row>
    <row r="999" spans="1:4" x14ac:dyDescent="0.2">
      <c r="A999" s="196">
        <v>867</v>
      </c>
      <c r="B999" s="197">
        <v>14061</v>
      </c>
      <c r="C999" s="198" t="s">
        <v>423</v>
      </c>
      <c r="D999" s="199">
        <v>1</v>
      </c>
    </row>
    <row r="1000" spans="1:4" x14ac:dyDescent="0.2">
      <c r="A1000" s="196">
        <v>868</v>
      </c>
      <c r="B1000" s="197">
        <v>14062</v>
      </c>
      <c r="C1000" s="198" t="s">
        <v>424</v>
      </c>
      <c r="D1000" s="199" t="s">
        <v>236</v>
      </c>
    </row>
    <row r="1001" spans="1:4" x14ac:dyDescent="0.2">
      <c r="A1001" s="196">
        <v>869</v>
      </c>
      <c r="B1001" s="197">
        <v>14063</v>
      </c>
      <c r="C1001" s="198" t="s">
        <v>423</v>
      </c>
      <c r="D1001" s="199">
        <v>2</v>
      </c>
    </row>
    <row r="1002" spans="1:4" x14ac:dyDescent="0.2">
      <c r="A1002" s="196">
        <v>869</v>
      </c>
      <c r="B1002" s="197">
        <v>14064</v>
      </c>
      <c r="C1002" s="198" t="s">
        <v>423</v>
      </c>
      <c r="D1002" s="199">
        <v>1</v>
      </c>
    </row>
    <row r="1003" spans="1:4" x14ac:dyDescent="0.2">
      <c r="A1003" s="196">
        <v>870</v>
      </c>
      <c r="B1003" s="197">
        <v>14065</v>
      </c>
      <c r="C1003" s="198" t="s">
        <v>424</v>
      </c>
      <c r="D1003" s="199" t="s">
        <v>236</v>
      </c>
    </row>
    <row r="1004" spans="1:4" x14ac:dyDescent="0.2">
      <c r="A1004" s="196">
        <v>871</v>
      </c>
      <c r="B1004" s="197">
        <v>14066</v>
      </c>
      <c r="C1004" s="198" t="s">
        <v>423</v>
      </c>
      <c r="D1004" s="199">
        <v>2</v>
      </c>
    </row>
    <row r="1005" spans="1:4" x14ac:dyDescent="0.2">
      <c r="A1005" s="196">
        <v>871</v>
      </c>
      <c r="B1005" s="197">
        <v>14067</v>
      </c>
      <c r="C1005" s="198" t="s">
        <v>423</v>
      </c>
      <c r="D1005" s="199">
        <v>1</v>
      </c>
    </row>
    <row r="1006" spans="1:4" x14ac:dyDescent="0.2">
      <c r="A1006" s="196">
        <v>872</v>
      </c>
      <c r="B1006" s="197">
        <v>14068</v>
      </c>
      <c r="C1006" s="198" t="s">
        <v>424</v>
      </c>
      <c r="D1006" s="199" t="s">
        <v>236</v>
      </c>
    </row>
    <row r="1007" spans="1:4" x14ac:dyDescent="0.2">
      <c r="A1007" s="196">
        <v>873</v>
      </c>
      <c r="B1007" s="197">
        <v>14078</v>
      </c>
      <c r="C1007" s="198" t="s">
        <v>423</v>
      </c>
      <c r="D1007" s="199">
        <v>2</v>
      </c>
    </row>
    <row r="1008" spans="1:4" x14ac:dyDescent="0.2">
      <c r="A1008" s="196">
        <v>873</v>
      </c>
      <c r="B1008" s="197">
        <v>14079</v>
      </c>
      <c r="C1008" s="198" t="s">
        <v>423</v>
      </c>
      <c r="D1008" s="199">
        <v>1</v>
      </c>
    </row>
    <row r="1009" spans="1:4" x14ac:dyDescent="0.2">
      <c r="A1009" s="196">
        <v>874</v>
      </c>
      <c r="B1009" s="197">
        <v>14080</v>
      </c>
      <c r="C1009" s="198" t="s">
        <v>424</v>
      </c>
      <c r="D1009" s="199" t="s">
        <v>236</v>
      </c>
    </row>
    <row r="1010" spans="1:4" x14ac:dyDescent="0.2">
      <c r="A1010" s="196">
        <v>875</v>
      </c>
      <c r="B1010" s="197">
        <v>14100</v>
      </c>
      <c r="C1010" s="198" t="s">
        <v>423</v>
      </c>
      <c r="D1010" s="199">
        <v>2</v>
      </c>
    </row>
    <row r="1011" spans="1:4" x14ac:dyDescent="0.2">
      <c r="A1011" s="196">
        <v>875</v>
      </c>
      <c r="B1011" s="197">
        <v>14101</v>
      </c>
      <c r="C1011" s="198" t="s">
        <v>423</v>
      </c>
      <c r="D1011" s="199">
        <v>1</v>
      </c>
    </row>
    <row r="1012" spans="1:4" x14ac:dyDescent="0.2">
      <c r="A1012" s="196">
        <v>876</v>
      </c>
      <c r="B1012" s="197">
        <v>14102</v>
      </c>
      <c r="C1012" s="198" t="s">
        <v>424</v>
      </c>
      <c r="D1012" s="199" t="s">
        <v>236</v>
      </c>
    </row>
    <row r="1013" spans="1:4" x14ac:dyDescent="0.2">
      <c r="A1013" s="196">
        <v>877</v>
      </c>
      <c r="B1013" s="197">
        <v>14123</v>
      </c>
      <c r="C1013" s="198" t="s">
        <v>423</v>
      </c>
      <c r="D1013" s="199">
        <v>2</v>
      </c>
    </row>
    <row r="1014" spans="1:4" x14ac:dyDescent="0.2">
      <c r="A1014" s="196">
        <v>877</v>
      </c>
      <c r="B1014" s="197">
        <v>14124</v>
      </c>
      <c r="C1014" s="198" t="s">
        <v>423</v>
      </c>
      <c r="D1014" s="199">
        <v>1</v>
      </c>
    </row>
    <row r="1015" spans="1:4" x14ac:dyDescent="0.2">
      <c r="A1015" s="196">
        <v>878</v>
      </c>
      <c r="B1015" s="197">
        <v>14125</v>
      </c>
      <c r="C1015" s="198" t="s">
        <v>424</v>
      </c>
      <c r="D1015" s="199" t="s">
        <v>236</v>
      </c>
    </row>
    <row r="1016" spans="1:4" x14ac:dyDescent="0.2">
      <c r="A1016" s="196">
        <v>879</v>
      </c>
      <c r="B1016" s="197">
        <v>14126</v>
      </c>
      <c r="C1016" s="198" t="s">
        <v>423</v>
      </c>
      <c r="D1016" s="199">
        <v>2</v>
      </c>
    </row>
    <row r="1017" spans="1:4" x14ac:dyDescent="0.2">
      <c r="A1017" s="196">
        <v>879</v>
      </c>
      <c r="B1017" s="197">
        <v>14127</v>
      </c>
      <c r="C1017" s="198" t="s">
        <v>423</v>
      </c>
      <c r="D1017" s="199">
        <v>1</v>
      </c>
    </row>
    <row r="1018" spans="1:4" x14ac:dyDescent="0.2">
      <c r="A1018" s="196">
        <v>880</v>
      </c>
      <c r="B1018" s="197">
        <v>14128</v>
      </c>
      <c r="C1018" s="198" t="s">
        <v>424</v>
      </c>
      <c r="D1018" s="199" t="s">
        <v>236</v>
      </c>
    </row>
    <row r="1019" spans="1:4" x14ac:dyDescent="0.2">
      <c r="A1019" s="196">
        <v>881</v>
      </c>
      <c r="B1019" s="197">
        <v>14129</v>
      </c>
      <c r="C1019" s="198" t="s">
        <v>423</v>
      </c>
      <c r="D1019" s="199">
        <v>2</v>
      </c>
    </row>
    <row r="1020" spans="1:4" x14ac:dyDescent="0.2">
      <c r="A1020" s="196">
        <v>881</v>
      </c>
      <c r="B1020" s="197">
        <v>14130</v>
      </c>
      <c r="C1020" s="198" t="s">
        <v>423</v>
      </c>
      <c r="D1020" s="199">
        <v>1</v>
      </c>
    </row>
    <row r="1021" spans="1:4" x14ac:dyDescent="0.2">
      <c r="A1021" s="196">
        <v>882</v>
      </c>
      <c r="B1021" s="197">
        <v>14131</v>
      </c>
      <c r="C1021" s="198" t="s">
        <v>424</v>
      </c>
      <c r="D1021" s="199" t="s">
        <v>236</v>
      </c>
    </row>
    <row r="1022" spans="1:4" x14ac:dyDescent="0.2">
      <c r="A1022" s="196">
        <v>883</v>
      </c>
      <c r="B1022" s="197">
        <v>14132</v>
      </c>
      <c r="C1022" s="198" t="s">
        <v>423</v>
      </c>
      <c r="D1022" s="199">
        <v>2</v>
      </c>
    </row>
    <row r="1023" spans="1:4" x14ac:dyDescent="0.2">
      <c r="A1023" s="196">
        <v>883</v>
      </c>
      <c r="B1023" s="197">
        <v>14133</v>
      </c>
      <c r="C1023" s="198" t="s">
        <v>423</v>
      </c>
      <c r="D1023" s="199">
        <v>1</v>
      </c>
    </row>
    <row r="1024" spans="1:4" x14ac:dyDescent="0.2">
      <c r="A1024" s="196">
        <v>884</v>
      </c>
      <c r="B1024" s="197">
        <v>14134</v>
      </c>
      <c r="C1024" s="198" t="s">
        <v>424</v>
      </c>
      <c r="D1024" s="199" t="s">
        <v>236</v>
      </c>
    </row>
    <row r="1025" spans="1:4" x14ac:dyDescent="0.2">
      <c r="A1025" s="196">
        <v>885</v>
      </c>
      <c r="B1025" s="197">
        <v>14135</v>
      </c>
      <c r="C1025" s="198" t="s">
        <v>423</v>
      </c>
      <c r="D1025" s="199">
        <v>2</v>
      </c>
    </row>
    <row r="1026" spans="1:4" x14ac:dyDescent="0.2">
      <c r="A1026" s="196">
        <v>885</v>
      </c>
      <c r="B1026" s="197">
        <v>14136</v>
      </c>
      <c r="C1026" s="198" t="s">
        <v>423</v>
      </c>
      <c r="D1026" s="199">
        <v>1</v>
      </c>
    </row>
    <row r="1027" spans="1:4" x14ac:dyDescent="0.2">
      <c r="A1027" s="196">
        <v>886</v>
      </c>
      <c r="B1027" s="197">
        <v>14137</v>
      </c>
      <c r="C1027" s="198" t="s">
        <v>424</v>
      </c>
      <c r="D1027" s="199" t="s">
        <v>236</v>
      </c>
    </row>
    <row r="1028" spans="1:4" x14ac:dyDescent="0.2">
      <c r="A1028" s="196">
        <v>887</v>
      </c>
      <c r="B1028" s="197">
        <v>14144</v>
      </c>
      <c r="C1028" s="198" t="s">
        <v>423</v>
      </c>
      <c r="D1028" s="199">
        <v>2</v>
      </c>
    </row>
    <row r="1029" spans="1:4" x14ac:dyDescent="0.2">
      <c r="A1029" s="196">
        <v>887</v>
      </c>
      <c r="B1029" s="197">
        <v>14145</v>
      </c>
      <c r="C1029" s="198" t="s">
        <v>423</v>
      </c>
      <c r="D1029" s="199">
        <v>1</v>
      </c>
    </row>
    <row r="1030" spans="1:4" x14ac:dyDescent="0.2">
      <c r="A1030" s="196">
        <v>888</v>
      </c>
      <c r="B1030" s="197">
        <v>14146</v>
      </c>
      <c r="C1030" s="198" t="s">
        <v>424</v>
      </c>
      <c r="D1030" s="199" t="s">
        <v>236</v>
      </c>
    </row>
    <row r="1031" spans="1:4" x14ac:dyDescent="0.2">
      <c r="A1031" s="196">
        <v>889</v>
      </c>
      <c r="B1031" s="197">
        <v>278</v>
      </c>
      <c r="C1031" s="198" t="s">
        <v>423</v>
      </c>
      <c r="D1031" s="199">
        <v>2</v>
      </c>
    </row>
    <row r="1032" spans="1:4" x14ac:dyDescent="0.2">
      <c r="A1032" s="196">
        <v>889</v>
      </c>
      <c r="B1032" s="197">
        <v>289</v>
      </c>
      <c r="C1032" s="198" t="s">
        <v>423</v>
      </c>
      <c r="D1032" s="199">
        <v>1</v>
      </c>
    </row>
    <row r="1033" spans="1:4" x14ac:dyDescent="0.2">
      <c r="A1033" s="196">
        <v>890</v>
      </c>
      <c r="B1033" s="197">
        <v>14028</v>
      </c>
      <c r="C1033" s="198" t="s">
        <v>424</v>
      </c>
      <c r="D1033" s="199" t="s">
        <v>236</v>
      </c>
    </row>
    <row r="1034" spans="1:4" x14ac:dyDescent="0.2">
      <c r="A1034" s="196">
        <v>891</v>
      </c>
      <c r="B1034" s="197">
        <v>14099</v>
      </c>
      <c r="C1034" s="198" t="s">
        <v>424</v>
      </c>
      <c r="D1034" s="199" t="s">
        <v>236</v>
      </c>
    </row>
    <row r="1035" spans="1:4" x14ac:dyDescent="0.2">
      <c r="A1035" s="196">
        <v>892</v>
      </c>
      <c r="B1035" s="197">
        <v>14119</v>
      </c>
      <c r="C1035" s="198" t="s">
        <v>424</v>
      </c>
      <c r="D1035" s="199" t="s">
        <v>236</v>
      </c>
    </row>
    <row r="1036" spans="1:4" x14ac:dyDescent="0.2">
      <c r="A1036" s="196">
        <v>893</v>
      </c>
      <c r="B1036" s="197">
        <v>14120</v>
      </c>
      <c r="C1036" s="198" t="s">
        <v>424</v>
      </c>
      <c r="D1036" s="199" t="s">
        <v>236</v>
      </c>
    </row>
    <row r="1037" spans="1:4" x14ac:dyDescent="0.2">
      <c r="A1037" s="196">
        <v>894</v>
      </c>
      <c r="B1037" s="197">
        <v>300</v>
      </c>
      <c r="C1037" s="198" t="s">
        <v>381</v>
      </c>
      <c r="D1037" s="199" t="s">
        <v>236</v>
      </c>
    </row>
    <row r="1038" spans="1:4" x14ac:dyDescent="0.2">
      <c r="A1038" s="196">
        <v>895</v>
      </c>
      <c r="B1038" s="197">
        <v>311</v>
      </c>
      <c r="C1038" s="198" t="s">
        <v>381</v>
      </c>
      <c r="D1038" s="199" t="s">
        <v>236</v>
      </c>
    </row>
    <row r="1039" spans="1:4" x14ac:dyDescent="0.2">
      <c r="A1039" s="196">
        <v>896</v>
      </c>
      <c r="B1039" s="197">
        <v>312</v>
      </c>
      <c r="C1039" s="198" t="s">
        <v>381</v>
      </c>
      <c r="D1039" s="199" t="s">
        <v>236</v>
      </c>
    </row>
    <row r="1040" spans="1:4" x14ac:dyDescent="0.2">
      <c r="A1040" s="196">
        <v>897</v>
      </c>
      <c r="B1040" s="197">
        <v>14097</v>
      </c>
      <c r="C1040" s="198" t="s">
        <v>424</v>
      </c>
      <c r="D1040" s="199" t="s">
        <v>236</v>
      </c>
    </row>
    <row r="1041" spans="1:4" x14ac:dyDescent="0.2">
      <c r="A1041" s="196">
        <v>898</v>
      </c>
      <c r="B1041" s="197">
        <v>14098</v>
      </c>
      <c r="C1041" s="198" t="s">
        <v>424</v>
      </c>
      <c r="D1041" s="199" t="s">
        <v>236</v>
      </c>
    </row>
    <row r="1042" spans="1:4" x14ac:dyDescent="0.2">
      <c r="A1042" s="196">
        <v>899</v>
      </c>
      <c r="B1042" s="197">
        <v>281</v>
      </c>
      <c r="C1042" s="198" t="s">
        <v>425</v>
      </c>
      <c r="D1042" s="199" t="s">
        <v>236</v>
      </c>
    </row>
    <row r="1043" spans="1:4" x14ac:dyDescent="0.2">
      <c r="A1043" s="196">
        <v>900</v>
      </c>
      <c r="B1043" s="197">
        <v>282</v>
      </c>
      <c r="C1043" s="198" t="s">
        <v>425</v>
      </c>
      <c r="D1043" s="199" t="s">
        <v>236</v>
      </c>
    </row>
    <row r="1044" spans="1:4" x14ac:dyDescent="0.2">
      <c r="A1044" s="196">
        <v>901</v>
      </c>
      <c r="B1044" s="197">
        <v>283</v>
      </c>
      <c r="C1044" s="198" t="s">
        <v>425</v>
      </c>
      <c r="D1044" s="199" t="s">
        <v>236</v>
      </c>
    </row>
    <row r="1045" spans="1:4" x14ac:dyDescent="0.2">
      <c r="A1045" s="196">
        <v>902</v>
      </c>
      <c r="B1045" s="197">
        <v>284</v>
      </c>
      <c r="C1045" s="198" t="s">
        <v>425</v>
      </c>
      <c r="D1045" s="199" t="s">
        <v>236</v>
      </c>
    </row>
    <row r="1046" spans="1:4" x14ac:dyDescent="0.2">
      <c r="A1046" s="196">
        <v>903</v>
      </c>
      <c r="B1046" s="197">
        <v>285</v>
      </c>
      <c r="C1046" s="198" t="s">
        <v>425</v>
      </c>
      <c r="D1046" s="199" t="s">
        <v>236</v>
      </c>
    </row>
    <row r="1047" spans="1:4" x14ac:dyDescent="0.2">
      <c r="A1047" s="196">
        <v>904</v>
      </c>
      <c r="B1047" s="197">
        <v>286</v>
      </c>
      <c r="C1047" s="198" t="s">
        <v>426</v>
      </c>
      <c r="D1047" s="199" t="s">
        <v>236</v>
      </c>
    </row>
    <row r="1048" spans="1:4" x14ac:dyDescent="0.2">
      <c r="A1048" s="196">
        <v>905</v>
      </c>
      <c r="B1048" s="197">
        <v>287</v>
      </c>
      <c r="C1048" s="198" t="s">
        <v>426</v>
      </c>
      <c r="D1048" s="199" t="s">
        <v>236</v>
      </c>
    </row>
    <row r="1049" spans="1:4" x14ac:dyDescent="0.2">
      <c r="A1049" s="196">
        <v>906</v>
      </c>
      <c r="B1049" s="197">
        <v>288</v>
      </c>
      <c r="C1049" s="198" t="s">
        <v>426</v>
      </c>
      <c r="D1049" s="199" t="s">
        <v>236</v>
      </c>
    </row>
    <row r="1050" spans="1:4" x14ac:dyDescent="0.2">
      <c r="A1050" s="196">
        <v>907</v>
      </c>
      <c r="B1050" s="197">
        <v>292</v>
      </c>
      <c r="C1050" s="198" t="s">
        <v>427</v>
      </c>
      <c r="D1050" s="199" t="s">
        <v>236</v>
      </c>
    </row>
    <row r="1051" spans="1:4" x14ac:dyDescent="0.2">
      <c r="A1051" s="196">
        <v>908</v>
      </c>
      <c r="B1051" s="197">
        <v>293</v>
      </c>
      <c r="C1051" s="198" t="s">
        <v>427</v>
      </c>
      <c r="D1051" s="199" t="s">
        <v>236</v>
      </c>
    </row>
    <row r="1052" spans="1:4" x14ac:dyDescent="0.2">
      <c r="A1052" s="196">
        <v>909</v>
      </c>
      <c r="B1052" s="197">
        <v>294</v>
      </c>
      <c r="C1052" s="198" t="s">
        <v>427</v>
      </c>
      <c r="D1052" s="199" t="s">
        <v>236</v>
      </c>
    </row>
    <row r="1053" spans="1:4" x14ac:dyDescent="0.2">
      <c r="A1053" s="196">
        <v>910</v>
      </c>
      <c r="B1053" s="197">
        <v>295</v>
      </c>
      <c r="C1053" s="198" t="s">
        <v>427</v>
      </c>
      <c r="D1053" s="199" t="s">
        <v>236</v>
      </c>
    </row>
    <row r="1054" spans="1:4" x14ac:dyDescent="0.2">
      <c r="A1054" s="196">
        <v>911</v>
      </c>
      <c r="B1054" s="197">
        <v>296</v>
      </c>
      <c r="C1054" s="198" t="s">
        <v>427</v>
      </c>
      <c r="D1054" s="199" t="s">
        <v>236</v>
      </c>
    </row>
    <row r="1055" spans="1:4" x14ac:dyDescent="0.2">
      <c r="A1055" s="196">
        <v>912</v>
      </c>
      <c r="B1055" s="197">
        <v>297</v>
      </c>
      <c r="C1055" s="198" t="s">
        <v>427</v>
      </c>
      <c r="D1055" s="199" t="s">
        <v>236</v>
      </c>
    </row>
    <row r="1056" spans="1:4" x14ac:dyDescent="0.2">
      <c r="A1056" s="196">
        <v>913</v>
      </c>
      <c r="B1056" s="197">
        <v>298</v>
      </c>
      <c r="C1056" s="198" t="s">
        <v>427</v>
      </c>
      <c r="D1056" s="199" t="s">
        <v>236</v>
      </c>
    </row>
    <row r="1057" spans="1:4" x14ac:dyDescent="0.2">
      <c r="A1057" s="196">
        <v>914</v>
      </c>
      <c r="B1057" s="197">
        <v>299</v>
      </c>
      <c r="C1057" s="198" t="s">
        <v>428</v>
      </c>
      <c r="D1057" s="199">
        <v>1</v>
      </c>
    </row>
    <row r="1058" spans="1:4" x14ac:dyDescent="0.2">
      <c r="A1058" s="196">
        <v>915</v>
      </c>
      <c r="B1058" s="197">
        <v>313</v>
      </c>
      <c r="C1058" s="198" t="s">
        <v>381</v>
      </c>
      <c r="D1058" s="199">
        <v>2</v>
      </c>
    </row>
    <row r="1059" spans="1:4" x14ac:dyDescent="0.2">
      <c r="A1059" s="196">
        <v>915</v>
      </c>
      <c r="B1059" s="197">
        <v>314</v>
      </c>
      <c r="C1059" s="198" t="s">
        <v>381</v>
      </c>
      <c r="D1059" s="199">
        <v>1</v>
      </c>
    </row>
    <row r="1060" spans="1:4" x14ac:dyDescent="0.2">
      <c r="A1060" s="196">
        <v>916</v>
      </c>
      <c r="B1060" s="197">
        <v>315</v>
      </c>
      <c r="C1060" s="198" t="s">
        <v>381</v>
      </c>
      <c r="D1060" s="199">
        <v>2</v>
      </c>
    </row>
    <row r="1061" spans="1:4" x14ac:dyDescent="0.2">
      <c r="A1061" s="196">
        <v>916</v>
      </c>
      <c r="B1061" s="197">
        <v>316</v>
      </c>
      <c r="C1061" s="198" t="s">
        <v>381</v>
      </c>
      <c r="D1061" s="199">
        <v>1</v>
      </c>
    </row>
    <row r="1062" spans="1:4" x14ac:dyDescent="0.2">
      <c r="A1062" s="196">
        <v>917</v>
      </c>
      <c r="B1062" s="197">
        <v>279</v>
      </c>
      <c r="C1062" s="198" t="s">
        <v>381</v>
      </c>
      <c r="D1062" s="199">
        <v>2</v>
      </c>
    </row>
    <row r="1063" spans="1:4" x14ac:dyDescent="0.2">
      <c r="A1063" s="196">
        <v>917</v>
      </c>
      <c r="B1063" s="197">
        <v>280</v>
      </c>
      <c r="C1063" s="198" t="s">
        <v>381</v>
      </c>
      <c r="D1063" s="199">
        <v>1</v>
      </c>
    </row>
    <row r="1064" spans="1:4" x14ac:dyDescent="0.2">
      <c r="A1064" s="196">
        <v>918</v>
      </c>
      <c r="B1064" s="197">
        <v>290</v>
      </c>
      <c r="C1064" s="198" t="s">
        <v>316</v>
      </c>
      <c r="D1064" s="199">
        <v>1</v>
      </c>
    </row>
    <row r="1065" spans="1:4" x14ac:dyDescent="0.2">
      <c r="A1065" s="196">
        <v>918</v>
      </c>
      <c r="B1065" s="197">
        <v>291</v>
      </c>
      <c r="C1065" s="198" t="s">
        <v>316</v>
      </c>
      <c r="D1065" s="199">
        <v>1</v>
      </c>
    </row>
    <row r="1066" spans="1:4" x14ac:dyDescent="0.2">
      <c r="A1066" s="196">
        <v>919</v>
      </c>
      <c r="B1066" s="197">
        <v>57</v>
      </c>
      <c r="C1066" s="198" t="s">
        <v>429</v>
      </c>
      <c r="D1066" s="199">
        <v>1</v>
      </c>
    </row>
    <row r="1067" spans="1:4" x14ac:dyDescent="0.2">
      <c r="A1067" s="196">
        <v>919</v>
      </c>
      <c r="B1067" s="197">
        <v>278</v>
      </c>
      <c r="C1067" s="198" t="s">
        <v>429</v>
      </c>
      <c r="D1067" s="199">
        <v>2</v>
      </c>
    </row>
    <row r="1068" spans="1:4" x14ac:dyDescent="0.2">
      <c r="A1068" s="196">
        <v>920</v>
      </c>
      <c r="B1068" s="197">
        <v>57</v>
      </c>
      <c r="C1068" s="198" t="s">
        <v>429</v>
      </c>
      <c r="D1068" s="199">
        <v>1</v>
      </c>
    </row>
    <row r="1069" spans="1:4" x14ac:dyDescent="0.2">
      <c r="A1069" s="196">
        <v>920</v>
      </c>
      <c r="B1069" s="197">
        <v>278</v>
      </c>
      <c r="C1069" s="198" t="s">
        <v>429</v>
      </c>
      <c r="D1069" s="199">
        <v>2</v>
      </c>
    </row>
    <row r="1070" spans="1:4" x14ac:dyDescent="0.2">
      <c r="A1070" s="196">
        <v>922</v>
      </c>
      <c r="B1070" s="197">
        <v>301</v>
      </c>
      <c r="C1070" s="198" t="s">
        <v>339</v>
      </c>
      <c r="D1070" s="199">
        <v>1</v>
      </c>
    </row>
    <row r="1071" spans="1:4" x14ac:dyDescent="0.2">
      <c r="A1071" s="196">
        <v>923</v>
      </c>
      <c r="B1071" s="197">
        <v>302</v>
      </c>
      <c r="C1071" s="198" t="s">
        <v>339</v>
      </c>
      <c r="D1071" s="199">
        <v>1</v>
      </c>
    </row>
    <row r="1072" spans="1:4" x14ac:dyDescent="0.2">
      <c r="A1072" s="196">
        <v>924</v>
      </c>
      <c r="B1072" s="197">
        <v>303</v>
      </c>
      <c r="C1072" s="198" t="s">
        <v>339</v>
      </c>
      <c r="D1072" s="199">
        <v>1</v>
      </c>
    </row>
    <row r="1073" spans="1:4" x14ac:dyDescent="0.2">
      <c r="A1073" s="196">
        <v>925</v>
      </c>
      <c r="B1073" s="197">
        <v>259</v>
      </c>
      <c r="C1073" s="198" t="s">
        <v>430</v>
      </c>
      <c r="D1073" s="199" t="s">
        <v>369</v>
      </c>
    </row>
    <row r="1074" spans="1:4" x14ac:dyDescent="0.2">
      <c r="A1074" s="196">
        <v>925</v>
      </c>
      <c r="B1074" s="197">
        <v>307</v>
      </c>
      <c r="C1074" s="198" t="s">
        <v>430</v>
      </c>
      <c r="D1074" s="199" t="s">
        <v>369</v>
      </c>
    </row>
    <row r="1075" spans="1:4" x14ac:dyDescent="0.2">
      <c r="A1075" s="196">
        <v>926</v>
      </c>
      <c r="B1075" s="197">
        <v>261</v>
      </c>
      <c r="C1075" s="198" t="s">
        <v>370</v>
      </c>
      <c r="D1075" s="199" t="s">
        <v>369</v>
      </c>
    </row>
    <row r="1076" spans="1:4" x14ac:dyDescent="0.2">
      <c r="A1076" s="196">
        <v>926</v>
      </c>
      <c r="B1076" s="197">
        <v>308</v>
      </c>
      <c r="C1076" s="198" t="s">
        <v>370</v>
      </c>
      <c r="D1076" s="199" t="s">
        <v>369</v>
      </c>
    </row>
    <row r="1077" spans="1:4" x14ac:dyDescent="0.2">
      <c r="A1077" s="196">
        <v>927</v>
      </c>
      <c r="B1077" s="197">
        <v>263</v>
      </c>
      <c r="C1077" s="198" t="s">
        <v>372</v>
      </c>
      <c r="D1077" s="199" t="s">
        <v>369</v>
      </c>
    </row>
    <row r="1078" spans="1:4" x14ac:dyDescent="0.2">
      <c r="A1078" s="196">
        <v>927</v>
      </c>
      <c r="B1078" s="197">
        <v>309</v>
      </c>
      <c r="C1078" s="198" t="s">
        <v>372</v>
      </c>
      <c r="D1078" s="199" t="s">
        <v>369</v>
      </c>
    </row>
    <row r="1079" spans="1:4" x14ac:dyDescent="0.2">
      <c r="A1079" s="196">
        <v>928</v>
      </c>
      <c r="B1079" s="197">
        <v>265</v>
      </c>
      <c r="C1079" s="198" t="s">
        <v>371</v>
      </c>
      <c r="D1079" s="199" t="s">
        <v>369</v>
      </c>
    </row>
    <row r="1080" spans="1:4" x14ac:dyDescent="0.2">
      <c r="A1080" s="196">
        <v>928</v>
      </c>
      <c r="B1080" s="197">
        <v>310</v>
      </c>
      <c r="C1080" s="198" t="s">
        <v>371</v>
      </c>
      <c r="D1080" s="199" t="s">
        <v>369</v>
      </c>
    </row>
    <row r="1081" spans="1:4" x14ac:dyDescent="0.2">
      <c r="A1081" s="196">
        <v>929</v>
      </c>
      <c r="B1081" s="197">
        <v>14041</v>
      </c>
      <c r="C1081" s="198" t="s">
        <v>425</v>
      </c>
      <c r="D1081" s="199" t="s">
        <v>236</v>
      </c>
    </row>
    <row r="1082" spans="1:4" x14ac:dyDescent="0.2">
      <c r="A1082" s="196">
        <v>930</v>
      </c>
      <c r="B1082" s="197">
        <v>14053</v>
      </c>
      <c r="C1082" s="198" t="s">
        <v>425</v>
      </c>
      <c r="D1082" s="199" t="s">
        <v>236</v>
      </c>
    </row>
    <row r="1083" spans="1:4" x14ac:dyDescent="0.2">
      <c r="A1083" s="196">
        <v>931</v>
      </c>
      <c r="B1083" s="197">
        <v>14056</v>
      </c>
      <c r="C1083" s="198" t="s">
        <v>425</v>
      </c>
      <c r="D1083" s="199" t="s">
        <v>236</v>
      </c>
    </row>
    <row r="1084" spans="1:4" x14ac:dyDescent="0.2">
      <c r="A1084" s="196">
        <v>932</v>
      </c>
      <c r="B1084" s="197">
        <v>191</v>
      </c>
      <c r="C1084" s="198" t="s">
        <v>431</v>
      </c>
      <c r="D1084" s="199">
        <v>2</v>
      </c>
    </row>
    <row r="1085" spans="1:4" x14ac:dyDescent="0.2">
      <c r="A1085" s="196">
        <v>932</v>
      </c>
      <c r="B1085" s="197">
        <v>353</v>
      </c>
      <c r="C1085" s="198" t="s">
        <v>431</v>
      </c>
      <c r="D1085" s="199">
        <v>1</v>
      </c>
    </row>
    <row r="1086" spans="1:4" x14ac:dyDescent="0.2">
      <c r="A1086" s="196">
        <v>932</v>
      </c>
      <c r="B1086" s="197">
        <v>354</v>
      </c>
      <c r="C1086" s="198" t="s">
        <v>431</v>
      </c>
      <c r="D1086" s="199">
        <v>1</v>
      </c>
    </row>
    <row r="1087" spans="1:4" x14ac:dyDescent="0.2">
      <c r="A1087" s="196">
        <v>932</v>
      </c>
      <c r="B1087" s="197">
        <v>355</v>
      </c>
      <c r="C1087" s="198" t="s">
        <v>431</v>
      </c>
      <c r="D1087" s="199">
        <v>1</v>
      </c>
    </row>
    <row r="1088" spans="1:4" x14ac:dyDescent="0.2">
      <c r="A1088" s="196">
        <v>933</v>
      </c>
      <c r="B1088" s="197">
        <v>14147</v>
      </c>
      <c r="C1088" s="198" t="s">
        <v>423</v>
      </c>
      <c r="D1088" s="199">
        <v>2</v>
      </c>
    </row>
    <row r="1089" spans="1:4" x14ac:dyDescent="0.2">
      <c r="A1089" s="196">
        <v>933</v>
      </c>
      <c r="B1089" s="197">
        <v>14148</v>
      </c>
      <c r="C1089" s="198" t="s">
        <v>423</v>
      </c>
      <c r="D1089" s="199">
        <v>1</v>
      </c>
    </row>
    <row r="1090" spans="1:4" x14ac:dyDescent="0.2">
      <c r="A1090" s="196">
        <v>934</v>
      </c>
      <c r="B1090" s="197">
        <v>14149</v>
      </c>
      <c r="C1090" s="198" t="s">
        <v>424</v>
      </c>
      <c r="D1090" s="199" t="s">
        <v>236</v>
      </c>
    </row>
    <row r="1091" spans="1:4" x14ac:dyDescent="0.2">
      <c r="A1091" s="196">
        <v>935</v>
      </c>
      <c r="B1091" s="197">
        <v>374</v>
      </c>
      <c r="C1091" s="198" t="s">
        <v>432</v>
      </c>
      <c r="D1091" s="199" t="s">
        <v>483</v>
      </c>
    </row>
    <row r="1092" spans="1:4" x14ac:dyDescent="0.2">
      <c r="A1092" s="196">
        <v>935</v>
      </c>
      <c r="B1092" s="197">
        <v>375</v>
      </c>
      <c r="C1092" s="198" t="s">
        <v>432</v>
      </c>
      <c r="D1092" s="199" t="s">
        <v>481</v>
      </c>
    </row>
    <row r="1093" spans="1:4" x14ac:dyDescent="0.2">
      <c r="A1093" s="196">
        <v>936</v>
      </c>
      <c r="B1093" s="197">
        <v>1422</v>
      </c>
      <c r="C1093" s="198" t="s">
        <v>432</v>
      </c>
      <c r="D1093" s="199">
        <v>1</v>
      </c>
    </row>
    <row r="1094" spans="1:4" x14ac:dyDescent="0.2">
      <c r="A1094" s="196">
        <v>936</v>
      </c>
      <c r="B1094" s="197">
        <v>1423</v>
      </c>
      <c r="C1094" s="198" t="s">
        <v>432</v>
      </c>
      <c r="D1094" s="199">
        <v>2</v>
      </c>
    </row>
    <row r="1095" spans="1:4" x14ac:dyDescent="0.2">
      <c r="A1095" s="196">
        <v>937</v>
      </c>
      <c r="B1095" s="197">
        <v>14150</v>
      </c>
      <c r="C1095" s="198" t="s">
        <v>432</v>
      </c>
      <c r="D1095" s="199">
        <v>2</v>
      </c>
    </row>
    <row r="1096" spans="1:4" x14ac:dyDescent="0.2">
      <c r="A1096" s="196">
        <v>937</v>
      </c>
      <c r="B1096" s="197">
        <v>14151</v>
      </c>
      <c r="C1096" s="198" t="s">
        <v>432</v>
      </c>
      <c r="D1096" s="199">
        <v>1</v>
      </c>
    </row>
    <row r="1097" spans="1:4" x14ac:dyDescent="0.2">
      <c r="A1097" s="196">
        <v>938</v>
      </c>
      <c r="B1097" s="197">
        <v>376</v>
      </c>
      <c r="C1097" s="198" t="s">
        <v>432</v>
      </c>
      <c r="D1097" s="199">
        <v>2</v>
      </c>
    </row>
    <row r="1098" spans="1:4" x14ac:dyDescent="0.2">
      <c r="A1098" s="196">
        <v>938</v>
      </c>
      <c r="B1098" s="197">
        <v>377</v>
      </c>
      <c r="C1098" s="198" t="s">
        <v>432</v>
      </c>
      <c r="D1098" s="199">
        <v>1</v>
      </c>
    </row>
    <row r="1099" spans="1:4" x14ac:dyDescent="0.2">
      <c r="A1099" s="196">
        <v>939</v>
      </c>
      <c r="B1099" s="197">
        <v>395</v>
      </c>
      <c r="C1099" s="198" t="s">
        <v>432</v>
      </c>
      <c r="D1099" s="199">
        <v>2</v>
      </c>
    </row>
    <row r="1100" spans="1:4" x14ac:dyDescent="0.2">
      <c r="A1100" s="196">
        <v>939</v>
      </c>
      <c r="B1100" s="197">
        <v>396</v>
      </c>
      <c r="C1100" s="198" t="s">
        <v>432</v>
      </c>
      <c r="D1100" s="199">
        <v>1</v>
      </c>
    </row>
    <row r="1101" spans="1:4" x14ac:dyDescent="0.2">
      <c r="A1101" s="196">
        <v>940</v>
      </c>
      <c r="B1101" s="197">
        <v>397</v>
      </c>
      <c r="C1101" s="198" t="s">
        <v>433</v>
      </c>
      <c r="D1101" s="199" t="s">
        <v>391</v>
      </c>
    </row>
    <row r="1102" spans="1:4" x14ac:dyDescent="0.2">
      <c r="A1102" s="196">
        <v>941</v>
      </c>
      <c r="B1102" s="197">
        <v>398</v>
      </c>
      <c r="C1102" s="198" t="s">
        <v>434</v>
      </c>
      <c r="D1102" s="199" t="s">
        <v>391</v>
      </c>
    </row>
    <row r="1103" spans="1:4" x14ac:dyDescent="0.2">
      <c r="A1103" s="196">
        <v>942</v>
      </c>
      <c r="B1103" s="197">
        <v>400</v>
      </c>
      <c r="C1103" s="198" t="s">
        <v>284</v>
      </c>
      <c r="D1103" s="199">
        <v>1</v>
      </c>
    </row>
    <row r="1104" spans="1:4" x14ac:dyDescent="0.2">
      <c r="A1104" s="196">
        <v>942</v>
      </c>
      <c r="B1104" s="197">
        <v>401</v>
      </c>
      <c r="C1104" s="198" t="s">
        <v>284</v>
      </c>
      <c r="D1104" s="199">
        <v>2</v>
      </c>
    </row>
    <row r="1105" spans="1:4" x14ac:dyDescent="0.2">
      <c r="A1105" s="196">
        <v>943</v>
      </c>
      <c r="B1105" s="197">
        <v>404</v>
      </c>
      <c r="C1105" s="198" t="s">
        <v>274</v>
      </c>
      <c r="D1105" s="199">
        <v>1</v>
      </c>
    </row>
    <row r="1106" spans="1:4" x14ac:dyDescent="0.2">
      <c r="A1106" s="196">
        <v>943</v>
      </c>
      <c r="B1106" s="197">
        <v>405</v>
      </c>
      <c r="C1106" s="198" t="s">
        <v>274</v>
      </c>
      <c r="D1106" s="199">
        <v>2</v>
      </c>
    </row>
    <row r="1107" spans="1:4" x14ac:dyDescent="0.2">
      <c r="A1107" s="196">
        <v>944</v>
      </c>
      <c r="B1107" s="197">
        <v>406</v>
      </c>
      <c r="C1107" s="198" t="s">
        <v>274</v>
      </c>
      <c r="D1107" s="199">
        <v>1</v>
      </c>
    </row>
    <row r="1108" spans="1:4" x14ac:dyDescent="0.2">
      <c r="A1108" s="196">
        <v>944</v>
      </c>
      <c r="B1108" s="197">
        <v>407</v>
      </c>
      <c r="C1108" s="198" t="s">
        <v>274</v>
      </c>
      <c r="D1108" s="199">
        <v>2</v>
      </c>
    </row>
    <row r="1109" spans="1:4" x14ac:dyDescent="0.2">
      <c r="A1109" s="196">
        <v>945</v>
      </c>
      <c r="B1109" s="197">
        <v>408</v>
      </c>
      <c r="C1109" s="198" t="s">
        <v>274</v>
      </c>
      <c r="D1109" s="199">
        <v>1</v>
      </c>
    </row>
    <row r="1110" spans="1:4" x14ac:dyDescent="0.2">
      <c r="A1110" s="196">
        <v>945</v>
      </c>
      <c r="B1110" s="197">
        <v>409</v>
      </c>
      <c r="C1110" s="198" t="s">
        <v>274</v>
      </c>
      <c r="D1110" s="199">
        <v>2</v>
      </c>
    </row>
    <row r="1111" spans="1:4" x14ac:dyDescent="0.2">
      <c r="A1111" s="196">
        <v>946</v>
      </c>
      <c r="B1111" s="197">
        <v>410</v>
      </c>
      <c r="C1111" s="198" t="s">
        <v>274</v>
      </c>
      <c r="D1111" s="199">
        <v>1</v>
      </c>
    </row>
    <row r="1112" spans="1:4" x14ac:dyDescent="0.2">
      <c r="A1112" s="196">
        <v>946</v>
      </c>
      <c r="B1112" s="197">
        <v>411</v>
      </c>
      <c r="C1112" s="198" t="s">
        <v>274</v>
      </c>
      <c r="D1112" s="199">
        <v>2</v>
      </c>
    </row>
    <row r="1113" spans="1:4" x14ac:dyDescent="0.2">
      <c r="A1113" s="196">
        <v>947</v>
      </c>
      <c r="B1113" s="197">
        <v>412</v>
      </c>
      <c r="C1113" s="198" t="s">
        <v>435</v>
      </c>
      <c r="D1113" s="199">
        <v>2</v>
      </c>
    </row>
    <row r="1114" spans="1:4" x14ac:dyDescent="0.2">
      <c r="A1114" s="196">
        <v>947</v>
      </c>
      <c r="B1114" s="197">
        <v>413</v>
      </c>
      <c r="C1114" s="198" t="s">
        <v>435</v>
      </c>
      <c r="D1114" s="199">
        <v>1</v>
      </c>
    </row>
    <row r="1115" spans="1:4" x14ac:dyDescent="0.2">
      <c r="A1115" s="196">
        <v>947</v>
      </c>
      <c r="B1115" s="197">
        <v>414</v>
      </c>
      <c r="C1115" s="198" t="s">
        <v>435</v>
      </c>
      <c r="D1115" s="199">
        <v>1</v>
      </c>
    </row>
    <row r="1116" spans="1:4" x14ac:dyDescent="0.2">
      <c r="A1116" s="196">
        <v>948</v>
      </c>
      <c r="B1116" s="197">
        <v>415</v>
      </c>
      <c r="C1116" s="198" t="s">
        <v>436</v>
      </c>
      <c r="D1116" s="199" t="s">
        <v>483</v>
      </c>
    </row>
    <row r="1117" spans="1:4" x14ac:dyDescent="0.2">
      <c r="A1117" s="196">
        <v>948</v>
      </c>
      <c r="B1117" s="197">
        <v>416</v>
      </c>
      <c r="C1117" s="198" t="s">
        <v>436</v>
      </c>
      <c r="D1117" s="199">
        <v>1</v>
      </c>
    </row>
    <row r="1118" spans="1:4" x14ac:dyDescent="0.2">
      <c r="A1118" s="196">
        <v>949</v>
      </c>
      <c r="B1118" s="197">
        <v>417</v>
      </c>
      <c r="C1118" s="198" t="s">
        <v>535</v>
      </c>
      <c r="D1118" s="199">
        <v>1</v>
      </c>
    </row>
    <row r="1119" spans="1:4" x14ac:dyDescent="0.2">
      <c r="A1119" s="196">
        <v>949</v>
      </c>
      <c r="B1119" s="197">
        <v>418</v>
      </c>
      <c r="C1119" s="198" t="s">
        <v>535</v>
      </c>
      <c r="D1119" s="199">
        <v>2</v>
      </c>
    </row>
    <row r="1120" spans="1:4" x14ac:dyDescent="0.2">
      <c r="A1120" s="196">
        <v>950</v>
      </c>
      <c r="B1120" s="197">
        <v>419</v>
      </c>
      <c r="C1120" s="198" t="s">
        <v>536</v>
      </c>
      <c r="D1120" s="199" t="s">
        <v>236</v>
      </c>
    </row>
    <row r="1121" spans="1:4" x14ac:dyDescent="0.2">
      <c r="A1121" s="196">
        <v>951</v>
      </c>
      <c r="B1121" s="197">
        <v>420</v>
      </c>
      <c r="C1121" s="198" t="s">
        <v>537</v>
      </c>
      <c r="D1121" s="199" t="s">
        <v>236</v>
      </c>
    </row>
    <row r="1122" spans="1:4" x14ac:dyDescent="0.2">
      <c r="A1122" s="196">
        <v>952</v>
      </c>
      <c r="B1122" s="197">
        <v>421</v>
      </c>
      <c r="C1122" s="198" t="s">
        <v>538</v>
      </c>
      <c r="D1122" s="199">
        <v>1</v>
      </c>
    </row>
    <row r="1123" spans="1:4" x14ac:dyDescent="0.2">
      <c r="A1123" s="196">
        <v>952</v>
      </c>
      <c r="B1123" s="197">
        <v>422</v>
      </c>
      <c r="C1123" s="198" t="s">
        <v>538</v>
      </c>
      <c r="D1123" s="199">
        <v>2</v>
      </c>
    </row>
    <row r="1124" spans="1:4" x14ac:dyDescent="0.2">
      <c r="A1124" s="196">
        <v>953</v>
      </c>
      <c r="B1124" s="197">
        <v>423</v>
      </c>
      <c r="C1124" s="198" t="s">
        <v>437</v>
      </c>
      <c r="D1124" s="199">
        <v>1</v>
      </c>
    </row>
    <row r="1125" spans="1:4" x14ac:dyDescent="0.2">
      <c r="A1125" s="196">
        <v>953</v>
      </c>
      <c r="B1125" s="197">
        <v>424</v>
      </c>
      <c r="C1125" s="198" t="s">
        <v>437</v>
      </c>
      <c r="D1125" s="199" t="s">
        <v>481</v>
      </c>
    </row>
    <row r="1126" spans="1:4" x14ac:dyDescent="0.2">
      <c r="A1126" s="196">
        <v>954</v>
      </c>
      <c r="B1126" s="197">
        <v>425</v>
      </c>
      <c r="C1126" s="198" t="s">
        <v>438</v>
      </c>
      <c r="D1126" s="199" t="s">
        <v>483</v>
      </c>
    </row>
    <row r="1127" spans="1:4" x14ac:dyDescent="0.2">
      <c r="A1127" s="196">
        <v>954</v>
      </c>
      <c r="B1127" s="197">
        <v>426</v>
      </c>
      <c r="C1127" s="198" t="s">
        <v>438</v>
      </c>
      <c r="D1127" s="199" t="s">
        <v>481</v>
      </c>
    </row>
    <row r="1128" spans="1:4" x14ac:dyDescent="0.2">
      <c r="A1128" s="196">
        <v>954</v>
      </c>
      <c r="B1128" s="197">
        <v>427</v>
      </c>
      <c r="C1128" s="198" t="s">
        <v>438</v>
      </c>
      <c r="D1128" s="199" t="s">
        <v>481</v>
      </c>
    </row>
    <row r="1129" spans="1:4" x14ac:dyDescent="0.2">
      <c r="A1129" s="196">
        <v>955</v>
      </c>
      <c r="B1129" s="197">
        <v>206</v>
      </c>
      <c r="C1129" s="198" t="s">
        <v>439</v>
      </c>
      <c r="D1129" s="199">
        <v>2</v>
      </c>
    </row>
    <row r="1130" spans="1:4" x14ac:dyDescent="0.2">
      <c r="A1130" s="196">
        <v>955</v>
      </c>
      <c r="B1130" s="197">
        <v>428</v>
      </c>
      <c r="C1130" s="198" t="s">
        <v>439</v>
      </c>
      <c r="D1130" s="199">
        <v>1</v>
      </c>
    </row>
    <row r="1131" spans="1:4" x14ac:dyDescent="0.2">
      <c r="A1131" s="196">
        <v>955</v>
      </c>
      <c r="B1131" s="197">
        <v>429</v>
      </c>
      <c r="C1131" s="198" t="s">
        <v>439</v>
      </c>
      <c r="D1131" s="199">
        <v>2</v>
      </c>
    </row>
    <row r="1132" spans="1:4" x14ac:dyDescent="0.2">
      <c r="A1132" s="196">
        <v>955</v>
      </c>
      <c r="B1132" s="197">
        <v>430</v>
      </c>
      <c r="C1132" s="198" t="s">
        <v>439</v>
      </c>
      <c r="D1132" s="199">
        <v>1</v>
      </c>
    </row>
    <row r="1133" spans="1:4" x14ac:dyDescent="0.2">
      <c r="A1133" s="196">
        <v>956</v>
      </c>
      <c r="B1133" s="197">
        <v>160</v>
      </c>
      <c r="C1133" s="198" t="s">
        <v>440</v>
      </c>
      <c r="D1133" s="199">
        <v>2</v>
      </c>
    </row>
    <row r="1134" spans="1:4" x14ac:dyDescent="0.2">
      <c r="A1134" s="196">
        <v>956</v>
      </c>
      <c r="B1134" s="197">
        <v>427</v>
      </c>
      <c r="C1134" s="198" t="s">
        <v>440</v>
      </c>
      <c r="D1134" s="199">
        <v>1</v>
      </c>
    </row>
    <row r="1135" spans="1:4" x14ac:dyDescent="0.2">
      <c r="A1135" s="196">
        <v>956</v>
      </c>
      <c r="B1135" s="197">
        <v>431</v>
      </c>
      <c r="C1135" s="198" t="s">
        <v>440</v>
      </c>
      <c r="D1135" s="199">
        <v>2</v>
      </c>
    </row>
    <row r="1136" spans="1:4" x14ac:dyDescent="0.2">
      <c r="A1136" s="196">
        <v>956</v>
      </c>
      <c r="B1136" s="197">
        <v>432</v>
      </c>
      <c r="C1136" s="198" t="s">
        <v>440</v>
      </c>
      <c r="D1136" s="199">
        <v>1</v>
      </c>
    </row>
    <row r="1137" spans="1:4" x14ac:dyDescent="0.2">
      <c r="A1137" s="196">
        <v>957</v>
      </c>
      <c r="B1137" s="197">
        <v>432</v>
      </c>
      <c r="C1137" s="198" t="s">
        <v>441</v>
      </c>
      <c r="D1137" s="199">
        <v>1</v>
      </c>
    </row>
    <row r="1138" spans="1:4" x14ac:dyDescent="0.2">
      <c r="A1138" s="196">
        <v>957</v>
      </c>
      <c r="B1138" s="197">
        <v>433</v>
      </c>
      <c r="C1138" s="198" t="s">
        <v>441</v>
      </c>
      <c r="D1138" s="199">
        <v>2</v>
      </c>
    </row>
    <row r="1139" spans="1:4" x14ac:dyDescent="0.2">
      <c r="A1139" s="196">
        <v>958</v>
      </c>
      <c r="B1139" s="197">
        <v>434</v>
      </c>
      <c r="C1139" s="198" t="s">
        <v>442</v>
      </c>
      <c r="D1139" s="199">
        <v>2</v>
      </c>
    </row>
    <row r="1140" spans="1:4" x14ac:dyDescent="0.2">
      <c r="A1140" s="196">
        <v>958</v>
      </c>
      <c r="B1140" s="197">
        <v>435</v>
      </c>
      <c r="C1140" s="198" t="s">
        <v>442</v>
      </c>
      <c r="D1140" s="199">
        <v>1</v>
      </c>
    </row>
    <row r="1141" spans="1:4" x14ac:dyDescent="0.2">
      <c r="A1141" s="196">
        <v>959</v>
      </c>
      <c r="B1141" s="197">
        <v>160</v>
      </c>
      <c r="C1141" s="198" t="s">
        <v>443</v>
      </c>
      <c r="D1141" s="199">
        <v>2</v>
      </c>
    </row>
    <row r="1142" spans="1:4" x14ac:dyDescent="0.2">
      <c r="A1142" s="196">
        <v>959</v>
      </c>
      <c r="B1142" s="197">
        <v>432</v>
      </c>
      <c r="C1142" s="198" t="s">
        <v>443</v>
      </c>
      <c r="D1142" s="199">
        <v>1</v>
      </c>
    </row>
    <row r="1143" spans="1:4" x14ac:dyDescent="0.2">
      <c r="A1143" s="196">
        <v>959</v>
      </c>
      <c r="B1143" s="197">
        <v>436</v>
      </c>
      <c r="C1143" s="198" t="s">
        <v>443</v>
      </c>
      <c r="D1143" s="199">
        <v>2</v>
      </c>
    </row>
    <row r="1144" spans="1:4" x14ac:dyDescent="0.2">
      <c r="A1144" s="196">
        <v>960</v>
      </c>
      <c r="B1144" s="197">
        <v>160</v>
      </c>
      <c r="C1144" s="198" t="s">
        <v>444</v>
      </c>
      <c r="D1144" s="199">
        <v>2</v>
      </c>
    </row>
    <row r="1145" spans="1:4" x14ac:dyDescent="0.2">
      <c r="A1145" s="196">
        <v>960</v>
      </c>
      <c r="B1145" s="197">
        <v>435</v>
      </c>
      <c r="C1145" s="198" t="s">
        <v>444</v>
      </c>
      <c r="D1145" s="199">
        <v>1</v>
      </c>
    </row>
    <row r="1146" spans="1:4" x14ac:dyDescent="0.2">
      <c r="A1146" s="196">
        <v>960</v>
      </c>
      <c r="B1146" s="197">
        <v>441</v>
      </c>
      <c r="C1146" s="198" t="s">
        <v>444</v>
      </c>
      <c r="D1146" s="199">
        <v>1</v>
      </c>
    </row>
    <row r="1147" spans="1:4" x14ac:dyDescent="0.2">
      <c r="A1147" s="196">
        <v>961</v>
      </c>
      <c r="B1147" s="197">
        <v>427</v>
      </c>
      <c r="C1147" s="198" t="s">
        <v>445</v>
      </c>
      <c r="D1147" s="199">
        <v>1</v>
      </c>
    </row>
    <row r="1148" spans="1:4" x14ac:dyDescent="0.2">
      <c r="A1148" s="196">
        <v>961</v>
      </c>
      <c r="B1148" s="197">
        <v>432</v>
      </c>
      <c r="C1148" s="198" t="s">
        <v>445</v>
      </c>
      <c r="D1148" s="199">
        <v>1</v>
      </c>
    </row>
    <row r="1149" spans="1:4" x14ac:dyDescent="0.2">
      <c r="A1149" s="196">
        <v>961</v>
      </c>
      <c r="B1149" s="197">
        <v>437</v>
      </c>
      <c r="C1149" s="198" t="s">
        <v>445</v>
      </c>
      <c r="D1149" s="199">
        <v>2</v>
      </c>
    </row>
    <row r="1150" spans="1:4" x14ac:dyDescent="0.2">
      <c r="A1150" s="196">
        <v>962</v>
      </c>
      <c r="B1150" s="197">
        <v>427</v>
      </c>
      <c r="C1150" s="198" t="s">
        <v>446</v>
      </c>
      <c r="D1150" s="199">
        <v>1</v>
      </c>
    </row>
    <row r="1151" spans="1:4" x14ac:dyDescent="0.2">
      <c r="A1151" s="196">
        <v>962</v>
      </c>
      <c r="B1151" s="197">
        <v>435</v>
      </c>
      <c r="C1151" s="198" t="s">
        <v>446</v>
      </c>
      <c r="D1151" s="199">
        <v>1</v>
      </c>
    </row>
    <row r="1152" spans="1:4" x14ac:dyDescent="0.2">
      <c r="A1152" s="196">
        <v>962</v>
      </c>
      <c r="B1152" s="197">
        <v>438</v>
      </c>
      <c r="C1152" s="198" t="s">
        <v>446</v>
      </c>
      <c r="D1152" s="199">
        <v>2</v>
      </c>
    </row>
    <row r="1153" spans="1:4" x14ac:dyDescent="0.2">
      <c r="A1153" s="196">
        <v>963</v>
      </c>
      <c r="B1153" s="197">
        <v>160</v>
      </c>
      <c r="C1153" s="198" t="s">
        <v>447</v>
      </c>
      <c r="D1153" s="199">
        <v>2</v>
      </c>
    </row>
    <row r="1154" spans="1:4" x14ac:dyDescent="0.2">
      <c r="A1154" s="196">
        <v>963</v>
      </c>
      <c r="B1154" s="197">
        <v>427</v>
      </c>
      <c r="C1154" s="198" t="s">
        <v>447</v>
      </c>
      <c r="D1154" s="199">
        <v>1</v>
      </c>
    </row>
    <row r="1155" spans="1:4" x14ac:dyDescent="0.2">
      <c r="A1155" s="196">
        <v>963</v>
      </c>
      <c r="B1155" s="197">
        <v>435</v>
      </c>
      <c r="C1155" s="198" t="s">
        <v>447</v>
      </c>
      <c r="D1155" s="199">
        <v>1</v>
      </c>
    </row>
    <row r="1156" spans="1:4" x14ac:dyDescent="0.2">
      <c r="A1156" s="196">
        <v>963</v>
      </c>
      <c r="B1156" s="197">
        <v>439</v>
      </c>
      <c r="C1156" s="198" t="s">
        <v>447</v>
      </c>
      <c r="D1156" s="199">
        <v>2</v>
      </c>
    </row>
    <row r="1157" spans="1:4" x14ac:dyDescent="0.2">
      <c r="A1157" s="196">
        <v>964</v>
      </c>
      <c r="B1157" s="197">
        <v>160</v>
      </c>
      <c r="C1157" s="198" t="s">
        <v>448</v>
      </c>
      <c r="D1157" s="199">
        <v>2</v>
      </c>
    </row>
    <row r="1158" spans="1:4" x14ac:dyDescent="0.2">
      <c r="A1158" s="196">
        <v>964</v>
      </c>
      <c r="B1158" s="197">
        <v>431</v>
      </c>
      <c r="C1158" s="198" t="s">
        <v>448</v>
      </c>
      <c r="D1158" s="199">
        <v>2</v>
      </c>
    </row>
    <row r="1159" spans="1:4" x14ac:dyDescent="0.2">
      <c r="A1159" s="196">
        <v>964</v>
      </c>
      <c r="B1159" s="197">
        <v>440</v>
      </c>
      <c r="C1159" s="198" t="s">
        <v>448</v>
      </c>
      <c r="D1159" s="199">
        <v>1</v>
      </c>
    </row>
    <row r="1160" spans="1:4" x14ac:dyDescent="0.2">
      <c r="A1160" s="196">
        <v>965</v>
      </c>
      <c r="B1160" s="197">
        <v>194</v>
      </c>
      <c r="C1160" s="198" t="s">
        <v>449</v>
      </c>
      <c r="D1160" s="199">
        <v>2</v>
      </c>
    </row>
    <row r="1161" spans="1:4" x14ac:dyDescent="0.2">
      <c r="A1161" s="196">
        <v>965</v>
      </c>
      <c r="B1161" s="197">
        <v>489</v>
      </c>
      <c r="C1161" s="198" t="s">
        <v>449</v>
      </c>
      <c r="D1161" s="199">
        <v>1</v>
      </c>
    </row>
    <row r="1162" spans="1:4" x14ac:dyDescent="0.2">
      <c r="A1162" s="196">
        <v>965</v>
      </c>
      <c r="B1162" s="197">
        <v>500</v>
      </c>
      <c r="C1162" s="198" t="s">
        <v>449</v>
      </c>
      <c r="D1162" s="199">
        <v>2</v>
      </c>
    </row>
    <row r="1163" spans="1:4" x14ac:dyDescent="0.2">
      <c r="A1163" s="196">
        <v>966</v>
      </c>
      <c r="B1163" s="197">
        <v>488</v>
      </c>
      <c r="C1163" s="198" t="s">
        <v>296</v>
      </c>
      <c r="D1163" s="199" t="s">
        <v>236</v>
      </c>
    </row>
    <row r="1164" spans="1:4" x14ac:dyDescent="0.2">
      <c r="A1164" s="196">
        <v>967</v>
      </c>
      <c r="B1164" s="197">
        <v>442</v>
      </c>
      <c r="C1164" s="198" t="s">
        <v>308</v>
      </c>
      <c r="D1164" s="199">
        <v>1</v>
      </c>
    </row>
    <row r="1165" spans="1:4" x14ac:dyDescent="0.2">
      <c r="A1165" s="196">
        <v>967</v>
      </c>
      <c r="B1165" s="197">
        <v>443</v>
      </c>
      <c r="C1165" s="198" t="s">
        <v>308</v>
      </c>
      <c r="D1165" s="199">
        <v>2</v>
      </c>
    </row>
    <row r="1166" spans="1:4" x14ac:dyDescent="0.2">
      <c r="A1166" s="196">
        <v>968</v>
      </c>
      <c r="B1166" s="197">
        <v>444</v>
      </c>
      <c r="C1166" s="198" t="s">
        <v>308</v>
      </c>
      <c r="D1166" s="199">
        <v>1</v>
      </c>
    </row>
    <row r="1167" spans="1:4" x14ac:dyDescent="0.2">
      <c r="A1167" s="196">
        <v>969</v>
      </c>
      <c r="B1167" s="197">
        <v>443</v>
      </c>
      <c r="C1167" s="198" t="s">
        <v>449</v>
      </c>
      <c r="D1167" s="199">
        <v>2</v>
      </c>
    </row>
    <row r="1168" spans="1:4" x14ac:dyDescent="0.2">
      <c r="A1168" s="196">
        <v>969</v>
      </c>
      <c r="B1168" s="197">
        <v>489</v>
      </c>
      <c r="C1168" s="198" t="s">
        <v>449</v>
      </c>
      <c r="D1168" s="199">
        <v>1</v>
      </c>
    </row>
    <row r="1169" spans="1:4" x14ac:dyDescent="0.2">
      <c r="A1169" s="196">
        <v>969</v>
      </c>
      <c r="B1169" s="197">
        <v>501</v>
      </c>
      <c r="C1169" s="198" t="s">
        <v>449</v>
      </c>
      <c r="D1169" s="199">
        <v>1</v>
      </c>
    </row>
    <row r="1170" spans="1:4" x14ac:dyDescent="0.2">
      <c r="A1170" s="196">
        <v>970</v>
      </c>
      <c r="B1170" s="197">
        <v>447</v>
      </c>
      <c r="C1170" s="198" t="s">
        <v>262</v>
      </c>
      <c r="D1170" s="199">
        <v>2</v>
      </c>
    </row>
    <row r="1171" spans="1:4" x14ac:dyDescent="0.2">
      <c r="A1171" s="196">
        <v>970</v>
      </c>
      <c r="B1171" s="197">
        <v>448</v>
      </c>
      <c r="C1171" s="198" t="s">
        <v>262</v>
      </c>
      <c r="D1171" s="199">
        <v>1</v>
      </c>
    </row>
    <row r="1172" spans="1:4" x14ac:dyDescent="0.2">
      <c r="A1172" s="196">
        <v>971</v>
      </c>
      <c r="B1172" s="197">
        <v>492</v>
      </c>
      <c r="C1172" s="198" t="s">
        <v>450</v>
      </c>
      <c r="D1172" s="199">
        <v>2</v>
      </c>
    </row>
    <row r="1173" spans="1:4" x14ac:dyDescent="0.2">
      <c r="A1173" s="196">
        <v>971</v>
      </c>
      <c r="B1173" s="197">
        <v>493</v>
      </c>
      <c r="C1173" s="198" t="s">
        <v>450</v>
      </c>
      <c r="D1173" s="199">
        <v>1</v>
      </c>
    </row>
    <row r="1174" spans="1:4" x14ac:dyDescent="0.2">
      <c r="A1174" s="196">
        <v>971</v>
      </c>
      <c r="B1174" s="197">
        <v>494</v>
      </c>
      <c r="C1174" s="198" t="s">
        <v>450</v>
      </c>
      <c r="D1174" s="199">
        <v>1</v>
      </c>
    </row>
    <row r="1175" spans="1:4" x14ac:dyDescent="0.2">
      <c r="A1175" s="196">
        <v>972</v>
      </c>
      <c r="B1175" s="197">
        <v>502</v>
      </c>
      <c r="C1175" s="198" t="s">
        <v>484</v>
      </c>
      <c r="D1175" s="199">
        <v>1</v>
      </c>
    </row>
    <row r="1176" spans="1:4" x14ac:dyDescent="0.2">
      <c r="A1176" s="196">
        <v>972</v>
      </c>
      <c r="B1176" s="197">
        <v>503</v>
      </c>
      <c r="C1176" s="198" t="s">
        <v>484</v>
      </c>
      <c r="D1176" s="199" t="s">
        <v>483</v>
      </c>
    </row>
    <row r="1177" spans="1:4" x14ac:dyDescent="0.2">
      <c r="A1177" s="196">
        <v>973</v>
      </c>
      <c r="B1177" s="197">
        <v>453</v>
      </c>
      <c r="C1177" s="198" t="s">
        <v>306</v>
      </c>
      <c r="D1177" s="199">
        <v>1</v>
      </c>
    </row>
    <row r="1178" spans="1:4" x14ac:dyDescent="0.2">
      <c r="A1178" s="196">
        <v>973</v>
      </c>
      <c r="B1178" s="197">
        <v>454</v>
      </c>
      <c r="C1178" s="198" t="s">
        <v>306</v>
      </c>
      <c r="D1178" s="199">
        <v>2</v>
      </c>
    </row>
    <row r="1179" spans="1:4" x14ac:dyDescent="0.2">
      <c r="A1179" s="196">
        <v>974</v>
      </c>
      <c r="B1179" s="197">
        <v>455</v>
      </c>
      <c r="C1179" s="198" t="s">
        <v>332</v>
      </c>
      <c r="D1179" s="199">
        <v>2</v>
      </c>
    </row>
    <row r="1180" spans="1:4" x14ac:dyDescent="0.2">
      <c r="A1180" s="196">
        <v>975</v>
      </c>
      <c r="B1180" s="197">
        <v>504</v>
      </c>
      <c r="C1180" s="198" t="s">
        <v>539</v>
      </c>
      <c r="D1180" s="199">
        <v>1</v>
      </c>
    </row>
    <row r="1181" spans="1:4" x14ac:dyDescent="0.2">
      <c r="A1181" s="196">
        <v>975</v>
      </c>
      <c r="B1181" s="197">
        <v>505</v>
      </c>
      <c r="C1181" s="198" t="s">
        <v>539</v>
      </c>
      <c r="D1181" s="199">
        <v>2</v>
      </c>
    </row>
    <row r="1182" spans="1:4" x14ac:dyDescent="0.2">
      <c r="A1182" s="196">
        <v>976</v>
      </c>
      <c r="B1182" s="197">
        <v>506</v>
      </c>
      <c r="C1182" s="198" t="s">
        <v>540</v>
      </c>
      <c r="D1182" s="199">
        <v>1</v>
      </c>
    </row>
    <row r="1183" spans="1:4" x14ac:dyDescent="0.2">
      <c r="A1183" s="196">
        <v>976</v>
      </c>
      <c r="B1183" s="197">
        <v>507</v>
      </c>
      <c r="C1183" s="198" t="s">
        <v>540</v>
      </c>
      <c r="D1183" s="199">
        <v>2</v>
      </c>
    </row>
    <row r="1184" spans="1:4" x14ac:dyDescent="0.2">
      <c r="A1184" s="196">
        <v>978</v>
      </c>
      <c r="B1184" s="197">
        <v>462</v>
      </c>
      <c r="C1184" s="198" t="s">
        <v>290</v>
      </c>
      <c r="D1184" s="199" t="s">
        <v>236</v>
      </c>
    </row>
    <row r="1185" spans="1:4" x14ac:dyDescent="0.2">
      <c r="A1185" s="196">
        <v>979</v>
      </c>
      <c r="B1185" s="197">
        <v>463</v>
      </c>
      <c r="C1185" s="198" t="s">
        <v>329</v>
      </c>
      <c r="D1185" s="199" t="s">
        <v>476</v>
      </c>
    </row>
    <row r="1186" spans="1:4" x14ac:dyDescent="0.2">
      <c r="A1186" s="196">
        <v>980</v>
      </c>
      <c r="B1186" s="197">
        <v>466</v>
      </c>
      <c r="C1186" s="198" t="s">
        <v>451</v>
      </c>
      <c r="D1186" s="199">
        <v>2</v>
      </c>
    </row>
    <row r="1187" spans="1:4" x14ac:dyDescent="0.2">
      <c r="A1187" s="196">
        <v>980</v>
      </c>
      <c r="B1187" s="197">
        <v>467</v>
      </c>
      <c r="C1187" s="198" t="s">
        <v>451</v>
      </c>
      <c r="D1187" s="199">
        <v>1</v>
      </c>
    </row>
    <row r="1188" spans="1:4" x14ac:dyDescent="0.2">
      <c r="A1188" s="196">
        <v>981</v>
      </c>
      <c r="B1188" s="197">
        <v>468</v>
      </c>
      <c r="C1188" s="198" t="s">
        <v>452</v>
      </c>
      <c r="D1188" s="199" t="s">
        <v>236</v>
      </c>
    </row>
    <row r="1189" spans="1:4" x14ac:dyDescent="0.2">
      <c r="A1189" s="196">
        <v>982</v>
      </c>
      <c r="B1189" s="197">
        <v>508</v>
      </c>
      <c r="C1189" s="198" t="s">
        <v>541</v>
      </c>
      <c r="D1189" s="199">
        <v>2</v>
      </c>
    </row>
    <row r="1190" spans="1:4" x14ac:dyDescent="0.2">
      <c r="A1190" s="196">
        <v>982</v>
      </c>
      <c r="B1190" s="197">
        <v>509</v>
      </c>
      <c r="C1190" s="198" t="s">
        <v>541</v>
      </c>
      <c r="D1190" s="199">
        <v>1</v>
      </c>
    </row>
    <row r="1191" spans="1:4" x14ac:dyDescent="0.2">
      <c r="A1191" s="196">
        <v>983</v>
      </c>
      <c r="B1191" s="197">
        <v>510</v>
      </c>
      <c r="C1191" s="198" t="s">
        <v>542</v>
      </c>
      <c r="D1191" s="199">
        <v>2</v>
      </c>
    </row>
    <row r="1192" spans="1:4" x14ac:dyDescent="0.2">
      <c r="A1192" s="196">
        <v>983</v>
      </c>
      <c r="B1192" s="197">
        <v>511</v>
      </c>
      <c r="C1192" s="198" t="s">
        <v>542</v>
      </c>
      <c r="D1192" s="199">
        <v>1</v>
      </c>
    </row>
    <row r="1193" spans="1:4" s="203" customFormat="1" x14ac:dyDescent="0.2">
      <c r="A1193" s="196">
        <v>984</v>
      </c>
      <c r="B1193" s="197">
        <v>512</v>
      </c>
      <c r="C1193" s="198" t="s">
        <v>561</v>
      </c>
      <c r="D1193" s="199">
        <v>1</v>
      </c>
    </row>
    <row r="1194" spans="1:4" s="203" customFormat="1" x14ac:dyDescent="0.2">
      <c r="A1194" s="196">
        <v>984</v>
      </c>
      <c r="B1194" s="197">
        <v>513</v>
      </c>
      <c r="C1194" s="198" t="s">
        <v>561</v>
      </c>
      <c r="D1194" s="199">
        <v>2</v>
      </c>
    </row>
    <row r="1195" spans="1:4" s="203" customFormat="1" x14ac:dyDescent="0.2">
      <c r="A1195" s="196">
        <v>985</v>
      </c>
      <c r="B1195" s="197">
        <v>514</v>
      </c>
      <c r="C1195" s="198" t="s">
        <v>562</v>
      </c>
      <c r="D1195" s="199">
        <v>1</v>
      </c>
    </row>
    <row r="1196" spans="1:4" s="203" customFormat="1" x14ac:dyDescent="0.2">
      <c r="A1196" s="196">
        <v>985</v>
      </c>
      <c r="B1196" s="197">
        <v>515</v>
      </c>
      <c r="C1196" s="198" t="s">
        <v>562</v>
      </c>
      <c r="D1196" s="199">
        <v>2</v>
      </c>
    </row>
    <row r="1197" spans="1:4" x14ac:dyDescent="0.2">
      <c r="A1197" s="196">
        <v>989</v>
      </c>
      <c r="B1197" s="197">
        <v>475</v>
      </c>
      <c r="C1197" s="198" t="s">
        <v>345</v>
      </c>
      <c r="D1197" s="199">
        <v>2</v>
      </c>
    </row>
    <row r="1198" spans="1:4" x14ac:dyDescent="0.2">
      <c r="A1198" s="196">
        <v>989</v>
      </c>
      <c r="B1198" s="197">
        <v>476</v>
      </c>
      <c r="C1198" s="198" t="s">
        <v>345</v>
      </c>
      <c r="D1198" s="199">
        <v>1</v>
      </c>
    </row>
    <row r="1199" spans="1:4" x14ac:dyDescent="0.2">
      <c r="A1199" s="196">
        <v>990</v>
      </c>
      <c r="B1199" s="197">
        <v>477</v>
      </c>
      <c r="C1199" s="198" t="s">
        <v>346</v>
      </c>
      <c r="D1199" s="199" t="s">
        <v>236</v>
      </c>
    </row>
    <row r="1200" spans="1:4" x14ac:dyDescent="0.2">
      <c r="A1200" s="196">
        <v>991</v>
      </c>
      <c r="B1200" s="197">
        <v>478</v>
      </c>
      <c r="C1200" s="198" t="s">
        <v>296</v>
      </c>
      <c r="D1200" s="199" t="s">
        <v>236</v>
      </c>
    </row>
    <row r="1201" spans="1:4" x14ac:dyDescent="0.2">
      <c r="A1201" s="196">
        <v>996</v>
      </c>
      <c r="B1201" s="197">
        <v>485</v>
      </c>
      <c r="C1201" s="198" t="s">
        <v>376</v>
      </c>
      <c r="D1201" s="199">
        <v>2</v>
      </c>
    </row>
    <row r="1202" spans="1:4" x14ac:dyDescent="0.2">
      <c r="A1202" s="196">
        <v>996</v>
      </c>
      <c r="B1202" s="197">
        <v>486</v>
      </c>
      <c r="C1202" s="198" t="s">
        <v>376</v>
      </c>
      <c r="D1202" s="199">
        <v>1</v>
      </c>
    </row>
    <row r="1203" spans="1:4" x14ac:dyDescent="0.2">
      <c r="A1203" s="196">
        <v>996</v>
      </c>
      <c r="B1203" s="197">
        <v>487</v>
      </c>
      <c r="C1203" s="198" t="s">
        <v>376</v>
      </c>
      <c r="D1203" s="199">
        <v>2</v>
      </c>
    </row>
    <row r="1204" spans="1:4" x14ac:dyDescent="0.2">
      <c r="A1204" s="196">
        <v>997</v>
      </c>
      <c r="B1204" s="197">
        <v>490</v>
      </c>
      <c r="C1204" s="198" t="s">
        <v>453</v>
      </c>
      <c r="D1204" s="199" t="s">
        <v>483</v>
      </c>
    </row>
    <row r="1205" spans="1:4" x14ac:dyDescent="0.2">
      <c r="A1205" s="196">
        <v>997</v>
      </c>
      <c r="B1205" s="197">
        <v>491</v>
      </c>
      <c r="C1205" s="198" t="s">
        <v>453</v>
      </c>
      <c r="D1205" s="199">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A2" zoomScaleNormal="100" workbookViewId="0">
      <selection activeCell="B10" sqref="B1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25" t="s">
        <v>86</v>
      </c>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row>
    <row r="2" spans="1:156" s="127" customFormat="1" ht="21.75" customHeight="1" x14ac:dyDescent="0.2">
      <c r="B2" s="324" t="str">
        <f>Overview!B4&amp; " - Effective from "&amp;TEXT(Overview!D4,"D MMMM YYYY")&amp;" - "&amp;Overview!E4</f>
        <v>Western Power Distribution (South Wales) plc - Effective from 1 April 2018 - Final</v>
      </c>
      <c r="C2" s="325"/>
      <c r="D2" s="325"/>
      <c r="E2" s="325"/>
      <c r="F2" s="325"/>
      <c r="G2" s="325"/>
      <c r="H2" s="325"/>
      <c r="I2" s="325"/>
      <c r="J2" s="325"/>
      <c r="K2" s="325"/>
      <c r="L2" s="325"/>
      <c r="M2" s="325"/>
      <c r="N2" s="325"/>
      <c r="O2" s="325"/>
      <c r="P2" s="325"/>
      <c r="Q2" s="325"/>
      <c r="R2" s="325"/>
      <c r="S2" s="325"/>
      <c r="T2" s="3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c r="DC2" s="126"/>
      <c r="DD2" s="126"/>
      <c r="DE2" s="126"/>
      <c r="DF2" s="126"/>
      <c r="DG2" s="126"/>
      <c r="DH2" s="126"/>
      <c r="DI2" s="126"/>
      <c r="DJ2" s="126"/>
      <c r="DK2" s="126"/>
      <c r="DL2" s="126"/>
      <c r="DM2" s="126"/>
      <c r="DN2" s="126"/>
      <c r="DO2" s="126"/>
      <c r="DP2" s="126"/>
      <c r="DQ2" s="126"/>
      <c r="DR2" s="126"/>
      <c r="DS2" s="126"/>
      <c r="DT2" s="126"/>
      <c r="DU2" s="126"/>
      <c r="DV2" s="126"/>
      <c r="DW2" s="126"/>
      <c r="DX2" s="126"/>
      <c r="DY2" s="126"/>
      <c r="DZ2" s="126"/>
      <c r="EA2" s="126"/>
      <c r="EB2" s="126"/>
      <c r="EC2" s="126"/>
      <c r="ED2" s="126"/>
      <c r="EE2" s="126"/>
      <c r="EF2" s="126"/>
      <c r="EG2" s="126"/>
      <c r="EH2" s="126"/>
      <c r="EI2" s="126"/>
      <c r="EJ2" s="126"/>
      <c r="EK2" s="126"/>
      <c r="EL2" s="126"/>
      <c r="EM2" s="126"/>
      <c r="EN2" s="126"/>
      <c r="EO2" s="126"/>
      <c r="EP2" s="126"/>
      <c r="EQ2" s="126"/>
      <c r="ER2" s="126"/>
      <c r="ES2" s="126"/>
      <c r="ET2" s="126"/>
      <c r="EU2" s="126"/>
      <c r="EV2" s="126"/>
      <c r="EW2" s="126"/>
      <c r="EX2" s="126"/>
      <c r="EY2" s="126"/>
      <c r="EZ2" s="126"/>
    </row>
    <row r="3" spans="1:156" s="129" customFormat="1" ht="9" customHeight="1" x14ac:dyDescent="0.2">
      <c r="A3" s="128"/>
      <c r="B3" s="128"/>
      <c r="C3" s="128"/>
      <c r="D3" s="128"/>
      <c r="E3" s="128"/>
      <c r="F3" s="128"/>
      <c r="G3" s="128"/>
      <c r="H3" s="128"/>
      <c r="I3" s="128"/>
      <c r="J3" s="128"/>
      <c r="K3" s="128"/>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row>
    <row r="4" spans="1:156" ht="26.25" customHeight="1" x14ac:dyDescent="0.2">
      <c r="B4" s="327" t="s">
        <v>563</v>
      </c>
      <c r="C4" s="328"/>
      <c r="D4" s="328"/>
      <c r="E4" s="328"/>
      <c r="F4" s="328"/>
      <c r="G4" s="328"/>
      <c r="H4" s="328"/>
      <c r="I4" s="329"/>
      <c r="L4" s="327" t="s">
        <v>564</v>
      </c>
      <c r="M4" s="328"/>
      <c r="N4" s="328"/>
      <c r="O4" s="328"/>
      <c r="P4" s="328"/>
      <c r="Q4" s="328"/>
      <c r="R4" s="328"/>
      <c r="S4" s="328"/>
      <c r="T4" s="329"/>
    </row>
    <row r="5" spans="1:156" ht="18" customHeight="1" x14ac:dyDescent="0.2">
      <c r="B5" s="320" t="s">
        <v>565</v>
      </c>
      <c r="C5" s="320"/>
      <c r="D5" s="320"/>
      <c r="E5" s="320"/>
      <c r="F5" s="320"/>
      <c r="G5" s="320"/>
      <c r="H5" s="320"/>
      <c r="I5" s="320"/>
      <c r="L5" s="320" t="s">
        <v>566</v>
      </c>
      <c r="M5" s="320"/>
      <c r="N5" s="320"/>
      <c r="O5" s="320"/>
      <c r="P5" s="320"/>
      <c r="Q5" s="320"/>
      <c r="R5" s="320"/>
      <c r="S5" s="320"/>
      <c r="T5" s="320"/>
    </row>
    <row r="6" spans="1:156" s="130" customFormat="1" ht="27.75" customHeight="1" x14ac:dyDescent="0.2">
      <c r="B6" s="330" t="s">
        <v>567</v>
      </c>
      <c r="C6" s="330"/>
      <c r="D6" s="330"/>
      <c r="E6" s="330"/>
      <c r="F6" s="330"/>
      <c r="G6" s="330"/>
      <c r="H6" s="330"/>
      <c r="I6" s="330"/>
      <c r="L6" s="330" t="s">
        <v>568</v>
      </c>
      <c r="M6" s="330"/>
      <c r="N6" s="330"/>
      <c r="O6" s="330"/>
      <c r="P6" s="330"/>
      <c r="Q6" s="330"/>
      <c r="R6" s="330"/>
      <c r="S6" s="330"/>
      <c r="T6" s="330"/>
    </row>
    <row r="7" spans="1:156" ht="18" customHeight="1" x14ac:dyDescent="0.2">
      <c r="B7" s="320" t="s">
        <v>569</v>
      </c>
      <c r="C7" s="320"/>
      <c r="D7" s="320"/>
      <c r="E7" s="320"/>
      <c r="F7" s="320"/>
      <c r="G7" s="320"/>
      <c r="H7" s="320"/>
      <c r="I7" s="320"/>
      <c r="L7" s="320" t="s">
        <v>570</v>
      </c>
      <c r="M7" s="320"/>
      <c r="N7" s="320"/>
      <c r="O7" s="320"/>
      <c r="P7" s="320"/>
      <c r="Q7" s="320"/>
      <c r="R7" s="320"/>
      <c r="S7" s="320"/>
      <c r="T7" s="320"/>
    </row>
    <row r="8" spans="1:156" ht="8.25" customHeight="1" x14ac:dyDescent="0.2"/>
    <row r="9" spans="1:156" ht="63.75" x14ac:dyDescent="0.2">
      <c r="B9" s="200" t="s">
        <v>750</v>
      </c>
      <c r="C9" s="201" t="s">
        <v>650</v>
      </c>
      <c r="D9" s="201" t="s">
        <v>651</v>
      </c>
      <c r="E9" s="201" t="s">
        <v>652</v>
      </c>
      <c r="F9" s="201" t="s">
        <v>93</v>
      </c>
      <c r="G9" s="201" t="s">
        <v>94</v>
      </c>
      <c r="H9" s="206" t="s">
        <v>995</v>
      </c>
      <c r="I9" s="201" t="s">
        <v>469</v>
      </c>
      <c r="L9" s="205" t="s">
        <v>751</v>
      </c>
      <c r="M9" s="206" t="s">
        <v>653</v>
      </c>
      <c r="N9" s="206" t="s">
        <v>524</v>
      </c>
      <c r="O9" s="206" t="s">
        <v>654</v>
      </c>
      <c r="P9" s="206" t="s">
        <v>996</v>
      </c>
      <c r="Q9" s="207" t="s">
        <v>655</v>
      </c>
      <c r="R9" s="207" t="s">
        <v>525</v>
      </c>
      <c r="S9" s="207" t="s">
        <v>656</v>
      </c>
      <c r="T9" s="207" t="s">
        <v>997</v>
      </c>
    </row>
    <row r="10" spans="1:156" ht="30" customHeight="1" x14ac:dyDescent="0.2">
      <c r="B10" s="133"/>
      <c r="C10" s="134" t="str">
        <f>IFERROR(VLOOKUP($B$10,'Annex 1 LV and HV charges'!$A:$K,4,FALSE),"")</f>
        <v/>
      </c>
      <c r="D10" s="135" t="str">
        <f>IFERROR(VLOOKUP($B$10,'Annex 1 LV and HV charges'!$A:$K,5,FALSE),"")</f>
        <v/>
      </c>
      <c r="E10" s="135" t="str">
        <f>IFERROR(VLOOKUP($B$10,'Annex 1 LV and HV charges'!$A:$K,6,FALSE),"")</f>
        <v/>
      </c>
      <c r="F10" s="136" t="str">
        <f>IFERROR(VLOOKUP($B$10,'Annex 1 LV and HV charges'!$A:$K,7,FALSE),"")</f>
        <v/>
      </c>
      <c r="G10" s="136" t="str">
        <f>IFERROR(VLOOKUP($B$10,'Annex 1 LV and HV charges'!$A:$K,8,FALSE),"")</f>
        <v/>
      </c>
      <c r="H10" s="136" t="str">
        <f>IFERROR(VLOOKUP($B$10,'Annex 1 LV and HV charges'!$A:$K,9,FALSE),"")</f>
        <v/>
      </c>
      <c r="I10" s="136" t="str">
        <f>IFERROR(VLOOKUP($B$10,'Annex 1 LV and HV charges'!$A:$K,10,FALSE),"")</f>
        <v/>
      </c>
      <c r="L10" s="133"/>
      <c r="M10" s="136" t="str">
        <f>IFERROR(VLOOKUP($L$10,'Annex 2 EHV charges'!$G:$O,2,FALSE),"")</f>
        <v/>
      </c>
      <c r="N10" s="136" t="str">
        <f>IFERROR(VLOOKUP($L$10,'Annex 2 EHV charges'!$G:$O,3,FALSE),"")</f>
        <v/>
      </c>
      <c r="O10" s="136" t="str">
        <f>IFERROR(VLOOKUP($L$10,'Annex 2 EHV charges'!$G:$O,4,FALSE),"")</f>
        <v/>
      </c>
      <c r="P10" s="136"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202" t="s">
        <v>571</v>
      </c>
      <c r="C12" s="201" t="s">
        <v>572</v>
      </c>
      <c r="D12" s="201" t="s">
        <v>573</v>
      </c>
      <c r="E12" s="201" t="s">
        <v>574</v>
      </c>
      <c r="F12" s="201" t="s">
        <v>575</v>
      </c>
      <c r="G12" s="201" t="s">
        <v>576</v>
      </c>
      <c r="H12" s="206" t="s">
        <v>998</v>
      </c>
      <c r="I12" s="201" t="s">
        <v>577</v>
      </c>
      <c r="L12" s="208" t="s">
        <v>571</v>
      </c>
      <c r="M12" s="206" t="s">
        <v>578</v>
      </c>
      <c r="N12" s="206" t="s">
        <v>575</v>
      </c>
      <c r="O12" s="206" t="s">
        <v>579</v>
      </c>
      <c r="P12" s="206" t="s">
        <v>998</v>
      </c>
      <c r="Q12" s="207" t="s">
        <v>580</v>
      </c>
      <c r="R12" s="207" t="s">
        <v>575</v>
      </c>
      <c r="S12" s="207" t="s">
        <v>581</v>
      </c>
      <c r="T12" s="207" t="s">
        <v>998</v>
      </c>
    </row>
    <row r="13" spans="1:156" ht="30" customHeight="1" x14ac:dyDescent="0.2">
      <c r="B13" s="138" t="s">
        <v>582</v>
      </c>
      <c r="C13" s="139"/>
      <c r="D13" s="139"/>
      <c r="E13" s="139"/>
      <c r="F13" s="139"/>
      <c r="G13" s="139"/>
      <c r="H13" s="139"/>
      <c r="I13" s="139"/>
      <c r="L13" s="138" t="s">
        <v>582</v>
      </c>
      <c r="M13" s="140"/>
      <c r="N13" s="140"/>
      <c r="O13" s="140"/>
      <c r="P13" s="140"/>
      <c r="Q13" s="141"/>
      <c r="R13" s="141"/>
      <c r="S13" s="141"/>
      <c r="T13" s="141"/>
    </row>
    <row r="14" spans="1:156" ht="30" customHeight="1" x14ac:dyDescent="0.2">
      <c r="B14" s="142" t="s">
        <v>583</v>
      </c>
      <c r="C14" s="204"/>
      <c r="D14" s="204"/>
      <c r="E14" s="204"/>
      <c r="F14" s="204"/>
      <c r="G14" s="204"/>
      <c r="H14" s="204"/>
      <c r="I14" s="204"/>
      <c r="L14" s="142" t="s">
        <v>583</v>
      </c>
      <c r="M14" s="143">
        <f>M13</f>
        <v>0</v>
      </c>
      <c r="N14" s="143">
        <f t="shared" ref="N14:T14" si="0">N13</f>
        <v>0</v>
      </c>
      <c r="O14" s="143">
        <f t="shared" si="0"/>
        <v>0</v>
      </c>
      <c r="P14" s="143">
        <f t="shared" si="0"/>
        <v>0</v>
      </c>
      <c r="Q14" s="144">
        <f t="shared" si="0"/>
        <v>0</v>
      </c>
      <c r="R14" s="144">
        <f t="shared" si="0"/>
        <v>0</v>
      </c>
      <c r="S14" s="144">
        <f t="shared" si="0"/>
        <v>0</v>
      </c>
      <c r="T14" s="144">
        <f t="shared" si="0"/>
        <v>0</v>
      </c>
    </row>
    <row r="15" spans="1:156" ht="7.5" customHeight="1" x14ac:dyDescent="0.2"/>
    <row r="16" spans="1:156" ht="63.75" customHeight="1" x14ac:dyDescent="0.2">
      <c r="B16" s="202" t="s">
        <v>584</v>
      </c>
      <c r="C16" s="206" t="s">
        <v>585</v>
      </c>
      <c r="D16" s="206" t="s">
        <v>586</v>
      </c>
      <c r="E16" s="206" t="s">
        <v>587</v>
      </c>
      <c r="F16" s="206" t="s">
        <v>588</v>
      </c>
      <c r="G16" s="206" t="s">
        <v>589</v>
      </c>
      <c r="H16" s="206" t="s">
        <v>999</v>
      </c>
      <c r="I16" s="206" t="s">
        <v>590</v>
      </c>
      <c r="L16" s="208" t="s">
        <v>584</v>
      </c>
      <c r="M16" s="206" t="s">
        <v>591</v>
      </c>
      <c r="N16" s="206" t="s">
        <v>592</v>
      </c>
      <c r="O16" s="206" t="s">
        <v>593</v>
      </c>
      <c r="P16" s="206" t="s">
        <v>1000</v>
      </c>
      <c r="Q16" s="207" t="s">
        <v>594</v>
      </c>
      <c r="R16" s="207" t="s">
        <v>595</v>
      </c>
      <c r="S16" s="207" t="s">
        <v>596</v>
      </c>
      <c r="T16" s="207" t="s">
        <v>1001</v>
      </c>
    </row>
    <row r="17" spans="2:20" ht="30" customHeight="1" x14ac:dyDescent="0.2">
      <c r="B17" s="138" t="s">
        <v>597</v>
      </c>
      <c r="C17" s="145" t="str">
        <f>IFERROR(C10*C13/100,"")</f>
        <v/>
      </c>
      <c r="D17" s="145" t="str">
        <f t="shared" ref="D17:H17" si="1">IFERROR(D10*D13/100,"")</f>
        <v/>
      </c>
      <c r="E17" s="145" t="str">
        <f t="shared" si="1"/>
        <v/>
      </c>
      <c r="F17" s="145" t="str">
        <f t="shared" si="1"/>
        <v/>
      </c>
      <c r="G17" s="145" t="str">
        <f>IFERROR(G10*G13*F13/100,"")</f>
        <v/>
      </c>
      <c r="H17" s="145" t="str">
        <f t="shared" si="1"/>
        <v/>
      </c>
      <c r="I17" s="145" t="str">
        <f>IFERROR(I10*I13*F13/100,"")</f>
        <v/>
      </c>
      <c r="L17" s="146" t="s">
        <v>597</v>
      </c>
      <c r="M17" s="145" t="str">
        <f>IFERROR(M10*M13/100,"")</f>
        <v/>
      </c>
      <c r="N17" s="145" t="str">
        <f>IFERROR(N10*N13/100,"")</f>
        <v/>
      </c>
      <c r="O17" s="145" t="str">
        <f>IFERROR(O10*O13*N13/100,"")</f>
        <v/>
      </c>
      <c r="P17" s="145" t="str">
        <f>IFERROR(P10*P13*N13/100,"")</f>
        <v/>
      </c>
      <c r="Q17" s="147" t="str">
        <f>IFERROR(Q10*Q13/100,"")</f>
        <v/>
      </c>
      <c r="R17" s="147" t="str">
        <f>IFERROR(R10*R13/100,"")</f>
        <v/>
      </c>
      <c r="S17" s="147" t="str">
        <f>IFERROR(S10*S13*R13/100,"")</f>
        <v/>
      </c>
      <c r="T17" s="147" t="str">
        <f>IFERROR(T10*T13*R13/100,"")</f>
        <v/>
      </c>
    </row>
    <row r="18" spans="2:20" ht="30" customHeight="1" x14ac:dyDescent="0.2">
      <c r="B18" s="142" t="s">
        <v>598</v>
      </c>
      <c r="C18" s="148" t="str">
        <f>IFERROR(C10*C14/100,"")</f>
        <v/>
      </c>
      <c r="D18" s="148" t="str">
        <f t="shared" ref="D18:H18" si="2">IFERROR(D10*D14/100,"")</f>
        <v/>
      </c>
      <c r="E18" s="148" t="str">
        <f t="shared" si="2"/>
        <v/>
      </c>
      <c r="F18" s="148" t="str">
        <f t="shared" si="2"/>
        <v/>
      </c>
      <c r="G18" s="148" t="str">
        <f>IFERROR(G10*G14*F14/100,"")</f>
        <v/>
      </c>
      <c r="H18" s="148" t="str">
        <f t="shared" si="2"/>
        <v/>
      </c>
      <c r="I18" s="148" t="str">
        <f>IFERROR(I10*I14*F14/100,"")</f>
        <v/>
      </c>
      <c r="L18" s="149" t="s">
        <v>598</v>
      </c>
      <c r="M18" s="148" t="str">
        <f>IFERROR(M10*M14/100,"")</f>
        <v/>
      </c>
      <c r="N18" s="148" t="str">
        <f t="shared" ref="N18" si="3">IFERROR(N10*N14/100,"")</f>
        <v/>
      </c>
      <c r="O18" s="148" t="str">
        <f>IFERROR(O10*O14*N14/100,"")</f>
        <v/>
      </c>
      <c r="P18" s="148" t="str">
        <f>IFERROR(P10*P14*N14/100,"")</f>
        <v/>
      </c>
      <c r="Q18" s="150" t="str">
        <f>IFERROR(Q10*Q14/100,"")</f>
        <v/>
      </c>
      <c r="R18" s="150" t="str">
        <f t="shared" ref="R18" si="4">IFERROR(R10*R14/100,"")</f>
        <v/>
      </c>
      <c r="S18" s="150" t="str">
        <f>IFERROR(S10*S14*R14/100,"")</f>
        <v/>
      </c>
      <c r="T18" s="150" t="str">
        <f>IFERROR(T10*T14*R14/100,"")</f>
        <v/>
      </c>
    </row>
    <row r="19" spans="2:20" ht="7.5" customHeight="1" x14ac:dyDescent="0.2"/>
    <row r="20" spans="2:20" ht="39.75" customHeight="1" x14ac:dyDescent="0.2">
      <c r="C20" s="151" t="s">
        <v>599</v>
      </c>
      <c r="M20" s="131" t="s">
        <v>600</v>
      </c>
      <c r="N20" s="132" t="s">
        <v>601</v>
      </c>
    </row>
    <row r="21" spans="2:20" ht="30" customHeight="1" x14ac:dyDescent="0.2">
      <c r="B21" s="138" t="s">
        <v>597</v>
      </c>
      <c r="C21" s="145">
        <f>SUM(C17:I17)</f>
        <v>0</v>
      </c>
      <c r="L21" s="138" t="s">
        <v>597</v>
      </c>
      <c r="M21" s="145">
        <f>SUM(M17:P17)</f>
        <v>0</v>
      </c>
      <c r="N21" s="147">
        <f>SUM(Q17:T17)</f>
        <v>0</v>
      </c>
    </row>
    <row r="22" spans="2:20" ht="30" customHeight="1" x14ac:dyDescent="0.2">
      <c r="B22" s="142" t="s">
        <v>598</v>
      </c>
      <c r="C22" s="148">
        <f>SUM(C18:I18)</f>
        <v>0</v>
      </c>
      <c r="L22" s="142" t="s">
        <v>598</v>
      </c>
      <c r="M22" s="148">
        <f>SUM(M18:P18)</f>
        <v>0</v>
      </c>
      <c r="N22" s="150">
        <f>SUM(Q18:T18)</f>
        <v>0</v>
      </c>
    </row>
    <row r="24" spans="2:20" ht="30.75" customHeight="1" x14ac:dyDescent="0.2">
      <c r="B24" s="321" t="s">
        <v>602</v>
      </c>
      <c r="C24" s="322"/>
      <c r="D24" s="323"/>
      <c r="L24" s="321" t="s">
        <v>603</v>
      </c>
      <c r="M24" s="322"/>
      <c r="N24" s="32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16">
      <formula>OR(C10="",C10=0)</formula>
    </cfRule>
  </conditionalFormatting>
  <conditionalFormatting sqref="C9:I9">
    <cfRule type="expression" dxfId="7" priority="14">
      <formula>OR(C10="",C10=0)</formula>
    </cfRule>
  </conditionalFormatting>
  <conditionalFormatting sqref="C16:I16">
    <cfRule type="expression" dxfId="6" priority="7">
      <formula>OR(C10="",C10=0)</formula>
    </cfRule>
  </conditionalFormatting>
  <conditionalFormatting sqref="M9:P9">
    <cfRule type="expression" dxfId="5" priority="6">
      <formula>OR(M10="",M10=0)</formula>
    </cfRule>
  </conditionalFormatting>
  <conditionalFormatting sqref="Q9:T9">
    <cfRule type="expression" dxfId="4" priority="5">
      <formula>OR(Q10="",Q10=0)</formula>
    </cfRule>
  </conditionalFormatting>
  <conditionalFormatting sqref="M12:P12">
    <cfRule type="expression" dxfId="3" priority="4">
      <formula>OR(M10="",M10=0)</formula>
    </cfRule>
  </conditionalFormatting>
  <conditionalFormatting sqref="Q12:T12">
    <cfRule type="expression" dxfId="2" priority="3">
      <formula>OR(Q10="",Q10=0)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tabSelected="1" view="pageBreakPreview" topLeftCell="A13" zoomScale="85" zoomScaleNormal="85" zoomScaleSheetLayoutView="85" workbookViewId="0">
      <selection activeCell="E49" sqref="E49"/>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86</v>
      </c>
      <c r="B1" s="262" t="s">
        <v>773</v>
      </c>
      <c r="C1" s="263"/>
      <c r="D1" s="263"/>
    </row>
    <row r="2" spans="1:14" ht="27" customHeight="1" x14ac:dyDescent="0.2">
      <c r="A2" s="265" t="str">
        <f>Overview!B4&amp; " - Effective from "&amp;TEXT(Overview!D4,"D MMMM YYYY")&amp;" - "&amp;Overview!E4&amp;" LV and HV charges"</f>
        <v>Western Power Distribution (South Wales) plc - Effective from 1 April 2018 - Final LV and HV charges</v>
      </c>
      <c r="B2" s="265"/>
      <c r="C2" s="265"/>
      <c r="D2" s="265"/>
      <c r="E2" s="265"/>
      <c r="F2" s="265"/>
      <c r="G2" s="265"/>
      <c r="H2" s="265"/>
      <c r="I2" s="265"/>
      <c r="J2" s="265"/>
      <c r="K2" s="265"/>
    </row>
    <row r="3" spans="1:14" s="95" customFormat="1" ht="15" customHeight="1" x14ac:dyDescent="0.2">
      <c r="A3" s="93"/>
      <c r="B3" s="93"/>
      <c r="C3" s="93"/>
      <c r="D3" s="93"/>
      <c r="E3" s="93"/>
      <c r="F3" s="93"/>
      <c r="G3" s="93"/>
      <c r="H3" s="93"/>
      <c r="I3" s="93"/>
      <c r="J3" s="93"/>
      <c r="K3" s="93"/>
      <c r="L3" s="94"/>
      <c r="M3" s="94"/>
    </row>
    <row r="4" spans="1:14" ht="18" customHeight="1" x14ac:dyDescent="0.2">
      <c r="A4" s="259" t="s">
        <v>533</v>
      </c>
      <c r="B4" s="260"/>
      <c r="C4" s="260"/>
      <c r="D4" s="260"/>
      <c r="E4" s="261"/>
      <c r="F4" s="93"/>
      <c r="G4" s="259" t="s">
        <v>532</v>
      </c>
      <c r="H4" s="260"/>
      <c r="I4" s="260"/>
      <c r="J4" s="260"/>
      <c r="K4" s="261"/>
    </row>
    <row r="5" spans="1:14" ht="25.5" x14ac:dyDescent="0.2">
      <c r="A5" s="209" t="s">
        <v>79</v>
      </c>
      <c r="B5" s="210" t="s">
        <v>526</v>
      </c>
      <c r="C5" s="266" t="s">
        <v>527</v>
      </c>
      <c r="D5" s="267"/>
      <c r="E5" s="211" t="s">
        <v>528</v>
      </c>
      <c r="F5" s="93"/>
      <c r="G5" s="269"/>
      <c r="H5" s="270"/>
      <c r="I5" s="212" t="s">
        <v>530</v>
      </c>
      <c r="J5" s="213" t="s">
        <v>531</v>
      </c>
      <c r="K5" s="211" t="s">
        <v>528</v>
      </c>
      <c r="L5" s="93"/>
      <c r="N5" s="4"/>
    </row>
    <row r="6" spans="1:14" ht="50.25" customHeight="1" x14ac:dyDescent="0.2">
      <c r="A6" s="214" t="s">
        <v>553</v>
      </c>
      <c r="B6" s="215" t="s">
        <v>753</v>
      </c>
      <c r="C6" s="264" t="s">
        <v>754</v>
      </c>
      <c r="D6" s="264"/>
      <c r="E6" s="216" t="s">
        <v>755</v>
      </c>
      <c r="F6" s="93"/>
      <c r="G6" s="255" t="s">
        <v>993</v>
      </c>
      <c r="H6" s="255"/>
      <c r="I6" s="215" t="s">
        <v>753</v>
      </c>
      <c r="J6" s="217" t="s">
        <v>754</v>
      </c>
      <c r="K6" s="217" t="s">
        <v>755</v>
      </c>
      <c r="L6" s="93"/>
      <c r="N6" s="4"/>
    </row>
    <row r="7" spans="1:14" ht="51.75" customHeight="1" x14ac:dyDescent="0.2">
      <c r="A7" s="214" t="s">
        <v>554</v>
      </c>
      <c r="B7" s="218"/>
      <c r="C7" s="268" t="s">
        <v>757</v>
      </c>
      <c r="D7" s="268"/>
      <c r="E7" s="217" t="s">
        <v>758</v>
      </c>
      <c r="F7" s="93"/>
      <c r="G7" s="255" t="s">
        <v>994</v>
      </c>
      <c r="H7" s="255"/>
      <c r="I7" s="218"/>
      <c r="J7" s="217" t="s">
        <v>760</v>
      </c>
      <c r="K7" s="217" t="s">
        <v>755</v>
      </c>
      <c r="L7" s="93"/>
      <c r="N7" s="4"/>
    </row>
    <row r="8" spans="1:14" ht="38.25" x14ac:dyDescent="0.2">
      <c r="A8" s="219" t="s">
        <v>80</v>
      </c>
      <c r="B8" s="264" t="s">
        <v>81</v>
      </c>
      <c r="C8" s="264"/>
      <c r="D8" s="264"/>
      <c r="E8" s="264"/>
      <c r="F8" s="93"/>
      <c r="G8" s="255" t="s">
        <v>554</v>
      </c>
      <c r="H8" s="255"/>
      <c r="I8" s="218"/>
      <c r="J8" s="217" t="s">
        <v>757</v>
      </c>
      <c r="K8" s="217" t="s">
        <v>761</v>
      </c>
      <c r="L8" s="93"/>
      <c r="N8" s="4"/>
    </row>
    <row r="9" spans="1:14" s="89" customFormat="1" ht="17.25" customHeight="1" x14ac:dyDescent="0.2">
      <c r="A9" s="220"/>
      <c r="B9" s="220"/>
      <c r="C9" s="253"/>
      <c r="D9" s="253"/>
      <c r="E9" s="220"/>
      <c r="F9" s="93"/>
      <c r="G9" s="255" t="s">
        <v>80</v>
      </c>
      <c r="H9" s="255"/>
      <c r="I9" s="256" t="s">
        <v>81</v>
      </c>
      <c r="J9" s="257"/>
      <c r="K9" s="258"/>
      <c r="L9" s="93"/>
      <c r="M9" s="71"/>
      <c r="N9" s="71"/>
    </row>
    <row r="10" spans="1:14" s="95" customFormat="1" ht="10.5" customHeight="1" x14ac:dyDescent="0.2">
      <c r="A10" s="112"/>
      <c r="B10" s="254"/>
      <c r="C10" s="254"/>
      <c r="D10" s="254"/>
      <c r="E10" s="254"/>
      <c r="F10" s="93"/>
      <c r="G10" s="250"/>
      <c r="H10" s="250"/>
      <c r="I10" s="113"/>
      <c r="J10" s="113"/>
      <c r="K10" s="113"/>
      <c r="L10" s="93"/>
      <c r="M10" s="94"/>
      <c r="N10" s="94"/>
    </row>
    <row r="11" spans="1:14" s="95" customFormat="1" ht="10.5" customHeight="1" x14ac:dyDescent="0.2">
      <c r="A11" s="93"/>
      <c r="B11" s="93"/>
      <c r="C11" s="93"/>
      <c r="D11" s="93"/>
      <c r="E11" s="93"/>
      <c r="F11" s="93"/>
      <c r="G11" s="252"/>
      <c r="H11" s="252"/>
      <c r="I11" s="251"/>
      <c r="J11" s="251"/>
      <c r="K11" s="251"/>
      <c r="L11" s="94"/>
      <c r="M11" s="94"/>
    </row>
    <row r="12" spans="1:14" s="95" customFormat="1" ht="10.5" customHeight="1" x14ac:dyDescent="0.2">
      <c r="A12" s="93"/>
      <c r="B12" s="93"/>
      <c r="C12" s="93"/>
      <c r="D12" s="93"/>
      <c r="E12" s="93"/>
      <c r="F12" s="93"/>
      <c r="G12" s="93"/>
      <c r="H12" s="93"/>
      <c r="I12" s="93"/>
      <c r="J12" s="93"/>
      <c r="K12" s="93"/>
      <c r="L12" s="94"/>
      <c r="M12" s="94"/>
    </row>
    <row r="13" spans="1:14" ht="63.75" customHeight="1" x14ac:dyDescent="0.2">
      <c r="A13" s="30" t="s">
        <v>774</v>
      </c>
      <c r="B13" s="226" t="s">
        <v>91</v>
      </c>
      <c r="C13" s="226" t="s">
        <v>92</v>
      </c>
      <c r="D13" s="226" t="s">
        <v>650</v>
      </c>
      <c r="E13" s="226" t="s">
        <v>651</v>
      </c>
      <c r="F13" s="226" t="s">
        <v>652</v>
      </c>
      <c r="G13" s="226" t="s">
        <v>93</v>
      </c>
      <c r="H13" s="226" t="s">
        <v>94</v>
      </c>
      <c r="I13" s="226" t="s">
        <v>995</v>
      </c>
      <c r="J13" s="30" t="s">
        <v>469</v>
      </c>
      <c r="K13" s="226" t="s">
        <v>50</v>
      </c>
    </row>
    <row r="14" spans="1:14" ht="27.95" customHeight="1" x14ac:dyDescent="0.2">
      <c r="A14" s="18" t="s">
        <v>0</v>
      </c>
      <c r="B14" s="152" t="s">
        <v>762</v>
      </c>
      <c r="C14" s="81">
        <v>1</v>
      </c>
      <c r="D14" s="46">
        <v>2.7370000000000001</v>
      </c>
      <c r="E14" s="49">
        <v>0</v>
      </c>
      <c r="F14" s="49">
        <v>0</v>
      </c>
      <c r="G14" s="48">
        <v>4.5</v>
      </c>
      <c r="H14" s="49">
        <v>0</v>
      </c>
      <c r="I14" s="49">
        <v>0</v>
      </c>
      <c r="J14" s="70">
        <v>0</v>
      </c>
      <c r="K14" s="50"/>
    </row>
    <row r="15" spans="1:14" ht="27.95" customHeight="1" x14ac:dyDescent="0.2">
      <c r="A15" s="18" t="s">
        <v>1</v>
      </c>
      <c r="B15" s="152" t="s">
        <v>763</v>
      </c>
      <c r="C15" s="81">
        <v>2</v>
      </c>
      <c r="D15" s="46">
        <v>3.0310000000000001</v>
      </c>
      <c r="E15" s="46">
        <v>1.476</v>
      </c>
      <c r="F15" s="49">
        <v>0</v>
      </c>
      <c r="G15" s="48">
        <v>4.5</v>
      </c>
      <c r="H15" s="49">
        <v>0</v>
      </c>
      <c r="I15" s="49">
        <v>0</v>
      </c>
      <c r="J15" s="70">
        <v>0</v>
      </c>
      <c r="K15" s="50"/>
    </row>
    <row r="16" spans="1:14" ht="27.95" customHeight="1" x14ac:dyDescent="0.2">
      <c r="A16" s="18" t="s">
        <v>11</v>
      </c>
      <c r="B16" s="152" t="s">
        <v>764</v>
      </c>
      <c r="C16" s="81">
        <v>2</v>
      </c>
      <c r="D16" s="46">
        <v>1.4790000000000001</v>
      </c>
      <c r="E16" s="49">
        <v>0</v>
      </c>
      <c r="F16" s="49">
        <v>0</v>
      </c>
      <c r="G16" s="49">
        <v>0</v>
      </c>
      <c r="H16" s="49">
        <v>0</v>
      </c>
      <c r="I16" s="49">
        <v>0</v>
      </c>
      <c r="J16" s="70">
        <v>0</v>
      </c>
      <c r="K16" s="50"/>
    </row>
    <row r="17" spans="1:11" ht="27.95" customHeight="1" x14ac:dyDescent="0.2">
      <c r="A17" s="18" t="s">
        <v>12</v>
      </c>
      <c r="B17" s="221" t="s">
        <v>765</v>
      </c>
      <c r="C17" s="81">
        <v>3</v>
      </c>
      <c r="D17" s="46">
        <v>2.456</v>
      </c>
      <c r="E17" s="49">
        <v>0</v>
      </c>
      <c r="F17" s="49">
        <v>0</v>
      </c>
      <c r="G17" s="48">
        <v>7.81</v>
      </c>
      <c r="H17" s="49">
        <v>0</v>
      </c>
      <c r="I17" s="49">
        <v>0</v>
      </c>
      <c r="J17" s="70">
        <v>0</v>
      </c>
      <c r="K17" s="50"/>
    </row>
    <row r="18" spans="1:11" ht="27.95" customHeight="1" x14ac:dyDescent="0.2">
      <c r="A18" s="18" t="s">
        <v>13</v>
      </c>
      <c r="B18" s="152" t="s">
        <v>766</v>
      </c>
      <c r="C18" s="81">
        <v>4</v>
      </c>
      <c r="D18" s="46">
        <v>2.7429999999999999</v>
      </c>
      <c r="E18" s="46">
        <v>1.4890000000000001</v>
      </c>
      <c r="F18" s="49">
        <v>0</v>
      </c>
      <c r="G18" s="48">
        <v>7.81</v>
      </c>
      <c r="H18" s="49">
        <v>0</v>
      </c>
      <c r="I18" s="49">
        <v>0</v>
      </c>
      <c r="J18" s="70">
        <v>0</v>
      </c>
      <c r="K18" s="50"/>
    </row>
    <row r="19" spans="1:11" ht="27.95" customHeight="1" x14ac:dyDescent="0.2">
      <c r="A19" s="18" t="s">
        <v>14</v>
      </c>
      <c r="B19" s="152">
        <v>294</v>
      </c>
      <c r="C19" s="81">
        <v>4</v>
      </c>
      <c r="D19" s="46">
        <v>1.4810000000000001</v>
      </c>
      <c r="E19" s="49">
        <v>0</v>
      </c>
      <c r="F19" s="49">
        <v>0</v>
      </c>
      <c r="G19" s="49">
        <v>0</v>
      </c>
      <c r="H19" s="49">
        <v>0</v>
      </c>
      <c r="I19" s="49">
        <v>0</v>
      </c>
      <c r="J19" s="70">
        <v>0</v>
      </c>
      <c r="K19" s="50"/>
    </row>
    <row r="20" spans="1:11" ht="27.95" customHeight="1" x14ac:dyDescent="0.2">
      <c r="A20" s="18" t="s">
        <v>2</v>
      </c>
      <c r="B20" s="221">
        <v>300</v>
      </c>
      <c r="C20" s="81" t="s">
        <v>20</v>
      </c>
      <c r="D20" s="46">
        <v>2.5990000000000002</v>
      </c>
      <c r="E20" s="46">
        <v>1.427</v>
      </c>
      <c r="F20" s="49">
        <v>0</v>
      </c>
      <c r="G20" s="48">
        <v>40.770000000000003</v>
      </c>
      <c r="H20" s="49">
        <v>0</v>
      </c>
      <c r="I20" s="49">
        <v>0</v>
      </c>
      <c r="J20" s="70">
        <v>0</v>
      </c>
      <c r="K20" s="50"/>
    </row>
    <row r="21" spans="1:11" ht="27.95" customHeight="1" x14ac:dyDescent="0.2">
      <c r="A21" s="18" t="s">
        <v>15</v>
      </c>
      <c r="B21" s="221">
        <v>344</v>
      </c>
      <c r="C21" s="81" t="s">
        <v>20</v>
      </c>
      <c r="D21" s="46">
        <v>2.52</v>
      </c>
      <c r="E21" s="46">
        <v>1.4159999999999999</v>
      </c>
      <c r="F21" s="49">
        <v>0</v>
      </c>
      <c r="G21" s="48">
        <v>33.979999999999997</v>
      </c>
      <c r="H21" s="49">
        <v>0</v>
      </c>
      <c r="I21" s="49">
        <v>0</v>
      </c>
      <c r="J21" s="70">
        <v>0</v>
      </c>
      <c r="K21" s="68"/>
    </row>
    <row r="22" spans="1:11" ht="27.95" customHeight="1" x14ac:dyDescent="0.2">
      <c r="A22" s="18" t="s">
        <v>615</v>
      </c>
      <c r="B22" s="221">
        <v>116</v>
      </c>
      <c r="C22" s="81">
        <v>0</v>
      </c>
      <c r="D22" s="54">
        <v>9.9290000000000003</v>
      </c>
      <c r="E22" s="51">
        <v>2.117</v>
      </c>
      <c r="F22" s="52">
        <v>1.4470000000000001</v>
      </c>
      <c r="G22" s="48">
        <v>4.5</v>
      </c>
      <c r="H22" s="49">
        <v>0</v>
      </c>
      <c r="I22" s="49">
        <v>0</v>
      </c>
      <c r="J22" s="70">
        <v>0</v>
      </c>
      <c r="K22" s="68"/>
    </row>
    <row r="23" spans="1:11" ht="27.95" customHeight="1" x14ac:dyDescent="0.2">
      <c r="A23" s="18" t="s">
        <v>616</v>
      </c>
      <c r="B23" s="221">
        <v>117</v>
      </c>
      <c r="C23" s="81">
        <v>0</v>
      </c>
      <c r="D23" s="54">
        <v>9.9760000000000009</v>
      </c>
      <c r="E23" s="51">
        <v>2.1219999999999999</v>
      </c>
      <c r="F23" s="52">
        <v>1.448</v>
      </c>
      <c r="G23" s="48">
        <v>7.81</v>
      </c>
      <c r="H23" s="49">
        <v>0</v>
      </c>
      <c r="I23" s="49">
        <v>0</v>
      </c>
      <c r="J23" s="70">
        <v>0</v>
      </c>
      <c r="K23" s="68"/>
    </row>
    <row r="24" spans="1:11" ht="27.95" customHeight="1" x14ac:dyDescent="0.2">
      <c r="A24" s="18" t="s">
        <v>17</v>
      </c>
      <c r="B24" s="50">
        <v>300</v>
      </c>
      <c r="C24" s="81">
        <v>0</v>
      </c>
      <c r="D24" s="54">
        <v>7.7850000000000001</v>
      </c>
      <c r="E24" s="51">
        <v>1.885</v>
      </c>
      <c r="F24" s="52">
        <v>1.3959999999999999</v>
      </c>
      <c r="G24" s="48">
        <v>12.22</v>
      </c>
      <c r="H24" s="48">
        <v>2.88</v>
      </c>
      <c r="I24" s="69">
        <v>6.36</v>
      </c>
      <c r="J24" s="46">
        <v>0.22</v>
      </c>
      <c r="K24" s="50"/>
    </row>
    <row r="25" spans="1:11" ht="27.95" customHeight="1" x14ac:dyDescent="0.2">
      <c r="A25" s="18" t="s">
        <v>18</v>
      </c>
      <c r="B25" s="50">
        <v>344</v>
      </c>
      <c r="C25" s="81">
        <v>0</v>
      </c>
      <c r="D25" s="54">
        <v>6.4649999999999999</v>
      </c>
      <c r="E25" s="51">
        <v>1.728</v>
      </c>
      <c r="F25" s="52">
        <v>1.3640000000000001</v>
      </c>
      <c r="G25" s="48">
        <v>9.41</v>
      </c>
      <c r="H25" s="48">
        <v>3.36</v>
      </c>
      <c r="I25" s="69">
        <v>6.44</v>
      </c>
      <c r="J25" s="46">
        <v>0.17</v>
      </c>
      <c r="K25" s="50"/>
    </row>
    <row r="26" spans="1:11" ht="27.95" customHeight="1" x14ac:dyDescent="0.2">
      <c r="A26" s="18" t="s">
        <v>19</v>
      </c>
      <c r="B26" s="50">
        <v>400</v>
      </c>
      <c r="C26" s="81">
        <v>0</v>
      </c>
      <c r="D26" s="54">
        <v>5.12</v>
      </c>
      <c r="E26" s="51">
        <v>1.591</v>
      </c>
      <c r="F26" s="52">
        <v>1.331</v>
      </c>
      <c r="G26" s="48">
        <v>93.37</v>
      </c>
      <c r="H26" s="48">
        <v>3.51</v>
      </c>
      <c r="I26" s="69">
        <v>6.98</v>
      </c>
      <c r="J26" s="46">
        <v>0.12</v>
      </c>
      <c r="K26" s="50"/>
    </row>
    <row r="27" spans="1:11" ht="27.95" customHeight="1" x14ac:dyDescent="0.2">
      <c r="A27" s="18" t="s">
        <v>198</v>
      </c>
      <c r="B27" s="50">
        <v>718</v>
      </c>
      <c r="C27" s="81">
        <v>8</v>
      </c>
      <c r="D27" s="46">
        <v>3.0289999999999999</v>
      </c>
      <c r="E27" s="49">
        <v>0</v>
      </c>
      <c r="F27" s="49">
        <v>0</v>
      </c>
      <c r="G27" s="49">
        <v>0</v>
      </c>
      <c r="H27" s="49">
        <v>0</v>
      </c>
      <c r="I27" s="49">
        <v>0</v>
      </c>
      <c r="J27" s="70">
        <v>0</v>
      </c>
      <c r="K27" s="50"/>
    </row>
    <row r="28" spans="1:11" ht="27.95" customHeight="1" x14ac:dyDescent="0.2">
      <c r="A28" s="18" t="s">
        <v>199</v>
      </c>
      <c r="B28" s="50">
        <v>701</v>
      </c>
      <c r="C28" s="81">
        <v>1</v>
      </c>
      <c r="D28" s="46">
        <v>3.2959999999999998</v>
      </c>
      <c r="E28" s="49">
        <v>0</v>
      </c>
      <c r="F28" s="49">
        <v>0</v>
      </c>
      <c r="G28" s="49">
        <v>0</v>
      </c>
      <c r="H28" s="49">
        <v>0</v>
      </c>
      <c r="I28" s="49">
        <v>0</v>
      </c>
      <c r="J28" s="70">
        <v>0</v>
      </c>
      <c r="K28" s="50"/>
    </row>
    <row r="29" spans="1:11" ht="27.95" customHeight="1" x14ac:dyDescent="0.2">
      <c r="A29" s="18" t="s">
        <v>200</v>
      </c>
      <c r="B29" s="50">
        <v>719</v>
      </c>
      <c r="C29" s="81">
        <v>1</v>
      </c>
      <c r="D29" s="46">
        <v>3.96</v>
      </c>
      <c r="E29" s="49">
        <v>0</v>
      </c>
      <c r="F29" s="49">
        <v>0</v>
      </c>
      <c r="G29" s="49">
        <v>0</v>
      </c>
      <c r="H29" s="49">
        <v>0</v>
      </c>
      <c r="I29" s="49">
        <v>0</v>
      </c>
      <c r="J29" s="70">
        <v>0</v>
      </c>
      <c r="K29" s="50"/>
    </row>
    <row r="30" spans="1:11" ht="27.95" customHeight="1" x14ac:dyDescent="0.2">
      <c r="A30" s="18" t="s">
        <v>201</v>
      </c>
      <c r="B30" s="50">
        <v>720</v>
      </c>
      <c r="C30" s="81">
        <v>1</v>
      </c>
      <c r="D30" s="46">
        <v>2.774</v>
      </c>
      <c r="E30" s="49">
        <v>0</v>
      </c>
      <c r="F30" s="49">
        <v>0</v>
      </c>
      <c r="G30" s="49">
        <v>0</v>
      </c>
      <c r="H30" s="49">
        <v>0</v>
      </c>
      <c r="I30" s="49">
        <v>0</v>
      </c>
      <c r="J30" s="70">
        <v>0</v>
      </c>
      <c r="K30" s="50"/>
    </row>
    <row r="31" spans="1:11" ht="27.95" customHeight="1" x14ac:dyDescent="0.2">
      <c r="A31" s="18" t="s">
        <v>3</v>
      </c>
      <c r="B31" s="50">
        <v>700</v>
      </c>
      <c r="C31" s="81">
        <v>0</v>
      </c>
      <c r="D31" s="67">
        <v>23.451000000000001</v>
      </c>
      <c r="E31" s="53">
        <v>2.8780000000000001</v>
      </c>
      <c r="F31" s="52">
        <v>2.2850000000000001</v>
      </c>
      <c r="G31" s="49">
        <v>0</v>
      </c>
      <c r="H31" s="49">
        <v>0</v>
      </c>
      <c r="I31" s="49">
        <v>0</v>
      </c>
      <c r="J31" s="70">
        <v>0</v>
      </c>
      <c r="K31" s="50"/>
    </row>
    <row r="32" spans="1:11" ht="27.95" customHeight="1" x14ac:dyDescent="0.2">
      <c r="A32" s="18" t="s">
        <v>617</v>
      </c>
      <c r="B32" s="221">
        <v>697</v>
      </c>
      <c r="C32" s="81" t="s">
        <v>618</v>
      </c>
      <c r="D32" s="46">
        <v>-0.83099999999999996</v>
      </c>
      <c r="E32" s="49">
        <v>0</v>
      </c>
      <c r="F32" s="49">
        <v>0</v>
      </c>
      <c r="G32" s="49">
        <v>0</v>
      </c>
      <c r="H32" s="49">
        <v>0</v>
      </c>
      <c r="I32" s="49">
        <v>0</v>
      </c>
      <c r="J32" s="70">
        <v>0</v>
      </c>
      <c r="K32" s="50"/>
    </row>
    <row r="33" spans="1:11" ht="27.95" customHeight="1" x14ac:dyDescent="0.2">
      <c r="A33" s="18" t="s">
        <v>10</v>
      </c>
      <c r="B33" s="50">
        <v>717</v>
      </c>
      <c r="C33" s="81">
        <v>8</v>
      </c>
      <c r="D33" s="46">
        <v>-0.75700000000000001</v>
      </c>
      <c r="E33" s="49">
        <v>0</v>
      </c>
      <c r="F33" s="49">
        <v>0</v>
      </c>
      <c r="G33" s="49">
        <v>0</v>
      </c>
      <c r="H33" s="49">
        <v>0</v>
      </c>
      <c r="I33" s="49">
        <v>0</v>
      </c>
      <c r="J33" s="70">
        <v>0</v>
      </c>
      <c r="K33" s="68"/>
    </row>
    <row r="34" spans="1:11" ht="27.95" customHeight="1" x14ac:dyDescent="0.2">
      <c r="A34" s="18" t="s">
        <v>4</v>
      </c>
      <c r="B34" s="50">
        <v>697</v>
      </c>
      <c r="C34" s="81">
        <v>0</v>
      </c>
      <c r="D34" s="46">
        <v>-0.83099999999999996</v>
      </c>
      <c r="E34" s="49">
        <v>0</v>
      </c>
      <c r="F34" s="49">
        <v>0</v>
      </c>
      <c r="G34" s="49">
        <v>0</v>
      </c>
      <c r="H34" s="49">
        <v>0</v>
      </c>
      <c r="I34" s="49">
        <v>0</v>
      </c>
      <c r="J34" s="46">
        <v>0.249</v>
      </c>
      <c r="K34" s="50"/>
    </row>
    <row r="35" spans="1:11" ht="27.95" customHeight="1" x14ac:dyDescent="0.2">
      <c r="A35" s="18" t="s">
        <v>1358</v>
      </c>
      <c r="B35" s="50" t="s">
        <v>1359</v>
      </c>
      <c r="C35" s="81">
        <v>0</v>
      </c>
      <c r="D35" s="46">
        <v>-0.83099999999999996</v>
      </c>
      <c r="E35" s="49">
        <v>0</v>
      </c>
      <c r="F35" s="49">
        <v>0</v>
      </c>
      <c r="G35" s="49">
        <v>0</v>
      </c>
      <c r="H35" s="49">
        <v>0</v>
      </c>
      <c r="I35" s="49">
        <v>0</v>
      </c>
      <c r="J35" s="49">
        <v>0</v>
      </c>
      <c r="K35" s="50"/>
    </row>
    <row r="36" spans="1:11" ht="27.95" customHeight="1" x14ac:dyDescent="0.2">
      <c r="A36" s="18" t="s">
        <v>5</v>
      </c>
      <c r="B36" s="50">
        <v>603</v>
      </c>
      <c r="C36" s="81">
        <v>0</v>
      </c>
      <c r="D36" s="54">
        <v>-6.45</v>
      </c>
      <c r="E36" s="55">
        <v>-0.64800000000000002</v>
      </c>
      <c r="F36" s="52">
        <v>-0.15</v>
      </c>
      <c r="G36" s="49">
        <v>0</v>
      </c>
      <c r="H36" s="49">
        <v>0</v>
      </c>
      <c r="I36" s="49">
        <v>0</v>
      </c>
      <c r="J36" s="46">
        <v>0.249</v>
      </c>
      <c r="K36" s="50"/>
    </row>
    <row r="37" spans="1:11" ht="27.95" customHeight="1" x14ac:dyDescent="0.2">
      <c r="A37" s="18" t="s">
        <v>1360</v>
      </c>
      <c r="B37" s="50" t="s">
        <v>1359</v>
      </c>
      <c r="C37" s="81">
        <v>0</v>
      </c>
      <c r="D37" s="54">
        <v>-6.45</v>
      </c>
      <c r="E37" s="51">
        <v>-0.64800000000000002</v>
      </c>
      <c r="F37" s="52">
        <v>-0.15</v>
      </c>
      <c r="G37" s="49">
        <v>0</v>
      </c>
      <c r="H37" s="49">
        <v>0</v>
      </c>
      <c r="I37" s="49">
        <v>0</v>
      </c>
      <c r="J37" s="49">
        <v>0</v>
      </c>
      <c r="K37" s="50"/>
    </row>
    <row r="38" spans="1:11" ht="27.95" customHeight="1" x14ac:dyDescent="0.2">
      <c r="A38" s="18" t="s">
        <v>6</v>
      </c>
      <c r="B38" s="50">
        <v>602</v>
      </c>
      <c r="C38" s="81">
        <v>0</v>
      </c>
      <c r="D38" s="46">
        <v>-0.75700000000000001</v>
      </c>
      <c r="E38" s="49">
        <v>0</v>
      </c>
      <c r="F38" s="49">
        <v>0</v>
      </c>
      <c r="G38" s="49">
        <v>0</v>
      </c>
      <c r="H38" s="49">
        <v>0</v>
      </c>
      <c r="I38" s="49">
        <v>0</v>
      </c>
      <c r="J38" s="46">
        <v>0.216</v>
      </c>
      <c r="K38" s="50"/>
    </row>
    <row r="39" spans="1:11" ht="27.95" customHeight="1" x14ac:dyDescent="0.2">
      <c r="A39" s="18" t="s">
        <v>1361</v>
      </c>
      <c r="B39" s="50" t="s">
        <v>1359</v>
      </c>
      <c r="C39" s="81">
        <v>0</v>
      </c>
      <c r="D39" s="46">
        <v>-0.75700000000000001</v>
      </c>
      <c r="E39" s="49">
        <v>0</v>
      </c>
      <c r="F39" s="49">
        <v>0</v>
      </c>
      <c r="G39" s="49">
        <v>0</v>
      </c>
      <c r="H39" s="49">
        <v>0</v>
      </c>
      <c r="I39" s="49">
        <v>0</v>
      </c>
      <c r="J39" s="49">
        <v>0</v>
      </c>
      <c r="K39" s="50"/>
    </row>
    <row r="40" spans="1:11" ht="27.95" customHeight="1" x14ac:dyDescent="0.2">
      <c r="A40" s="18" t="s">
        <v>7</v>
      </c>
      <c r="B40" s="50">
        <v>604</v>
      </c>
      <c r="C40" s="81">
        <v>0</v>
      </c>
      <c r="D40" s="54">
        <v>-5.9059999999999997</v>
      </c>
      <c r="E40" s="51">
        <v>-0.58499999999999996</v>
      </c>
      <c r="F40" s="52">
        <v>-0.13700000000000001</v>
      </c>
      <c r="G40" s="49">
        <v>0</v>
      </c>
      <c r="H40" s="49">
        <v>0</v>
      </c>
      <c r="I40" s="49">
        <v>0</v>
      </c>
      <c r="J40" s="46">
        <v>0.216</v>
      </c>
      <c r="K40" s="50"/>
    </row>
    <row r="41" spans="1:11" ht="27.95" customHeight="1" x14ac:dyDescent="0.2">
      <c r="A41" s="18" t="s">
        <v>1362</v>
      </c>
      <c r="B41" s="50" t="s">
        <v>1359</v>
      </c>
      <c r="C41" s="81">
        <v>0</v>
      </c>
      <c r="D41" s="54">
        <v>-5.9059999999999997</v>
      </c>
      <c r="E41" s="51">
        <v>-0.58499999999999996</v>
      </c>
      <c r="F41" s="52">
        <v>-0.13700000000000001</v>
      </c>
      <c r="G41" s="49">
        <v>0</v>
      </c>
      <c r="H41" s="49">
        <v>0</v>
      </c>
      <c r="I41" s="49">
        <v>0</v>
      </c>
      <c r="J41" s="49">
        <v>0</v>
      </c>
      <c r="K41" s="50"/>
    </row>
    <row r="42" spans="1:11" ht="27.95" customHeight="1" x14ac:dyDescent="0.2">
      <c r="A42" s="18" t="s">
        <v>8</v>
      </c>
      <c r="B42" s="50">
        <v>698</v>
      </c>
      <c r="C42" s="81">
        <v>0</v>
      </c>
      <c r="D42" s="46">
        <v>-0.52400000000000002</v>
      </c>
      <c r="E42" s="49">
        <v>0</v>
      </c>
      <c r="F42" s="49">
        <v>0</v>
      </c>
      <c r="G42" s="48">
        <v>45.01</v>
      </c>
      <c r="H42" s="49">
        <v>0</v>
      </c>
      <c r="I42" s="49">
        <v>0</v>
      </c>
      <c r="J42" s="46">
        <v>0.17899999999999999</v>
      </c>
      <c r="K42" s="50"/>
    </row>
    <row r="43" spans="1:11" ht="27.95" customHeight="1" x14ac:dyDescent="0.2">
      <c r="A43" s="18" t="s">
        <v>1363</v>
      </c>
      <c r="B43" s="50" t="s">
        <v>1359</v>
      </c>
      <c r="C43" s="81">
        <v>0</v>
      </c>
      <c r="D43" s="46">
        <v>-0.52400000000000002</v>
      </c>
      <c r="E43" s="49">
        <v>0</v>
      </c>
      <c r="F43" s="49">
        <v>0</v>
      </c>
      <c r="G43" s="48">
        <v>45.01</v>
      </c>
      <c r="H43" s="49">
        <v>0</v>
      </c>
      <c r="I43" s="49">
        <v>0</v>
      </c>
      <c r="J43" s="49">
        <v>0</v>
      </c>
      <c r="K43" s="50"/>
    </row>
    <row r="44" spans="1:11" ht="27.95" customHeight="1" x14ac:dyDescent="0.2">
      <c r="A44" s="18" t="s">
        <v>9</v>
      </c>
      <c r="B44" s="50">
        <v>606</v>
      </c>
      <c r="C44" s="81">
        <v>0</v>
      </c>
      <c r="D44" s="54">
        <v>-4.202</v>
      </c>
      <c r="E44" s="51">
        <v>-0.38500000000000001</v>
      </c>
      <c r="F44" s="52">
        <v>-9.6000000000000002E-2</v>
      </c>
      <c r="G44" s="48">
        <v>45.01</v>
      </c>
      <c r="H44" s="49">
        <v>0</v>
      </c>
      <c r="I44" s="49">
        <v>0</v>
      </c>
      <c r="J44" s="46">
        <v>0.17899999999999999</v>
      </c>
      <c r="K44" s="50"/>
    </row>
    <row r="45" spans="1:11" ht="27.95" customHeight="1" x14ac:dyDescent="0.2">
      <c r="A45" s="18" t="s">
        <v>1364</v>
      </c>
      <c r="B45" s="50" t="s">
        <v>1359</v>
      </c>
      <c r="C45" s="81">
        <v>0</v>
      </c>
      <c r="D45" s="54">
        <v>-4.202</v>
      </c>
      <c r="E45" s="51">
        <v>-0.38500000000000001</v>
      </c>
      <c r="F45" s="52">
        <v>-9.6000000000000002E-2</v>
      </c>
      <c r="G45" s="48">
        <v>45.01</v>
      </c>
      <c r="H45" s="49">
        <v>0</v>
      </c>
      <c r="I45" s="49">
        <v>0</v>
      </c>
      <c r="J45" s="49">
        <v>0</v>
      </c>
      <c r="K45" s="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7:H7"/>
    <mergeCell ref="G4:K4"/>
    <mergeCell ref="A4:E4"/>
    <mergeCell ref="B1:D1"/>
    <mergeCell ref="G8:H8"/>
    <mergeCell ref="B8:E8"/>
    <mergeCell ref="A2:K2"/>
    <mergeCell ref="C5:D5"/>
    <mergeCell ref="C6:D6"/>
    <mergeCell ref="C7:D7"/>
    <mergeCell ref="G5:H5"/>
    <mergeCell ref="G6:H6"/>
    <mergeCell ref="G10:H10"/>
    <mergeCell ref="I11:K11"/>
    <mergeCell ref="G11:H11"/>
    <mergeCell ref="C9:D9"/>
    <mergeCell ref="B10:E10"/>
    <mergeCell ref="G9:H9"/>
    <mergeCell ref="I9:K9"/>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06"/>
  <sheetViews>
    <sheetView view="pageBreakPreview" topLeftCell="G172" zoomScaleNormal="25" zoomScaleSheetLayoutView="100" workbookViewId="0">
      <selection activeCell="K207" sqref="K207"/>
    </sheetView>
  </sheetViews>
  <sheetFormatPr defaultRowHeight="27.75" customHeight="1" x14ac:dyDescent="0.2"/>
  <cols>
    <col min="1" max="1" width="14.5703125" style="72" customWidth="1"/>
    <col min="2" max="2" width="14.28515625" style="72" customWidth="1"/>
    <col min="3" max="3" width="17.140625" style="72" customWidth="1"/>
    <col min="4" max="4" width="14.7109375" style="78" customWidth="1"/>
    <col min="5" max="5" width="13.7109375" style="78" customWidth="1"/>
    <col min="6" max="6" width="17.28515625" style="78" customWidth="1"/>
    <col min="7" max="7" width="50.7109375" style="78" customWidth="1"/>
    <col min="8" max="8" width="14.7109375" style="78" customWidth="1"/>
    <col min="9" max="9" width="14.7109375" style="79" customWidth="1"/>
    <col min="10" max="11" width="14.7109375" style="80" customWidth="1"/>
    <col min="12" max="15" width="14.7109375" style="72" customWidth="1"/>
    <col min="16" max="17" width="15.5703125" style="72" customWidth="1"/>
    <col min="18" max="16384" width="9.140625" style="72"/>
  </cols>
  <sheetData>
    <row r="1" spans="1:15" ht="66.75" customHeight="1" x14ac:dyDescent="0.2">
      <c r="A1" s="176" t="s">
        <v>86</v>
      </c>
      <c r="B1" s="176"/>
      <c r="C1" s="283" t="s">
        <v>775</v>
      </c>
      <c r="D1" s="283" t="s">
        <v>776</v>
      </c>
      <c r="E1" s="177"/>
      <c r="F1" s="283" t="s">
        <v>197</v>
      </c>
      <c r="G1" s="283"/>
      <c r="H1" s="283"/>
      <c r="I1" s="283"/>
      <c r="J1" s="283"/>
      <c r="K1" s="283"/>
      <c r="L1" s="283"/>
      <c r="M1" s="283"/>
      <c r="N1" s="283"/>
      <c r="O1" s="283"/>
    </row>
    <row r="2" spans="1:15" s="73" customFormat="1" ht="25.5" customHeight="1" x14ac:dyDescent="0.2">
      <c r="A2" s="265" t="str">
        <f>Overview!B4&amp; " - Effective from "&amp;TEXT(Overview!D4,"D MMMM YYYY")&amp;" - "&amp;Overview!E4&amp;" EDCM charges"</f>
        <v>Western Power Distribution (South Wales) plc - Effective from 1 April 2018 - Final EDCM charges</v>
      </c>
      <c r="B2" s="265"/>
      <c r="C2" s="265"/>
      <c r="D2" s="265"/>
      <c r="E2" s="265"/>
      <c r="F2" s="265"/>
      <c r="G2" s="265"/>
      <c r="H2" s="265"/>
      <c r="I2" s="265"/>
      <c r="J2" s="265"/>
      <c r="K2" s="265"/>
      <c r="L2" s="265"/>
      <c r="M2" s="265"/>
      <c r="N2" s="265"/>
      <c r="O2" s="265"/>
    </row>
    <row r="3" spans="1:15" s="96" customFormat="1" ht="10.5" customHeight="1" x14ac:dyDescent="0.2">
      <c r="A3" s="93"/>
      <c r="B3" s="93"/>
      <c r="C3" s="93"/>
      <c r="D3" s="93"/>
      <c r="E3" s="93"/>
      <c r="F3" s="93"/>
      <c r="G3" s="93"/>
      <c r="H3" s="93"/>
      <c r="I3" s="93"/>
      <c r="J3" s="93"/>
      <c r="K3" s="93"/>
      <c r="L3" s="93"/>
      <c r="M3" s="93"/>
      <c r="N3" s="93"/>
      <c r="O3" s="93"/>
    </row>
    <row r="4" spans="1:15" s="96" customFormat="1" ht="25.5" customHeight="1" x14ac:dyDescent="0.2">
      <c r="A4" s="265" t="s">
        <v>534</v>
      </c>
      <c r="B4" s="265"/>
      <c r="C4" s="265"/>
      <c r="D4" s="265"/>
      <c r="E4" s="265"/>
      <c r="F4" s="265"/>
      <c r="G4" s="93"/>
      <c r="H4" s="93"/>
      <c r="I4" s="93"/>
      <c r="J4" s="93"/>
      <c r="K4" s="93"/>
      <c r="L4" s="93"/>
      <c r="M4" s="93"/>
      <c r="N4" s="93"/>
      <c r="O4" s="93"/>
    </row>
    <row r="5" spans="1:15" s="96" customFormat="1" ht="18" x14ac:dyDescent="0.2">
      <c r="A5" s="275" t="s">
        <v>79</v>
      </c>
      <c r="B5" s="276"/>
      <c r="C5" s="276"/>
      <c r="D5" s="280" t="s">
        <v>529</v>
      </c>
      <c r="E5" s="281"/>
      <c r="F5" s="282"/>
      <c r="G5" s="93"/>
      <c r="H5" s="93"/>
      <c r="I5" s="93"/>
      <c r="J5" s="93"/>
      <c r="K5" s="93"/>
      <c r="L5" s="93"/>
      <c r="M5" s="93"/>
      <c r="N5" s="93"/>
      <c r="O5" s="93"/>
    </row>
    <row r="6" spans="1:15" s="96" customFormat="1" ht="31.5" customHeight="1" x14ac:dyDescent="0.2">
      <c r="A6" s="277" t="s">
        <v>767</v>
      </c>
      <c r="B6" s="277"/>
      <c r="C6" s="277"/>
      <c r="D6" s="256" t="s">
        <v>768</v>
      </c>
      <c r="E6" s="257"/>
      <c r="F6" s="258"/>
      <c r="G6" s="93"/>
      <c r="H6" s="93"/>
      <c r="I6" s="93"/>
      <c r="J6" s="93"/>
      <c r="K6" s="93"/>
      <c r="L6" s="93"/>
      <c r="M6" s="93"/>
      <c r="N6" s="93"/>
      <c r="O6" s="93"/>
    </row>
    <row r="7" spans="1:15" s="96" customFormat="1" ht="18" x14ac:dyDescent="0.2">
      <c r="A7" s="278" t="s">
        <v>80</v>
      </c>
      <c r="B7" s="278"/>
      <c r="C7" s="278"/>
      <c r="D7" s="271" t="s">
        <v>81</v>
      </c>
      <c r="E7" s="272"/>
      <c r="F7" s="273"/>
      <c r="G7" s="93"/>
      <c r="H7" s="93"/>
      <c r="I7" s="93"/>
      <c r="J7" s="93"/>
      <c r="K7" s="93"/>
      <c r="L7" s="93"/>
      <c r="M7" s="93"/>
      <c r="N7" s="93"/>
      <c r="O7" s="93"/>
    </row>
    <row r="8" spans="1:15" s="96" customFormat="1" ht="18" x14ac:dyDescent="0.2">
      <c r="A8" s="279"/>
      <c r="B8" s="279"/>
      <c r="C8" s="279"/>
      <c r="D8" s="274"/>
      <c r="E8" s="274"/>
      <c r="F8" s="274"/>
      <c r="G8" s="93"/>
      <c r="H8" s="93"/>
      <c r="I8" s="93"/>
      <c r="J8" s="93"/>
      <c r="K8" s="93"/>
      <c r="L8" s="93"/>
      <c r="M8" s="93"/>
      <c r="N8" s="93"/>
      <c r="O8" s="93"/>
    </row>
    <row r="9" spans="1:15" s="96" customFormat="1" ht="18" x14ac:dyDescent="0.2">
      <c r="A9" s="93"/>
      <c r="B9" s="93"/>
      <c r="C9" s="93"/>
      <c r="D9" s="93"/>
      <c r="E9" s="93"/>
      <c r="F9" s="93"/>
      <c r="G9" s="93"/>
      <c r="H9" s="93"/>
      <c r="I9" s="93"/>
      <c r="J9" s="93"/>
      <c r="K9" s="93"/>
      <c r="L9" s="93"/>
      <c r="M9" s="93"/>
      <c r="N9" s="93"/>
      <c r="O9" s="93"/>
    </row>
    <row r="10" spans="1:15" ht="63.75" customHeight="1" x14ac:dyDescent="0.2">
      <c r="A10" s="189" t="s">
        <v>521</v>
      </c>
      <c r="B10" s="187" t="s">
        <v>485</v>
      </c>
      <c r="C10" s="189" t="s">
        <v>486</v>
      </c>
      <c r="D10" s="189" t="s">
        <v>523</v>
      </c>
      <c r="E10" s="187" t="s">
        <v>485</v>
      </c>
      <c r="F10" s="189" t="s">
        <v>487</v>
      </c>
      <c r="G10" s="186" t="s">
        <v>196</v>
      </c>
      <c r="H10" s="181" t="s">
        <v>657</v>
      </c>
      <c r="I10" s="186" t="s">
        <v>524</v>
      </c>
      <c r="J10" s="186" t="s">
        <v>654</v>
      </c>
      <c r="K10" s="186" t="s">
        <v>996</v>
      </c>
      <c r="L10" s="186" t="s">
        <v>658</v>
      </c>
      <c r="M10" s="186" t="s">
        <v>525</v>
      </c>
      <c r="N10" s="186" t="s">
        <v>656</v>
      </c>
      <c r="O10" s="186" t="s">
        <v>997</v>
      </c>
    </row>
    <row r="11" spans="1:15" ht="12.75" x14ac:dyDescent="0.2">
      <c r="A11" s="74">
        <v>419</v>
      </c>
      <c r="B11" s="74">
        <v>419</v>
      </c>
      <c r="C11" s="75">
        <v>2100041256896</v>
      </c>
      <c r="D11" s="74">
        <v>425</v>
      </c>
      <c r="E11" s="76">
        <v>425</v>
      </c>
      <c r="F11" s="75">
        <v>2100041256901</v>
      </c>
      <c r="G11" s="77" t="s">
        <v>1069</v>
      </c>
      <c r="H11" s="240">
        <v>0</v>
      </c>
      <c r="I11" s="236">
        <v>28.69</v>
      </c>
      <c r="J11" s="236">
        <v>2.14</v>
      </c>
      <c r="K11" s="236">
        <v>2.14</v>
      </c>
      <c r="L11" s="239">
        <v>0</v>
      </c>
      <c r="M11" s="238">
        <v>1376.96</v>
      </c>
      <c r="N11" s="238">
        <v>0.05</v>
      </c>
      <c r="O11" s="238">
        <v>0.05</v>
      </c>
    </row>
    <row r="12" spans="1:15" ht="12.75" x14ac:dyDescent="0.2">
      <c r="A12" s="74">
        <v>420</v>
      </c>
      <c r="B12" s="74">
        <v>420</v>
      </c>
      <c r="C12" s="75">
        <v>2100041327873</v>
      </c>
      <c r="D12" s="74">
        <v>426</v>
      </c>
      <c r="E12" s="76">
        <v>426</v>
      </c>
      <c r="F12" s="75">
        <v>2100041327882</v>
      </c>
      <c r="G12" s="77" t="s">
        <v>1070</v>
      </c>
      <c r="H12" s="240">
        <v>0</v>
      </c>
      <c r="I12" s="236">
        <v>692.24</v>
      </c>
      <c r="J12" s="236">
        <v>2.0099999999999998</v>
      </c>
      <c r="K12" s="236">
        <v>2.0099999999999998</v>
      </c>
      <c r="L12" s="239">
        <v>-4.8000000000000001E-2</v>
      </c>
      <c r="M12" s="238">
        <v>7233.94</v>
      </c>
      <c r="N12" s="238">
        <v>0.05</v>
      </c>
      <c r="O12" s="238">
        <v>0.05</v>
      </c>
    </row>
    <row r="13" spans="1:15" ht="12.75" x14ac:dyDescent="0.2">
      <c r="A13" s="74">
        <v>460</v>
      </c>
      <c r="B13" s="74">
        <v>460</v>
      </c>
      <c r="C13" s="75">
        <v>2100041270311</v>
      </c>
      <c r="D13" s="74">
        <v>975</v>
      </c>
      <c r="E13" s="76">
        <v>975</v>
      </c>
      <c r="F13" s="75">
        <v>2100041270320</v>
      </c>
      <c r="G13" s="77" t="s">
        <v>1071</v>
      </c>
      <c r="H13" s="240">
        <v>0</v>
      </c>
      <c r="I13" s="236">
        <v>10.6</v>
      </c>
      <c r="J13" s="236">
        <v>3.41</v>
      </c>
      <c r="K13" s="236">
        <v>3.41</v>
      </c>
      <c r="L13" s="239">
        <v>0</v>
      </c>
      <c r="M13" s="237">
        <v>649.02</v>
      </c>
      <c r="N13" s="237">
        <v>0.05</v>
      </c>
      <c r="O13" s="237">
        <v>0.05</v>
      </c>
    </row>
    <row r="14" spans="1:15" ht="12.75" x14ac:dyDescent="0.2">
      <c r="A14" s="74">
        <v>461</v>
      </c>
      <c r="B14" s="74">
        <v>461</v>
      </c>
      <c r="C14" s="75">
        <v>2100041270288</v>
      </c>
      <c r="D14" s="74"/>
      <c r="E14" s="76"/>
      <c r="F14" s="75"/>
      <c r="G14" s="77" t="s">
        <v>1072</v>
      </c>
      <c r="H14" s="240">
        <v>0.75900000000000001</v>
      </c>
      <c r="I14" s="236">
        <v>530.26</v>
      </c>
      <c r="J14" s="236">
        <v>3.98</v>
      </c>
      <c r="K14" s="236">
        <v>3.98</v>
      </c>
      <c r="L14" s="239">
        <v>0</v>
      </c>
      <c r="M14" s="237">
        <v>0</v>
      </c>
      <c r="N14" s="237">
        <v>0</v>
      </c>
      <c r="O14" s="237">
        <v>0</v>
      </c>
    </row>
    <row r="15" spans="1:15" ht="12.75" x14ac:dyDescent="0.2">
      <c r="A15" s="74">
        <v>462</v>
      </c>
      <c r="B15" s="74">
        <v>462</v>
      </c>
      <c r="C15" s="75">
        <v>2100041272860</v>
      </c>
      <c r="D15" s="74">
        <v>976</v>
      </c>
      <c r="E15" s="76">
        <v>976</v>
      </c>
      <c r="F15" s="75">
        <v>2100041272870</v>
      </c>
      <c r="G15" s="77" t="s">
        <v>1073</v>
      </c>
      <c r="H15" s="240">
        <v>0.224</v>
      </c>
      <c r="I15" s="236">
        <v>4.51</v>
      </c>
      <c r="J15" s="236">
        <v>3.86</v>
      </c>
      <c r="K15" s="236">
        <v>3.86</v>
      </c>
      <c r="L15" s="239">
        <v>0</v>
      </c>
      <c r="M15" s="237">
        <v>751.67</v>
      </c>
      <c r="N15" s="237">
        <v>0.05</v>
      </c>
      <c r="O15" s="237">
        <v>0.05</v>
      </c>
    </row>
    <row r="16" spans="1:15" ht="12.75" x14ac:dyDescent="0.2">
      <c r="A16" s="74">
        <v>463</v>
      </c>
      <c r="B16" s="74">
        <v>463</v>
      </c>
      <c r="C16" s="75">
        <v>2100041136537</v>
      </c>
      <c r="D16" s="74">
        <v>943</v>
      </c>
      <c r="E16" s="76">
        <v>943</v>
      </c>
      <c r="F16" s="75">
        <v>2100041136546</v>
      </c>
      <c r="G16" s="77" t="s">
        <v>1074</v>
      </c>
      <c r="H16" s="240">
        <v>0.224</v>
      </c>
      <c r="I16" s="236">
        <v>2.27</v>
      </c>
      <c r="J16" s="236">
        <v>6.57</v>
      </c>
      <c r="K16" s="236">
        <v>6.57</v>
      </c>
      <c r="L16" s="239">
        <v>0</v>
      </c>
      <c r="M16" s="237">
        <v>680.11</v>
      </c>
      <c r="N16" s="237">
        <v>0.05</v>
      </c>
      <c r="O16" s="237">
        <v>0.05</v>
      </c>
    </row>
    <row r="17" spans="1:15" ht="12.75" x14ac:dyDescent="0.2">
      <c r="A17" s="74">
        <v>464</v>
      </c>
      <c r="B17" s="74">
        <v>464</v>
      </c>
      <c r="C17" s="75">
        <v>2100041278152</v>
      </c>
      <c r="D17" s="74">
        <v>977</v>
      </c>
      <c r="E17" s="76">
        <v>977</v>
      </c>
      <c r="F17" s="75">
        <v>2100041278161</v>
      </c>
      <c r="G17" s="77" t="s">
        <v>1075</v>
      </c>
      <c r="H17" s="240">
        <v>0</v>
      </c>
      <c r="I17" s="236">
        <v>2.2599999999999998</v>
      </c>
      <c r="J17" s="236">
        <v>3.17</v>
      </c>
      <c r="K17" s="236">
        <v>3.17</v>
      </c>
      <c r="L17" s="239">
        <v>0</v>
      </c>
      <c r="M17" s="237">
        <v>452.16</v>
      </c>
      <c r="N17" s="237">
        <v>0.05</v>
      </c>
      <c r="O17" s="237">
        <v>0.05</v>
      </c>
    </row>
    <row r="18" spans="1:15" ht="12.75" x14ac:dyDescent="0.2">
      <c r="A18" s="74">
        <v>465</v>
      </c>
      <c r="B18" s="74">
        <v>465</v>
      </c>
      <c r="C18" s="75">
        <v>2100041290958</v>
      </c>
      <c r="D18" s="74">
        <v>978</v>
      </c>
      <c r="E18" s="76">
        <v>978</v>
      </c>
      <c r="F18" s="75">
        <v>2100041290967</v>
      </c>
      <c r="G18" s="77" t="s">
        <v>1076</v>
      </c>
      <c r="H18" s="240">
        <v>2.343</v>
      </c>
      <c r="I18" s="236">
        <v>48.05</v>
      </c>
      <c r="J18" s="236">
        <v>2.4500000000000002</v>
      </c>
      <c r="K18" s="236">
        <v>2.4500000000000002</v>
      </c>
      <c r="L18" s="239">
        <v>0</v>
      </c>
      <c r="M18" s="237">
        <v>3675.88</v>
      </c>
      <c r="N18" s="237">
        <v>0.05</v>
      </c>
      <c r="O18" s="237">
        <v>0.05</v>
      </c>
    </row>
    <row r="19" spans="1:15" ht="12.75" x14ac:dyDescent="0.2">
      <c r="A19" s="74">
        <v>466</v>
      </c>
      <c r="B19" s="74">
        <v>466</v>
      </c>
      <c r="C19" s="75">
        <v>2100041309926</v>
      </c>
      <c r="D19" s="74">
        <v>979</v>
      </c>
      <c r="E19" s="76">
        <v>979</v>
      </c>
      <c r="F19" s="75">
        <v>2100041309935</v>
      </c>
      <c r="G19" s="77" t="s">
        <v>1077</v>
      </c>
      <c r="H19" s="240">
        <v>1.379</v>
      </c>
      <c r="I19" s="236">
        <v>3.14</v>
      </c>
      <c r="J19" s="236">
        <v>4.54</v>
      </c>
      <c r="K19" s="236">
        <v>4.54</v>
      </c>
      <c r="L19" s="239">
        <v>0</v>
      </c>
      <c r="M19" s="237">
        <v>502.14</v>
      </c>
      <c r="N19" s="237">
        <v>0.05</v>
      </c>
      <c r="O19" s="237">
        <v>0.05</v>
      </c>
    </row>
    <row r="20" spans="1:15" ht="12.75" x14ac:dyDescent="0.2">
      <c r="A20" s="74">
        <v>467</v>
      </c>
      <c r="B20" s="74">
        <v>467</v>
      </c>
      <c r="C20" s="75">
        <v>2100041319358</v>
      </c>
      <c r="D20" s="74">
        <v>980</v>
      </c>
      <c r="E20" s="76">
        <v>980</v>
      </c>
      <c r="F20" s="75">
        <v>2100041319367</v>
      </c>
      <c r="G20" s="77" t="s">
        <v>1078</v>
      </c>
      <c r="H20" s="240">
        <v>5.7000000000000002E-2</v>
      </c>
      <c r="I20" s="236">
        <v>3.01</v>
      </c>
      <c r="J20" s="236">
        <v>3.85</v>
      </c>
      <c r="K20" s="236">
        <v>3.85</v>
      </c>
      <c r="L20" s="239">
        <v>0</v>
      </c>
      <c r="M20" s="237">
        <v>481.39</v>
      </c>
      <c r="N20" s="237">
        <v>0.05</v>
      </c>
      <c r="O20" s="237">
        <v>0.05</v>
      </c>
    </row>
    <row r="21" spans="1:15" ht="12.75" x14ac:dyDescent="0.2">
      <c r="A21" s="74">
        <v>468</v>
      </c>
      <c r="B21" s="74">
        <v>468</v>
      </c>
      <c r="C21" s="75">
        <v>2100041320646</v>
      </c>
      <c r="D21" s="74">
        <v>981</v>
      </c>
      <c r="E21" s="76">
        <v>981</v>
      </c>
      <c r="F21" s="75">
        <v>2100041320655</v>
      </c>
      <c r="G21" s="77" t="s">
        <v>1079</v>
      </c>
      <c r="H21" s="240">
        <v>0</v>
      </c>
      <c r="I21" s="236">
        <v>13.88</v>
      </c>
      <c r="J21" s="236">
        <v>3.83</v>
      </c>
      <c r="K21" s="236">
        <v>3.83</v>
      </c>
      <c r="L21" s="239">
        <v>0</v>
      </c>
      <c r="M21" s="237">
        <v>845.11</v>
      </c>
      <c r="N21" s="237">
        <v>0.05</v>
      </c>
      <c r="O21" s="237">
        <v>0.05</v>
      </c>
    </row>
    <row r="22" spans="1:15" ht="12.75" x14ac:dyDescent="0.2">
      <c r="A22" s="74">
        <v>470</v>
      </c>
      <c r="B22" s="74">
        <v>470</v>
      </c>
      <c r="C22" s="75">
        <v>2100041321808</v>
      </c>
      <c r="D22" s="74">
        <v>983</v>
      </c>
      <c r="E22" s="76">
        <v>983</v>
      </c>
      <c r="F22" s="75">
        <v>2100041321817</v>
      </c>
      <c r="G22" s="77" t="s">
        <v>1080</v>
      </c>
      <c r="H22" s="240">
        <v>6.0000000000000001E-3</v>
      </c>
      <c r="I22" s="236">
        <v>2.83</v>
      </c>
      <c r="J22" s="236">
        <v>3.86</v>
      </c>
      <c r="K22" s="236">
        <v>3.86</v>
      </c>
      <c r="L22" s="239">
        <v>0</v>
      </c>
      <c r="M22" s="237">
        <v>481.78</v>
      </c>
      <c r="N22" s="237">
        <v>0.05</v>
      </c>
      <c r="O22" s="237">
        <v>0.05</v>
      </c>
    </row>
    <row r="23" spans="1:15" ht="12.75" x14ac:dyDescent="0.2">
      <c r="A23" s="74">
        <v>471</v>
      </c>
      <c r="B23" s="74">
        <v>471</v>
      </c>
      <c r="C23" s="75">
        <v>2100041322183</v>
      </c>
      <c r="D23" s="74">
        <v>984</v>
      </c>
      <c r="E23" s="76">
        <v>984</v>
      </c>
      <c r="F23" s="75">
        <v>2100041322192</v>
      </c>
      <c r="G23" s="77" t="s">
        <v>1081</v>
      </c>
      <c r="H23" s="240">
        <v>6.0000000000000001E-3</v>
      </c>
      <c r="I23" s="236">
        <v>35.93</v>
      </c>
      <c r="J23" s="236">
        <v>1.79</v>
      </c>
      <c r="K23" s="236">
        <v>1.79</v>
      </c>
      <c r="L23" s="239">
        <v>-2.7E-2</v>
      </c>
      <c r="M23" s="237">
        <v>958.18</v>
      </c>
      <c r="N23" s="237">
        <v>0.05</v>
      </c>
      <c r="O23" s="237">
        <v>0.05</v>
      </c>
    </row>
    <row r="24" spans="1:15" ht="12.75" x14ac:dyDescent="0.2">
      <c r="A24" s="74">
        <v>472</v>
      </c>
      <c r="B24" s="74">
        <v>472</v>
      </c>
      <c r="C24" s="75">
        <v>2100041330919</v>
      </c>
      <c r="D24" s="74">
        <v>985</v>
      </c>
      <c r="E24" s="76">
        <v>985</v>
      </c>
      <c r="F24" s="75">
        <v>2100041330928</v>
      </c>
      <c r="G24" s="77" t="s">
        <v>1082</v>
      </c>
      <c r="H24" s="240">
        <v>0</v>
      </c>
      <c r="I24" s="236">
        <v>26.44</v>
      </c>
      <c r="J24" s="236">
        <v>2.0499999999999998</v>
      </c>
      <c r="K24" s="236">
        <v>2.0499999999999998</v>
      </c>
      <c r="L24" s="239">
        <v>0</v>
      </c>
      <c r="M24" s="237">
        <v>1649.86</v>
      </c>
      <c r="N24" s="237">
        <v>0.05</v>
      </c>
      <c r="O24" s="237">
        <v>0.05</v>
      </c>
    </row>
    <row r="25" spans="1:15" ht="12.75" x14ac:dyDescent="0.2">
      <c r="A25" s="74">
        <v>476</v>
      </c>
      <c r="B25" s="74">
        <v>476</v>
      </c>
      <c r="C25" s="75">
        <v>2100041336716</v>
      </c>
      <c r="D25" s="74">
        <v>989</v>
      </c>
      <c r="E25" s="76">
        <v>989</v>
      </c>
      <c r="F25" s="75">
        <v>2100041336725</v>
      </c>
      <c r="G25" s="77" t="s">
        <v>1083</v>
      </c>
      <c r="H25" s="240">
        <v>0</v>
      </c>
      <c r="I25" s="236">
        <v>15.66</v>
      </c>
      <c r="J25" s="236">
        <v>3.83</v>
      </c>
      <c r="K25" s="236">
        <v>3.83</v>
      </c>
      <c r="L25" s="239">
        <v>0</v>
      </c>
      <c r="M25" s="237">
        <v>978.46</v>
      </c>
      <c r="N25" s="237">
        <v>0.05</v>
      </c>
      <c r="O25" s="237">
        <v>0.05</v>
      </c>
    </row>
    <row r="26" spans="1:15" ht="12.75" x14ac:dyDescent="0.2">
      <c r="A26" s="74">
        <v>477</v>
      </c>
      <c r="B26" s="74">
        <v>477</v>
      </c>
      <c r="C26" s="75">
        <v>2100041336734</v>
      </c>
      <c r="D26" s="74">
        <v>721</v>
      </c>
      <c r="E26" s="76">
        <v>721</v>
      </c>
      <c r="F26" s="75">
        <v>2100041336743</v>
      </c>
      <c r="G26" s="77" t="s">
        <v>1084</v>
      </c>
      <c r="H26" s="240">
        <v>0</v>
      </c>
      <c r="I26" s="236">
        <v>1.84</v>
      </c>
      <c r="J26" s="236">
        <v>3.83</v>
      </c>
      <c r="K26" s="236">
        <v>3.83</v>
      </c>
      <c r="L26" s="239">
        <v>0</v>
      </c>
      <c r="M26" s="237">
        <v>458.83</v>
      </c>
      <c r="N26" s="237">
        <v>0.05</v>
      </c>
      <c r="O26" s="237">
        <v>0.05</v>
      </c>
    </row>
    <row r="27" spans="1:15" ht="12.75" x14ac:dyDescent="0.2">
      <c r="A27" s="74">
        <v>478</v>
      </c>
      <c r="B27" s="74">
        <v>478</v>
      </c>
      <c r="C27" s="75">
        <v>2100041329063</v>
      </c>
      <c r="D27" s="74">
        <v>722</v>
      </c>
      <c r="E27" s="76">
        <v>722</v>
      </c>
      <c r="F27" s="75">
        <v>2100041329072</v>
      </c>
      <c r="G27" s="77" t="s">
        <v>1085</v>
      </c>
      <c r="H27" s="240">
        <v>0</v>
      </c>
      <c r="I27" s="236">
        <v>0.48</v>
      </c>
      <c r="J27" s="236">
        <v>5.61</v>
      </c>
      <c r="K27" s="236">
        <v>5.61</v>
      </c>
      <c r="L27" s="239">
        <v>0</v>
      </c>
      <c r="M27" s="237">
        <v>479.37</v>
      </c>
      <c r="N27" s="237">
        <v>0.05</v>
      </c>
      <c r="O27" s="237">
        <v>0.05</v>
      </c>
    </row>
    <row r="28" spans="1:15" ht="12.75" x14ac:dyDescent="0.2">
      <c r="A28" s="74">
        <v>479</v>
      </c>
      <c r="B28" s="74">
        <v>479</v>
      </c>
      <c r="C28" s="75">
        <v>2100041339178</v>
      </c>
      <c r="D28" s="74">
        <v>723</v>
      </c>
      <c r="E28" s="76">
        <v>723</v>
      </c>
      <c r="F28" s="75">
        <v>2100041339187</v>
      </c>
      <c r="G28" s="77" t="s">
        <v>1086</v>
      </c>
      <c r="H28" s="240">
        <v>1.5369999999999999</v>
      </c>
      <c r="I28" s="236">
        <v>130.09</v>
      </c>
      <c r="J28" s="236">
        <v>4.4800000000000004</v>
      </c>
      <c r="K28" s="236">
        <v>4.4800000000000004</v>
      </c>
      <c r="L28" s="239">
        <v>0</v>
      </c>
      <c r="M28" s="237">
        <v>5723.93</v>
      </c>
      <c r="N28" s="237">
        <v>0.05</v>
      </c>
      <c r="O28" s="237">
        <v>0.05</v>
      </c>
    </row>
    <row r="29" spans="1:15" ht="12.75" x14ac:dyDescent="0.2">
      <c r="A29" s="74">
        <v>480</v>
      </c>
      <c r="B29" s="74">
        <v>480</v>
      </c>
      <c r="C29" s="75">
        <v>2100041343582</v>
      </c>
      <c r="D29" s="74">
        <v>724</v>
      </c>
      <c r="E29" s="76">
        <v>724</v>
      </c>
      <c r="F29" s="75">
        <v>2100041343607</v>
      </c>
      <c r="G29" s="77" t="s">
        <v>1087</v>
      </c>
      <c r="H29" s="240">
        <v>0</v>
      </c>
      <c r="I29" s="236">
        <v>5.79</v>
      </c>
      <c r="J29" s="236">
        <v>3.88</v>
      </c>
      <c r="K29" s="236">
        <v>3.88</v>
      </c>
      <c r="L29" s="239">
        <v>0</v>
      </c>
      <c r="M29" s="237">
        <v>463.29</v>
      </c>
      <c r="N29" s="237">
        <v>0.05</v>
      </c>
      <c r="O29" s="237">
        <v>0.05</v>
      </c>
    </row>
    <row r="30" spans="1:15" ht="12.75" x14ac:dyDescent="0.2">
      <c r="A30" s="74">
        <v>481</v>
      </c>
      <c r="B30" s="74">
        <v>481</v>
      </c>
      <c r="C30" s="75">
        <v>2100041343936</v>
      </c>
      <c r="D30" s="74">
        <v>725</v>
      </c>
      <c r="E30" s="76">
        <v>725</v>
      </c>
      <c r="F30" s="75">
        <v>2100041343945</v>
      </c>
      <c r="G30" s="77" t="s">
        <v>1088</v>
      </c>
      <c r="H30" s="240">
        <v>0</v>
      </c>
      <c r="I30" s="236">
        <v>10.17</v>
      </c>
      <c r="J30" s="236">
        <v>4.03</v>
      </c>
      <c r="K30" s="236">
        <v>4.03</v>
      </c>
      <c r="L30" s="239">
        <v>0</v>
      </c>
      <c r="M30" s="237">
        <v>711.02</v>
      </c>
      <c r="N30" s="237">
        <v>0.05</v>
      </c>
      <c r="O30" s="237">
        <v>0.05</v>
      </c>
    </row>
    <row r="31" spans="1:15" ht="12.75" x14ac:dyDescent="0.2">
      <c r="A31" s="74">
        <v>483</v>
      </c>
      <c r="B31" s="74">
        <v>483</v>
      </c>
      <c r="C31" s="75">
        <v>2100041345400</v>
      </c>
      <c r="D31" s="74">
        <v>727</v>
      </c>
      <c r="E31" s="76">
        <v>727</v>
      </c>
      <c r="F31" s="75">
        <v>2100041345419</v>
      </c>
      <c r="G31" s="77" t="s">
        <v>1089</v>
      </c>
      <c r="H31" s="240">
        <v>0.14899999999999999</v>
      </c>
      <c r="I31" s="236">
        <v>13.84</v>
      </c>
      <c r="J31" s="236">
        <v>1.96</v>
      </c>
      <c r="K31" s="236">
        <v>1.96</v>
      </c>
      <c r="L31" s="239">
        <v>0</v>
      </c>
      <c r="M31" s="237">
        <v>692.18</v>
      </c>
      <c r="N31" s="237">
        <v>0.05</v>
      </c>
      <c r="O31" s="237">
        <v>0.05</v>
      </c>
    </row>
    <row r="32" spans="1:15" ht="12.75" x14ac:dyDescent="0.2">
      <c r="A32" s="74">
        <v>484</v>
      </c>
      <c r="B32" s="74">
        <v>484</v>
      </c>
      <c r="C32" s="75">
        <v>2100041346894</v>
      </c>
      <c r="D32" s="74">
        <v>728</v>
      </c>
      <c r="E32" s="76">
        <v>728</v>
      </c>
      <c r="F32" s="75">
        <v>2100041346900</v>
      </c>
      <c r="G32" s="77" t="s">
        <v>1090</v>
      </c>
      <c r="H32" s="240">
        <v>0</v>
      </c>
      <c r="I32" s="236">
        <v>4.3499999999999996</v>
      </c>
      <c r="J32" s="236">
        <v>1.93</v>
      </c>
      <c r="K32" s="236">
        <v>1.93</v>
      </c>
      <c r="L32" s="239">
        <v>-0.23799999999999999</v>
      </c>
      <c r="M32" s="237">
        <v>456.32</v>
      </c>
      <c r="N32" s="237">
        <v>0.05</v>
      </c>
      <c r="O32" s="237">
        <v>0.05</v>
      </c>
    </row>
    <row r="33" spans="1:15" ht="12.75" x14ac:dyDescent="0.2">
      <c r="A33" s="74">
        <v>487</v>
      </c>
      <c r="B33" s="74">
        <v>487</v>
      </c>
      <c r="C33" s="75">
        <v>2100041363418</v>
      </c>
      <c r="D33" s="74">
        <v>731</v>
      </c>
      <c r="E33" s="76">
        <v>731</v>
      </c>
      <c r="F33" s="75">
        <v>2100041363427</v>
      </c>
      <c r="G33" s="77" t="s">
        <v>1091</v>
      </c>
      <c r="H33" s="240">
        <v>1.4419999999999999</v>
      </c>
      <c r="I33" s="236">
        <v>6.33</v>
      </c>
      <c r="J33" s="236">
        <v>4.32</v>
      </c>
      <c r="K33" s="236">
        <v>4.32</v>
      </c>
      <c r="L33" s="239">
        <v>0</v>
      </c>
      <c r="M33" s="237">
        <v>599.41999999999996</v>
      </c>
      <c r="N33" s="237">
        <v>0.05</v>
      </c>
      <c r="O33" s="237">
        <v>0.05</v>
      </c>
    </row>
    <row r="34" spans="1:15" ht="12.75" x14ac:dyDescent="0.2">
      <c r="A34" s="74">
        <v>488</v>
      </c>
      <c r="B34" s="74">
        <v>488</v>
      </c>
      <c r="C34" s="75">
        <v>2100041376426</v>
      </c>
      <c r="D34" s="74">
        <v>732</v>
      </c>
      <c r="E34" s="76">
        <v>732</v>
      </c>
      <c r="F34" s="75">
        <v>2100041376435</v>
      </c>
      <c r="G34" s="77" t="s">
        <v>1013</v>
      </c>
      <c r="H34" s="240">
        <v>0</v>
      </c>
      <c r="I34" s="236">
        <v>2.72</v>
      </c>
      <c r="J34" s="236">
        <v>4.1500000000000004</v>
      </c>
      <c r="K34" s="236">
        <v>4.1500000000000004</v>
      </c>
      <c r="L34" s="239">
        <v>0</v>
      </c>
      <c r="M34" s="237">
        <v>482.56</v>
      </c>
      <c r="N34" s="237">
        <v>0.05</v>
      </c>
      <c r="O34" s="237">
        <v>0.05</v>
      </c>
    </row>
    <row r="35" spans="1:15" ht="12.75" x14ac:dyDescent="0.2">
      <c r="A35" s="74">
        <v>489</v>
      </c>
      <c r="B35" s="74">
        <v>489</v>
      </c>
      <c r="C35" s="75">
        <v>2100041355189</v>
      </c>
      <c r="D35" s="74">
        <v>733</v>
      </c>
      <c r="E35" s="76">
        <v>733</v>
      </c>
      <c r="F35" s="75">
        <v>2100041355198</v>
      </c>
      <c r="G35" s="77" t="s">
        <v>1092</v>
      </c>
      <c r="H35" s="240">
        <v>0</v>
      </c>
      <c r="I35" s="236">
        <v>4.45</v>
      </c>
      <c r="J35" s="236">
        <v>3.83</v>
      </c>
      <c r="K35" s="236">
        <v>3.83</v>
      </c>
      <c r="L35" s="239">
        <v>0</v>
      </c>
      <c r="M35" s="237">
        <v>508.41</v>
      </c>
      <c r="N35" s="237">
        <v>0.05</v>
      </c>
      <c r="O35" s="237">
        <v>0.05</v>
      </c>
    </row>
    <row r="36" spans="1:15" ht="12.75" x14ac:dyDescent="0.2">
      <c r="A36" s="74">
        <v>490</v>
      </c>
      <c r="B36" s="74">
        <v>490</v>
      </c>
      <c r="C36" s="75">
        <v>2100041376444</v>
      </c>
      <c r="D36" s="74">
        <v>734</v>
      </c>
      <c r="E36" s="76">
        <v>734</v>
      </c>
      <c r="F36" s="75">
        <v>2100041376453</v>
      </c>
      <c r="G36" s="77" t="s">
        <v>1015</v>
      </c>
      <c r="H36" s="240">
        <v>0</v>
      </c>
      <c r="I36" s="236">
        <v>2.72</v>
      </c>
      <c r="J36" s="236">
        <v>4.1500000000000004</v>
      </c>
      <c r="K36" s="236">
        <v>4.1500000000000004</v>
      </c>
      <c r="L36" s="239">
        <v>0</v>
      </c>
      <c r="M36" s="237">
        <v>482.56</v>
      </c>
      <c r="N36" s="237">
        <v>0.05</v>
      </c>
      <c r="O36" s="237">
        <v>0.05</v>
      </c>
    </row>
    <row r="37" spans="1:15" ht="12.75" x14ac:dyDescent="0.2">
      <c r="A37" s="74">
        <v>491</v>
      </c>
      <c r="B37" s="74">
        <v>491</v>
      </c>
      <c r="C37" s="75">
        <v>2100041383511</v>
      </c>
      <c r="D37" s="74">
        <v>735</v>
      </c>
      <c r="E37" s="76">
        <v>735</v>
      </c>
      <c r="F37" s="75">
        <v>2100041383520</v>
      </c>
      <c r="G37" s="77" t="s">
        <v>1093</v>
      </c>
      <c r="H37" s="240">
        <v>0.35599999999999998</v>
      </c>
      <c r="I37" s="236">
        <v>5.42</v>
      </c>
      <c r="J37" s="236">
        <v>3.83</v>
      </c>
      <c r="K37" s="236">
        <v>3.83</v>
      </c>
      <c r="L37" s="239">
        <v>0</v>
      </c>
      <c r="M37" s="237">
        <v>433.39</v>
      </c>
      <c r="N37" s="237">
        <v>0.05</v>
      </c>
      <c r="O37" s="237">
        <v>0.05</v>
      </c>
    </row>
    <row r="38" spans="1:15" ht="12.75" x14ac:dyDescent="0.2">
      <c r="A38" s="74">
        <v>492</v>
      </c>
      <c r="B38" s="74">
        <v>492</v>
      </c>
      <c r="C38" s="75">
        <v>2100041383822</v>
      </c>
      <c r="D38" s="74">
        <v>736</v>
      </c>
      <c r="E38" s="76">
        <v>736</v>
      </c>
      <c r="F38" s="75">
        <v>2100041383831</v>
      </c>
      <c r="G38" s="77" t="s">
        <v>1094</v>
      </c>
      <c r="H38" s="240">
        <v>0</v>
      </c>
      <c r="I38" s="236">
        <v>36.78</v>
      </c>
      <c r="J38" s="236">
        <v>2.1800000000000002</v>
      </c>
      <c r="K38" s="236">
        <v>2.1800000000000002</v>
      </c>
      <c r="L38" s="239">
        <v>0</v>
      </c>
      <c r="M38" s="237">
        <v>1507.92</v>
      </c>
      <c r="N38" s="237">
        <v>0.05</v>
      </c>
      <c r="O38" s="237">
        <v>0.05</v>
      </c>
    </row>
    <row r="39" spans="1:15" ht="12.75" x14ac:dyDescent="0.2">
      <c r="A39" s="74">
        <v>493</v>
      </c>
      <c r="B39" s="74">
        <v>493</v>
      </c>
      <c r="C39" s="75">
        <v>2100041383840</v>
      </c>
      <c r="D39" s="74">
        <v>737</v>
      </c>
      <c r="E39" s="74">
        <v>737</v>
      </c>
      <c r="F39" s="75">
        <v>2100041383850</v>
      </c>
      <c r="G39" s="77" t="s">
        <v>1095</v>
      </c>
      <c r="H39" s="240">
        <v>0</v>
      </c>
      <c r="I39" s="236">
        <v>56.03</v>
      </c>
      <c r="J39" s="236">
        <v>2.19</v>
      </c>
      <c r="K39" s="236">
        <v>2.19</v>
      </c>
      <c r="L39" s="239">
        <v>-0.38100000000000001</v>
      </c>
      <c r="M39" s="237">
        <v>1408.37</v>
      </c>
      <c r="N39" s="237">
        <v>0.05</v>
      </c>
      <c r="O39" s="237">
        <v>0.05</v>
      </c>
    </row>
    <row r="40" spans="1:15" ht="12.75" x14ac:dyDescent="0.2">
      <c r="A40" s="74">
        <v>494</v>
      </c>
      <c r="B40" s="74">
        <v>494</v>
      </c>
      <c r="C40" s="75">
        <v>2100041394105</v>
      </c>
      <c r="D40" s="74">
        <v>738</v>
      </c>
      <c r="E40" s="76">
        <v>738</v>
      </c>
      <c r="F40" s="75">
        <v>2100041394114</v>
      </c>
      <c r="G40" s="77" t="s">
        <v>1096</v>
      </c>
      <c r="H40" s="240">
        <v>0</v>
      </c>
      <c r="I40" s="236">
        <v>13.17</v>
      </c>
      <c r="J40" s="236">
        <v>1.82</v>
      </c>
      <c r="K40" s="236">
        <v>1.82</v>
      </c>
      <c r="L40" s="239">
        <v>0</v>
      </c>
      <c r="M40" s="237">
        <v>1580.11</v>
      </c>
      <c r="N40" s="237">
        <v>0.05</v>
      </c>
      <c r="O40" s="237">
        <v>0.05</v>
      </c>
    </row>
    <row r="41" spans="1:15" ht="12.75" x14ac:dyDescent="0.2">
      <c r="A41" s="74">
        <v>495</v>
      </c>
      <c r="B41" s="74">
        <v>495</v>
      </c>
      <c r="C41" s="75">
        <v>2100041394123</v>
      </c>
      <c r="D41" s="74">
        <v>739</v>
      </c>
      <c r="E41" s="76">
        <v>739</v>
      </c>
      <c r="F41" s="75">
        <v>2100041394132</v>
      </c>
      <c r="G41" s="77" t="s">
        <v>1097</v>
      </c>
      <c r="H41" s="240">
        <v>0</v>
      </c>
      <c r="I41" s="236">
        <v>32.549999999999997</v>
      </c>
      <c r="J41" s="236">
        <v>1.82</v>
      </c>
      <c r="K41" s="236">
        <v>1.82</v>
      </c>
      <c r="L41" s="239">
        <v>0</v>
      </c>
      <c r="M41" s="237">
        <v>1808.47</v>
      </c>
      <c r="N41" s="237">
        <v>0.05</v>
      </c>
      <c r="O41" s="237">
        <v>0.05</v>
      </c>
    </row>
    <row r="42" spans="1:15" ht="12.75" x14ac:dyDescent="0.2">
      <c r="A42" s="74">
        <v>496</v>
      </c>
      <c r="B42" s="74">
        <v>496</v>
      </c>
      <c r="C42" s="75">
        <v>2100041401774</v>
      </c>
      <c r="D42" s="74">
        <v>740</v>
      </c>
      <c r="E42" s="76">
        <v>740</v>
      </c>
      <c r="F42" s="75">
        <v>2100041401792</v>
      </c>
      <c r="G42" s="77" t="s">
        <v>1098</v>
      </c>
      <c r="H42" s="240">
        <v>0</v>
      </c>
      <c r="I42" s="236">
        <v>101.5</v>
      </c>
      <c r="J42" s="236">
        <v>2</v>
      </c>
      <c r="K42" s="236">
        <v>2</v>
      </c>
      <c r="L42" s="239">
        <v>0</v>
      </c>
      <c r="M42" s="237">
        <v>2845.27</v>
      </c>
      <c r="N42" s="237">
        <v>0.05</v>
      </c>
      <c r="O42" s="237">
        <v>0.05</v>
      </c>
    </row>
    <row r="43" spans="1:15" ht="12.75" x14ac:dyDescent="0.2">
      <c r="A43" s="74">
        <v>497</v>
      </c>
      <c r="B43" s="74">
        <v>497</v>
      </c>
      <c r="C43" s="75">
        <v>2100041403638</v>
      </c>
      <c r="D43" s="74">
        <v>741</v>
      </c>
      <c r="E43" s="76">
        <v>741</v>
      </c>
      <c r="F43" s="75">
        <v>2100041403647</v>
      </c>
      <c r="G43" s="77" t="s">
        <v>1099</v>
      </c>
      <c r="H43" s="240">
        <v>0.29699999999999999</v>
      </c>
      <c r="I43" s="236">
        <v>2.91</v>
      </c>
      <c r="J43" s="236">
        <v>3.94</v>
      </c>
      <c r="K43" s="236">
        <v>3.94</v>
      </c>
      <c r="L43" s="239">
        <v>0</v>
      </c>
      <c r="M43" s="237">
        <v>725.42</v>
      </c>
      <c r="N43" s="237">
        <v>0.05</v>
      </c>
      <c r="O43" s="237">
        <v>0.05</v>
      </c>
    </row>
    <row r="44" spans="1:15" ht="12.75" x14ac:dyDescent="0.2">
      <c r="A44" s="74">
        <v>498</v>
      </c>
      <c r="B44" s="74">
        <v>498</v>
      </c>
      <c r="C44" s="75">
        <v>2100041403656</v>
      </c>
      <c r="D44" s="74">
        <v>742</v>
      </c>
      <c r="E44" s="76">
        <v>742</v>
      </c>
      <c r="F44" s="75">
        <v>2100041403665</v>
      </c>
      <c r="G44" s="77" t="s">
        <v>1100</v>
      </c>
      <c r="H44" s="240">
        <v>2.4220000000000002</v>
      </c>
      <c r="I44" s="236">
        <v>0.66</v>
      </c>
      <c r="J44" s="236">
        <v>4.5999999999999996</v>
      </c>
      <c r="K44" s="236">
        <v>4.5999999999999996</v>
      </c>
      <c r="L44" s="239">
        <v>0</v>
      </c>
      <c r="M44" s="237">
        <v>460.01</v>
      </c>
      <c r="N44" s="237">
        <v>0.05</v>
      </c>
      <c r="O44" s="237">
        <v>0.05</v>
      </c>
    </row>
    <row r="45" spans="1:15" ht="12.75" x14ac:dyDescent="0.2">
      <c r="A45" s="74">
        <v>499</v>
      </c>
      <c r="B45" s="74">
        <v>499</v>
      </c>
      <c r="C45" s="75">
        <v>2100041403674</v>
      </c>
      <c r="D45" s="74">
        <v>743</v>
      </c>
      <c r="E45" s="76">
        <v>743</v>
      </c>
      <c r="F45" s="75">
        <v>2100041403683</v>
      </c>
      <c r="G45" s="77" t="s">
        <v>1101</v>
      </c>
      <c r="H45" s="240">
        <v>0</v>
      </c>
      <c r="I45" s="236">
        <v>28.26</v>
      </c>
      <c r="J45" s="236">
        <v>2</v>
      </c>
      <c r="K45" s="236">
        <v>2</v>
      </c>
      <c r="L45" s="239">
        <v>0</v>
      </c>
      <c r="M45" s="237">
        <v>791.24</v>
      </c>
      <c r="N45" s="237">
        <v>0.05</v>
      </c>
      <c r="O45" s="237">
        <v>0.05</v>
      </c>
    </row>
    <row r="46" spans="1:15" ht="127.5" x14ac:dyDescent="0.2">
      <c r="A46" s="74">
        <v>504</v>
      </c>
      <c r="B46" s="74">
        <v>504</v>
      </c>
      <c r="C46" s="75" t="s">
        <v>1334</v>
      </c>
      <c r="D46" s="74"/>
      <c r="E46" s="76"/>
      <c r="F46" s="75"/>
      <c r="G46" s="77" t="s">
        <v>803</v>
      </c>
      <c r="H46" s="240">
        <v>0.55800000000000005</v>
      </c>
      <c r="I46" s="236">
        <v>0</v>
      </c>
      <c r="J46" s="236">
        <v>7.28</v>
      </c>
      <c r="K46" s="236">
        <v>7.28</v>
      </c>
      <c r="L46" s="239">
        <v>0</v>
      </c>
      <c r="M46" s="237">
        <v>0</v>
      </c>
      <c r="N46" s="237">
        <v>0</v>
      </c>
      <c r="O46" s="237">
        <v>0</v>
      </c>
    </row>
    <row r="47" spans="1:15" ht="38.25" x14ac:dyDescent="0.2">
      <c r="A47" s="74">
        <v>505</v>
      </c>
      <c r="B47" s="74">
        <v>505</v>
      </c>
      <c r="C47" s="75" t="s">
        <v>1335</v>
      </c>
      <c r="D47" s="74"/>
      <c r="E47" s="76"/>
      <c r="F47" s="75"/>
      <c r="G47" s="77" t="s">
        <v>804</v>
      </c>
      <c r="H47" s="240">
        <v>0</v>
      </c>
      <c r="I47" s="236">
        <v>2607.4699999999998</v>
      </c>
      <c r="J47" s="236">
        <v>4.67</v>
      </c>
      <c r="K47" s="236">
        <v>4.67</v>
      </c>
      <c r="L47" s="239">
        <v>0</v>
      </c>
      <c r="M47" s="237">
        <v>0</v>
      </c>
      <c r="N47" s="237">
        <v>0</v>
      </c>
      <c r="O47" s="237">
        <v>0</v>
      </c>
    </row>
    <row r="48" spans="1:15" ht="12.75" x14ac:dyDescent="0.2">
      <c r="A48" s="74">
        <v>507</v>
      </c>
      <c r="B48" s="74">
        <v>507</v>
      </c>
      <c r="C48" s="75">
        <v>2100040067486</v>
      </c>
      <c r="D48" s="74">
        <v>664</v>
      </c>
      <c r="E48" s="76">
        <v>664</v>
      </c>
      <c r="F48" s="75">
        <v>2100040067477</v>
      </c>
      <c r="G48" s="77" t="s">
        <v>805</v>
      </c>
      <c r="H48" s="240">
        <v>0</v>
      </c>
      <c r="I48" s="236">
        <v>9.4600000000000009</v>
      </c>
      <c r="J48" s="236">
        <v>2.25</v>
      </c>
      <c r="K48" s="236">
        <v>2.25</v>
      </c>
      <c r="L48" s="239">
        <v>-1.0999999999999999E-2</v>
      </c>
      <c r="M48" s="237">
        <v>701.93</v>
      </c>
      <c r="N48" s="237">
        <v>0.05</v>
      </c>
      <c r="O48" s="237">
        <v>0.05</v>
      </c>
    </row>
    <row r="49" spans="1:15" ht="12.75" x14ac:dyDescent="0.2">
      <c r="A49" s="74">
        <v>508</v>
      </c>
      <c r="B49" s="74">
        <v>508</v>
      </c>
      <c r="C49" s="75">
        <v>2100041079038</v>
      </c>
      <c r="D49" s="74">
        <v>674</v>
      </c>
      <c r="E49" s="76">
        <v>674</v>
      </c>
      <c r="F49" s="75">
        <v>2100041079047</v>
      </c>
      <c r="G49" s="77" t="s">
        <v>806</v>
      </c>
      <c r="H49" s="240">
        <v>0</v>
      </c>
      <c r="I49" s="236">
        <v>11.94</v>
      </c>
      <c r="J49" s="236">
        <v>2.0299999999999998</v>
      </c>
      <c r="K49" s="236">
        <v>2.0299999999999998</v>
      </c>
      <c r="L49" s="239">
        <v>0</v>
      </c>
      <c r="M49" s="237">
        <v>883.49</v>
      </c>
      <c r="N49" s="237">
        <v>0.05</v>
      </c>
      <c r="O49" s="237">
        <v>0.05</v>
      </c>
    </row>
    <row r="50" spans="1:15" ht="12.75" x14ac:dyDescent="0.2">
      <c r="A50" s="74">
        <v>509</v>
      </c>
      <c r="B50" s="74">
        <v>509</v>
      </c>
      <c r="C50" s="75">
        <v>2100040126342</v>
      </c>
      <c r="D50" s="74">
        <v>660</v>
      </c>
      <c r="E50" s="76">
        <v>660</v>
      </c>
      <c r="F50" s="75">
        <v>2100040126333</v>
      </c>
      <c r="G50" s="77" t="s">
        <v>807</v>
      </c>
      <c r="H50" s="240">
        <v>2.0249999999999999</v>
      </c>
      <c r="I50" s="236">
        <v>11.25</v>
      </c>
      <c r="J50" s="236">
        <v>2.76</v>
      </c>
      <c r="K50" s="236">
        <v>2.76</v>
      </c>
      <c r="L50" s="239">
        <v>0</v>
      </c>
      <c r="M50" s="237">
        <v>0</v>
      </c>
      <c r="N50" s="237">
        <v>0</v>
      </c>
      <c r="O50" s="237">
        <v>0</v>
      </c>
    </row>
    <row r="51" spans="1:15" ht="12.75" x14ac:dyDescent="0.2">
      <c r="A51" s="74">
        <v>510</v>
      </c>
      <c r="B51" s="74">
        <v>510</v>
      </c>
      <c r="C51" s="75">
        <v>2199989614144</v>
      </c>
      <c r="D51" s="74"/>
      <c r="E51" s="76"/>
      <c r="F51" s="75"/>
      <c r="G51" s="77" t="s">
        <v>1102</v>
      </c>
      <c r="H51" s="240">
        <v>0</v>
      </c>
      <c r="I51" s="236">
        <v>752.91</v>
      </c>
      <c r="J51" s="236">
        <v>1.1000000000000001</v>
      </c>
      <c r="K51" s="236">
        <v>1.1000000000000001</v>
      </c>
      <c r="L51" s="239">
        <v>0</v>
      </c>
      <c r="M51" s="237">
        <v>0</v>
      </c>
      <c r="N51" s="237">
        <v>0</v>
      </c>
      <c r="O51" s="237">
        <v>0</v>
      </c>
    </row>
    <row r="52" spans="1:15" ht="51" x14ac:dyDescent="0.2">
      <c r="A52" s="74">
        <v>511</v>
      </c>
      <c r="B52" s="74">
        <v>511</v>
      </c>
      <c r="C52" s="75" t="s">
        <v>1336</v>
      </c>
      <c r="D52" s="74"/>
      <c r="E52" s="76"/>
      <c r="F52" s="75"/>
      <c r="G52" s="77" t="s">
        <v>1103</v>
      </c>
      <c r="H52" s="240">
        <v>0</v>
      </c>
      <c r="I52" s="236">
        <v>2225.3000000000002</v>
      </c>
      <c r="J52" s="236">
        <v>4.62</v>
      </c>
      <c r="K52" s="236">
        <v>4.62</v>
      </c>
      <c r="L52" s="239">
        <v>0</v>
      </c>
      <c r="M52" s="237">
        <v>0</v>
      </c>
      <c r="N52" s="237">
        <v>0</v>
      </c>
      <c r="O52" s="237">
        <v>0</v>
      </c>
    </row>
    <row r="53" spans="1:15" ht="12.75" x14ac:dyDescent="0.2">
      <c r="A53" s="74">
        <v>512</v>
      </c>
      <c r="B53" s="74">
        <v>512</v>
      </c>
      <c r="C53" s="75">
        <v>2199989610024</v>
      </c>
      <c r="D53" s="74">
        <v>778</v>
      </c>
      <c r="E53" s="76">
        <v>778</v>
      </c>
      <c r="F53" s="75">
        <v>2100041256140</v>
      </c>
      <c r="G53" s="77" t="s">
        <v>810</v>
      </c>
      <c r="H53" s="240">
        <v>0.32500000000000001</v>
      </c>
      <c r="I53" s="236">
        <v>2838.25</v>
      </c>
      <c r="J53" s="236">
        <v>7.36</v>
      </c>
      <c r="K53" s="236">
        <v>7.36</v>
      </c>
      <c r="L53" s="239">
        <v>0</v>
      </c>
      <c r="M53" s="237">
        <v>78.84</v>
      </c>
      <c r="N53" s="237">
        <v>0.05</v>
      </c>
      <c r="O53" s="237">
        <v>0.05</v>
      </c>
    </row>
    <row r="54" spans="1:15" ht="12.75" x14ac:dyDescent="0.2">
      <c r="A54" s="74">
        <v>513</v>
      </c>
      <c r="B54" s="74">
        <v>513</v>
      </c>
      <c r="C54" s="75">
        <v>2199989616995</v>
      </c>
      <c r="D54" s="74"/>
      <c r="E54" s="76"/>
      <c r="F54" s="75"/>
      <c r="G54" s="77" t="s">
        <v>811</v>
      </c>
      <c r="H54" s="240">
        <v>0</v>
      </c>
      <c r="I54" s="236">
        <v>819.5</v>
      </c>
      <c r="J54" s="236">
        <v>2.31</v>
      </c>
      <c r="K54" s="236">
        <v>2.31</v>
      </c>
      <c r="L54" s="239">
        <v>0</v>
      </c>
      <c r="M54" s="237">
        <v>0</v>
      </c>
      <c r="N54" s="237">
        <v>0</v>
      </c>
      <c r="O54" s="237">
        <v>0</v>
      </c>
    </row>
    <row r="55" spans="1:15" ht="12.75" x14ac:dyDescent="0.2">
      <c r="A55" s="74">
        <v>514</v>
      </c>
      <c r="B55" s="74">
        <v>514</v>
      </c>
      <c r="C55" s="75">
        <v>2189999999928</v>
      </c>
      <c r="D55" s="74"/>
      <c r="E55" s="76"/>
      <c r="F55" s="75"/>
      <c r="G55" s="77" t="s">
        <v>1104</v>
      </c>
      <c r="H55" s="240">
        <v>0</v>
      </c>
      <c r="I55" s="236">
        <v>5339.15</v>
      </c>
      <c r="J55" s="236">
        <v>3.31</v>
      </c>
      <c r="K55" s="236">
        <v>3.31</v>
      </c>
      <c r="L55" s="239">
        <v>0</v>
      </c>
      <c r="M55" s="237">
        <v>0</v>
      </c>
      <c r="N55" s="237">
        <v>0</v>
      </c>
      <c r="O55" s="237">
        <v>0</v>
      </c>
    </row>
    <row r="56" spans="1:15" ht="25.5" x14ac:dyDescent="0.2">
      <c r="A56" s="74">
        <v>515</v>
      </c>
      <c r="B56" s="74">
        <v>515</v>
      </c>
      <c r="C56" s="75" t="s">
        <v>1337</v>
      </c>
      <c r="D56" s="74"/>
      <c r="E56" s="76"/>
      <c r="F56" s="75"/>
      <c r="G56" s="77" t="s">
        <v>1105</v>
      </c>
      <c r="H56" s="240">
        <v>0.1</v>
      </c>
      <c r="I56" s="236">
        <v>7172.68</v>
      </c>
      <c r="J56" s="236">
        <v>11.42</v>
      </c>
      <c r="K56" s="236">
        <v>11.42</v>
      </c>
      <c r="L56" s="239">
        <v>0</v>
      </c>
      <c r="M56" s="237">
        <v>0</v>
      </c>
      <c r="N56" s="237">
        <v>0</v>
      </c>
      <c r="O56" s="237">
        <v>0</v>
      </c>
    </row>
    <row r="57" spans="1:15" ht="12.75" x14ac:dyDescent="0.2">
      <c r="A57" s="74">
        <v>517</v>
      </c>
      <c r="B57" s="74">
        <v>517</v>
      </c>
      <c r="C57" s="75">
        <v>2189999998678</v>
      </c>
      <c r="D57" s="74"/>
      <c r="E57" s="76"/>
      <c r="F57" s="75"/>
      <c r="G57" s="77" t="s">
        <v>1106</v>
      </c>
      <c r="H57" s="240">
        <v>0.44</v>
      </c>
      <c r="I57" s="236">
        <v>28112.799999999999</v>
      </c>
      <c r="J57" s="236">
        <v>5.0999999999999996</v>
      </c>
      <c r="K57" s="236">
        <v>5.0999999999999996</v>
      </c>
      <c r="L57" s="239">
        <v>0</v>
      </c>
      <c r="M57" s="237">
        <v>0</v>
      </c>
      <c r="N57" s="237">
        <v>0</v>
      </c>
      <c r="O57" s="237">
        <v>0</v>
      </c>
    </row>
    <row r="58" spans="1:15" ht="25.5" x14ac:dyDescent="0.2">
      <c r="A58" s="74">
        <v>518</v>
      </c>
      <c r="B58" s="74">
        <v>518</v>
      </c>
      <c r="C58" s="75" t="s">
        <v>1338</v>
      </c>
      <c r="D58" s="74">
        <v>619</v>
      </c>
      <c r="E58" s="76">
        <v>619</v>
      </c>
      <c r="F58" s="75" t="s">
        <v>1339</v>
      </c>
      <c r="G58" s="77" t="s">
        <v>1107</v>
      </c>
      <c r="H58" s="240">
        <v>2E-3</v>
      </c>
      <c r="I58" s="236">
        <v>58.68</v>
      </c>
      <c r="J58" s="236">
        <v>7.29</v>
      </c>
      <c r="K58" s="236">
        <v>7.29</v>
      </c>
      <c r="L58" s="239">
        <v>0</v>
      </c>
      <c r="M58" s="237">
        <v>0</v>
      </c>
      <c r="N58" s="237">
        <v>0</v>
      </c>
      <c r="O58" s="237">
        <v>0</v>
      </c>
    </row>
    <row r="59" spans="1:15" ht="12.75" x14ac:dyDescent="0.2">
      <c r="A59" s="74">
        <v>519</v>
      </c>
      <c r="B59" s="74">
        <v>519</v>
      </c>
      <c r="C59" s="75">
        <v>2199989611204</v>
      </c>
      <c r="D59" s="74"/>
      <c r="E59" s="76"/>
      <c r="F59" s="75"/>
      <c r="G59" s="77" t="s">
        <v>816</v>
      </c>
      <c r="H59" s="240">
        <v>2.8000000000000001E-2</v>
      </c>
      <c r="I59" s="236">
        <v>133.19</v>
      </c>
      <c r="J59" s="236">
        <v>8.2799999999999994</v>
      </c>
      <c r="K59" s="236">
        <v>8.2799999999999994</v>
      </c>
      <c r="L59" s="239">
        <v>0</v>
      </c>
      <c r="M59" s="237">
        <v>0</v>
      </c>
      <c r="N59" s="237">
        <v>0</v>
      </c>
      <c r="O59" s="237">
        <v>0</v>
      </c>
    </row>
    <row r="60" spans="1:15" ht="12.75" x14ac:dyDescent="0.2">
      <c r="A60" s="74">
        <v>520</v>
      </c>
      <c r="B60" s="74">
        <v>520</v>
      </c>
      <c r="C60" s="75">
        <v>2189999999937</v>
      </c>
      <c r="D60" s="74"/>
      <c r="E60" s="76"/>
      <c r="F60" s="75"/>
      <c r="G60" s="77" t="s">
        <v>1108</v>
      </c>
      <c r="H60" s="240">
        <v>0.96199999999999997</v>
      </c>
      <c r="I60" s="236">
        <v>2831.02</v>
      </c>
      <c r="J60" s="236">
        <v>4.3600000000000003</v>
      </c>
      <c r="K60" s="236">
        <v>4.3600000000000003</v>
      </c>
      <c r="L60" s="239">
        <v>0</v>
      </c>
      <c r="M60" s="237">
        <v>0</v>
      </c>
      <c r="N60" s="237">
        <v>0</v>
      </c>
      <c r="O60" s="237">
        <v>0</v>
      </c>
    </row>
    <row r="61" spans="1:15" ht="12.75" x14ac:dyDescent="0.2">
      <c r="A61" s="74">
        <v>522</v>
      </c>
      <c r="B61" s="74">
        <v>522</v>
      </c>
      <c r="C61" s="75">
        <v>2199989628537</v>
      </c>
      <c r="D61" s="74"/>
      <c r="E61" s="76"/>
      <c r="F61" s="75"/>
      <c r="G61" s="77" t="s">
        <v>1109</v>
      </c>
      <c r="H61" s="240">
        <v>0</v>
      </c>
      <c r="I61" s="236">
        <v>815.06</v>
      </c>
      <c r="J61" s="236">
        <v>5.18</v>
      </c>
      <c r="K61" s="236">
        <v>5.18</v>
      </c>
      <c r="L61" s="239">
        <v>0</v>
      </c>
      <c r="M61" s="237">
        <v>0</v>
      </c>
      <c r="N61" s="237">
        <v>0</v>
      </c>
      <c r="O61" s="237">
        <v>0</v>
      </c>
    </row>
    <row r="62" spans="1:15" ht="51" x14ac:dyDescent="0.2">
      <c r="A62" s="74">
        <v>529</v>
      </c>
      <c r="B62" s="74">
        <v>529</v>
      </c>
      <c r="C62" s="75" t="s">
        <v>1340</v>
      </c>
      <c r="D62" s="74"/>
      <c r="E62" s="76"/>
      <c r="F62" s="75"/>
      <c r="G62" s="77" t="s">
        <v>819</v>
      </c>
      <c r="H62" s="240">
        <v>0</v>
      </c>
      <c r="I62" s="236">
        <v>1309.3800000000001</v>
      </c>
      <c r="J62" s="236">
        <v>4.28</v>
      </c>
      <c r="K62" s="236">
        <v>4.28</v>
      </c>
      <c r="L62" s="239">
        <v>0</v>
      </c>
      <c r="M62" s="237">
        <v>0</v>
      </c>
      <c r="N62" s="237">
        <v>0</v>
      </c>
      <c r="O62" s="237">
        <v>0</v>
      </c>
    </row>
    <row r="63" spans="1:15" ht="12.75" x14ac:dyDescent="0.2">
      <c r="A63" s="74">
        <v>531</v>
      </c>
      <c r="B63" s="74">
        <v>531</v>
      </c>
      <c r="C63" s="75">
        <v>2199989628430</v>
      </c>
      <c r="D63" s="74"/>
      <c r="E63" s="76"/>
      <c r="F63" s="75"/>
      <c r="G63" s="77" t="s">
        <v>820</v>
      </c>
      <c r="H63" s="240">
        <v>0.64500000000000002</v>
      </c>
      <c r="I63" s="236">
        <v>2521.87</v>
      </c>
      <c r="J63" s="236">
        <v>4.75</v>
      </c>
      <c r="K63" s="236">
        <v>4.75</v>
      </c>
      <c r="L63" s="239">
        <v>0</v>
      </c>
      <c r="M63" s="237">
        <v>0</v>
      </c>
      <c r="N63" s="237">
        <v>0</v>
      </c>
      <c r="O63" s="237">
        <v>0</v>
      </c>
    </row>
    <row r="64" spans="1:15" ht="12.75" x14ac:dyDescent="0.2">
      <c r="A64" s="74">
        <v>532</v>
      </c>
      <c r="B64" s="74">
        <v>532</v>
      </c>
      <c r="C64" s="75">
        <v>2199989640232</v>
      </c>
      <c r="D64" s="74"/>
      <c r="E64" s="76"/>
      <c r="F64" s="75"/>
      <c r="G64" s="77" t="s">
        <v>821</v>
      </c>
      <c r="H64" s="240">
        <v>1.341</v>
      </c>
      <c r="I64" s="236">
        <v>819.5</v>
      </c>
      <c r="J64" s="236">
        <v>3.79</v>
      </c>
      <c r="K64" s="236">
        <v>3.79</v>
      </c>
      <c r="L64" s="239">
        <v>0</v>
      </c>
      <c r="M64" s="237">
        <v>0</v>
      </c>
      <c r="N64" s="237">
        <v>0</v>
      </c>
      <c r="O64" s="237">
        <v>0</v>
      </c>
    </row>
    <row r="65" spans="1:15" ht="38.25" x14ac:dyDescent="0.2">
      <c r="A65" s="74">
        <v>533</v>
      </c>
      <c r="B65" s="74">
        <v>533</v>
      </c>
      <c r="C65" s="75" t="s">
        <v>1341</v>
      </c>
      <c r="D65" s="74">
        <v>633</v>
      </c>
      <c r="E65" s="76">
        <v>633</v>
      </c>
      <c r="F65" s="75">
        <v>2198765427530</v>
      </c>
      <c r="G65" s="77" t="s">
        <v>1110</v>
      </c>
      <c r="H65" s="240">
        <v>0.32500000000000001</v>
      </c>
      <c r="I65" s="236">
        <v>136</v>
      </c>
      <c r="J65" s="236">
        <v>5.17</v>
      </c>
      <c r="K65" s="236">
        <v>5.17</v>
      </c>
      <c r="L65" s="239">
        <v>0</v>
      </c>
      <c r="M65" s="237">
        <v>0</v>
      </c>
      <c r="N65" s="237">
        <v>0</v>
      </c>
      <c r="O65" s="237">
        <v>0</v>
      </c>
    </row>
    <row r="66" spans="1:15" ht="38.25" x14ac:dyDescent="0.2">
      <c r="A66" s="74">
        <v>534</v>
      </c>
      <c r="B66" s="74">
        <v>534</v>
      </c>
      <c r="C66" s="75" t="s">
        <v>1342</v>
      </c>
      <c r="D66" s="74"/>
      <c r="E66" s="76"/>
      <c r="F66" s="75"/>
      <c r="G66" s="77" t="s">
        <v>1111</v>
      </c>
      <c r="H66" s="240">
        <v>1.0999999999999999E-2</v>
      </c>
      <c r="I66" s="236">
        <v>399.56</v>
      </c>
      <c r="J66" s="236">
        <v>8.35</v>
      </c>
      <c r="K66" s="236">
        <v>8.35</v>
      </c>
      <c r="L66" s="239">
        <v>0</v>
      </c>
      <c r="M66" s="237">
        <v>0</v>
      </c>
      <c r="N66" s="237">
        <v>0</v>
      </c>
      <c r="O66" s="237">
        <v>0</v>
      </c>
    </row>
    <row r="67" spans="1:15" ht="51" x14ac:dyDescent="0.2">
      <c r="A67" s="74">
        <v>535</v>
      </c>
      <c r="B67" s="74">
        <v>535</v>
      </c>
      <c r="C67" s="75" t="s">
        <v>1343</v>
      </c>
      <c r="D67" s="74">
        <v>617</v>
      </c>
      <c r="E67" s="76">
        <v>617</v>
      </c>
      <c r="F67" s="75" t="s">
        <v>1344</v>
      </c>
      <c r="G67" s="77" t="s">
        <v>1112</v>
      </c>
      <c r="H67" s="240">
        <v>1E-3</v>
      </c>
      <c r="I67" s="236">
        <v>375.89</v>
      </c>
      <c r="J67" s="236">
        <v>5.6</v>
      </c>
      <c r="K67" s="236">
        <v>5.6</v>
      </c>
      <c r="L67" s="239">
        <v>-1.1970000000000001</v>
      </c>
      <c r="M67" s="237">
        <v>156.86000000000001</v>
      </c>
      <c r="N67" s="237">
        <v>0.05</v>
      </c>
      <c r="O67" s="237">
        <v>0.05</v>
      </c>
    </row>
    <row r="68" spans="1:15" ht="25.5" x14ac:dyDescent="0.2">
      <c r="A68" s="74">
        <v>536</v>
      </c>
      <c r="B68" s="74">
        <v>536</v>
      </c>
      <c r="C68" s="75" t="s">
        <v>1345</v>
      </c>
      <c r="D68" s="74">
        <v>636</v>
      </c>
      <c r="E68" s="76">
        <v>636</v>
      </c>
      <c r="F68" s="75">
        <v>2189999997354</v>
      </c>
      <c r="G68" s="77" t="s">
        <v>825</v>
      </c>
      <c r="H68" s="240">
        <v>0</v>
      </c>
      <c r="I68" s="236">
        <v>213.22</v>
      </c>
      <c r="J68" s="236">
        <v>10.63</v>
      </c>
      <c r="K68" s="236">
        <v>10.63</v>
      </c>
      <c r="L68" s="239">
        <v>0</v>
      </c>
      <c r="M68" s="237">
        <v>0</v>
      </c>
      <c r="N68" s="237">
        <v>0</v>
      </c>
      <c r="O68" s="237">
        <v>0</v>
      </c>
    </row>
    <row r="69" spans="1:15" ht="12.75" x14ac:dyDescent="0.2">
      <c r="A69" s="74">
        <v>538</v>
      </c>
      <c r="B69" s="74">
        <v>538</v>
      </c>
      <c r="C69" s="75">
        <v>2198765295402</v>
      </c>
      <c r="D69" s="74">
        <v>786</v>
      </c>
      <c r="E69" s="76">
        <v>786</v>
      </c>
      <c r="F69" s="75">
        <v>2100041213572</v>
      </c>
      <c r="G69" s="77" t="s">
        <v>826</v>
      </c>
      <c r="H69" s="240">
        <v>0.16900000000000001</v>
      </c>
      <c r="I69" s="236">
        <v>164.31</v>
      </c>
      <c r="J69" s="236">
        <v>6.81</v>
      </c>
      <c r="K69" s="236">
        <v>6.81</v>
      </c>
      <c r="L69" s="239">
        <v>-0.32800000000000001</v>
      </c>
      <c r="M69" s="237">
        <v>102.07</v>
      </c>
      <c r="N69" s="237">
        <v>0.05</v>
      </c>
      <c r="O69" s="237">
        <v>0.05</v>
      </c>
    </row>
    <row r="70" spans="1:15" ht="12.75" x14ac:dyDescent="0.2">
      <c r="A70" s="74">
        <v>539</v>
      </c>
      <c r="B70" s="74">
        <v>539</v>
      </c>
      <c r="C70" s="75">
        <v>2100040302060</v>
      </c>
      <c r="D70" s="74"/>
      <c r="E70" s="76"/>
      <c r="F70" s="75"/>
      <c r="G70" s="77" t="s">
        <v>1113</v>
      </c>
      <c r="H70" s="240">
        <v>0</v>
      </c>
      <c r="I70" s="236">
        <v>892.91</v>
      </c>
      <c r="J70" s="236">
        <v>2.76</v>
      </c>
      <c r="K70" s="236">
        <v>2.76</v>
      </c>
      <c r="L70" s="239">
        <v>0</v>
      </c>
      <c r="M70" s="237">
        <v>0</v>
      </c>
      <c r="N70" s="237">
        <v>0</v>
      </c>
      <c r="O70" s="237">
        <v>0</v>
      </c>
    </row>
    <row r="71" spans="1:15" ht="25.5" x14ac:dyDescent="0.2">
      <c r="A71" s="74">
        <v>541</v>
      </c>
      <c r="B71" s="74">
        <v>541</v>
      </c>
      <c r="C71" s="75" t="s">
        <v>1346</v>
      </c>
      <c r="D71" s="74">
        <v>678</v>
      </c>
      <c r="E71" s="76">
        <v>678</v>
      </c>
      <c r="F71" s="75" t="s">
        <v>1347</v>
      </c>
      <c r="G71" s="77" t="s">
        <v>1114</v>
      </c>
      <c r="H71" s="240">
        <v>3.0000000000000001E-3</v>
      </c>
      <c r="I71" s="236">
        <v>128.59</v>
      </c>
      <c r="J71" s="236">
        <v>2.2799999999999998</v>
      </c>
      <c r="K71" s="236">
        <v>2.2799999999999998</v>
      </c>
      <c r="L71" s="239">
        <v>-3.0000000000000001E-3</v>
      </c>
      <c r="M71" s="237">
        <v>137.78</v>
      </c>
      <c r="N71" s="237">
        <v>0.05</v>
      </c>
      <c r="O71" s="237">
        <v>0.05</v>
      </c>
    </row>
    <row r="72" spans="1:15" ht="25.5" x14ac:dyDescent="0.2">
      <c r="A72" s="74">
        <v>542</v>
      </c>
      <c r="B72" s="74">
        <v>542</v>
      </c>
      <c r="C72" s="75" t="s">
        <v>1348</v>
      </c>
      <c r="D72" s="74"/>
      <c r="E72" s="76"/>
      <c r="F72" s="75"/>
      <c r="G72" s="77" t="s">
        <v>1115</v>
      </c>
      <c r="H72" s="240">
        <v>0.111</v>
      </c>
      <c r="I72" s="236">
        <v>13130.71</v>
      </c>
      <c r="J72" s="236">
        <v>12.45</v>
      </c>
      <c r="K72" s="236">
        <v>12.45</v>
      </c>
      <c r="L72" s="239">
        <v>0</v>
      </c>
      <c r="M72" s="237">
        <v>0</v>
      </c>
      <c r="N72" s="237">
        <v>0</v>
      </c>
      <c r="O72" s="237">
        <v>0</v>
      </c>
    </row>
    <row r="73" spans="1:15" ht="38.25" x14ac:dyDescent="0.2">
      <c r="A73" s="74">
        <v>545</v>
      </c>
      <c r="B73" s="74">
        <v>545</v>
      </c>
      <c r="C73" s="75" t="s">
        <v>1349</v>
      </c>
      <c r="D73" s="74"/>
      <c r="E73" s="76"/>
      <c r="F73" s="75"/>
      <c r="G73" s="77" t="s">
        <v>1116</v>
      </c>
      <c r="H73" s="240">
        <v>0</v>
      </c>
      <c r="I73" s="236">
        <v>4661.3100000000004</v>
      </c>
      <c r="J73" s="236">
        <v>1.44</v>
      </c>
      <c r="K73" s="236">
        <v>1.44</v>
      </c>
      <c r="L73" s="239">
        <v>0</v>
      </c>
      <c r="M73" s="237">
        <v>0</v>
      </c>
      <c r="N73" s="237">
        <v>0</v>
      </c>
      <c r="O73" s="237">
        <v>0</v>
      </c>
    </row>
    <row r="74" spans="1:15" ht="25.5" x14ac:dyDescent="0.2">
      <c r="A74" s="74">
        <v>546</v>
      </c>
      <c r="B74" s="74">
        <v>546</v>
      </c>
      <c r="C74" s="75" t="s">
        <v>1350</v>
      </c>
      <c r="D74" s="74"/>
      <c r="E74" s="76"/>
      <c r="F74" s="75"/>
      <c r="G74" s="77" t="s">
        <v>1117</v>
      </c>
      <c r="H74" s="240">
        <v>0</v>
      </c>
      <c r="I74" s="236">
        <v>819.5</v>
      </c>
      <c r="J74" s="236">
        <v>3.65</v>
      </c>
      <c r="K74" s="236">
        <v>3.65</v>
      </c>
      <c r="L74" s="239">
        <v>0</v>
      </c>
      <c r="M74" s="237">
        <v>0</v>
      </c>
      <c r="N74" s="237">
        <v>0</v>
      </c>
      <c r="O74" s="237">
        <v>0</v>
      </c>
    </row>
    <row r="75" spans="1:15" ht="12.75" x14ac:dyDescent="0.2">
      <c r="A75" s="74">
        <v>547</v>
      </c>
      <c r="B75" s="74">
        <v>547</v>
      </c>
      <c r="C75" s="75">
        <v>2100040495610</v>
      </c>
      <c r="D75" s="74">
        <v>663</v>
      </c>
      <c r="E75" s="76">
        <v>663</v>
      </c>
      <c r="F75" s="75">
        <v>2100040495600</v>
      </c>
      <c r="G75" s="77" t="s">
        <v>832</v>
      </c>
      <c r="H75" s="240">
        <v>6.0000000000000001E-3</v>
      </c>
      <c r="I75" s="236">
        <v>2.98</v>
      </c>
      <c r="J75" s="236">
        <v>3.84</v>
      </c>
      <c r="K75" s="236">
        <v>3.84</v>
      </c>
      <c r="L75" s="239">
        <v>0</v>
      </c>
      <c r="M75" s="237">
        <v>0</v>
      </c>
      <c r="N75" s="237">
        <v>0</v>
      </c>
      <c r="O75" s="237">
        <v>0</v>
      </c>
    </row>
    <row r="76" spans="1:15" ht="12.75" x14ac:dyDescent="0.2">
      <c r="A76" s="74">
        <v>548</v>
      </c>
      <c r="B76" s="74">
        <v>548</v>
      </c>
      <c r="C76" s="75">
        <v>2100040878007</v>
      </c>
      <c r="D76" s="74">
        <v>668</v>
      </c>
      <c r="E76" s="76">
        <v>668</v>
      </c>
      <c r="F76" s="75">
        <v>2100040878016</v>
      </c>
      <c r="G76" s="77" t="s">
        <v>1118</v>
      </c>
      <c r="H76" s="240">
        <v>0.156</v>
      </c>
      <c r="I76" s="236">
        <v>584.29999999999995</v>
      </c>
      <c r="J76" s="236">
        <v>2.99</v>
      </c>
      <c r="K76" s="236">
        <v>2.99</v>
      </c>
      <c r="L76" s="239">
        <v>0</v>
      </c>
      <c r="M76" s="237">
        <v>13438.89</v>
      </c>
      <c r="N76" s="237">
        <v>0.05</v>
      </c>
      <c r="O76" s="237">
        <v>0.05</v>
      </c>
    </row>
    <row r="77" spans="1:15" ht="12.75" x14ac:dyDescent="0.2">
      <c r="A77" s="74">
        <v>549</v>
      </c>
      <c r="B77" s="74">
        <v>549</v>
      </c>
      <c r="C77" s="75">
        <v>2199989639264</v>
      </c>
      <c r="D77" s="74">
        <v>651</v>
      </c>
      <c r="E77" s="76">
        <v>651</v>
      </c>
      <c r="F77" s="75">
        <v>2199989632384</v>
      </c>
      <c r="G77" s="77" t="s">
        <v>1119</v>
      </c>
      <c r="H77" s="240">
        <v>1.488</v>
      </c>
      <c r="I77" s="236">
        <v>17.47</v>
      </c>
      <c r="J77" s="236">
        <v>3.92</v>
      </c>
      <c r="K77" s="236">
        <v>3.92</v>
      </c>
      <c r="L77" s="239">
        <v>0</v>
      </c>
      <c r="M77" s="237">
        <v>0</v>
      </c>
      <c r="N77" s="237">
        <v>0</v>
      </c>
      <c r="O77" s="237">
        <v>0</v>
      </c>
    </row>
    <row r="78" spans="1:15" ht="12.75" x14ac:dyDescent="0.2">
      <c r="A78" s="74">
        <v>571</v>
      </c>
      <c r="B78" s="74">
        <v>571</v>
      </c>
      <c r="C78" s="75">
        <v>2100040067538</v>
      </c>
      <c r="D78" s="74">
        <v>665</v>
      </c>
      <c r="E78" s="76">
        <v>665</v>
      </c>
      <c r="F78" s="75">
        <v>2100040067529</v>
      </c>
      <c r="G78" s="77" t="s">
        <v>835</v>
      </c>
      <c r="H78" s="240">
        <v>0.05</v>
      </c>
      <c r="I78" s="236">
        <v>94.28</v>
      </c>
      <c r="J78" s="236">
        <v>3.7</v>
      </c>
      <c r="K78" s="236">
        <v>3.7</v>
      </c>
      <c r="L78" s="239">
        <v>0</v>
      </c>
      <c r="M78" s="237">
        <v>0</v>
      </c>
      <c r="N78" s="237">
        <v>0</v>
      </c>
      <c r="O78" s="237">
        <v>0</v>
      </c>
    </row>
    <row r="79" spans="1:15" ht="12.75" x14ac:dyDescent="0.2">
      <c r="A79" s="74">
        <v>572</v>
      </c>
      <c r="B79" s="74">
        <v>572</v>
      </c>
      <c r="C79" s="75">
        <v>2199989635669</v>
      </c>
      <c r="D79" s="74">
        <v>652</v>
      </c>
      <c r="E79" s="76">
        <v>652</v>
      </c>
      <c r="F79" s="75">
        <v>2189999997390</v>
      </c>
      <c r="G79" s="77" t="s">
        <v>1120</v>
      </c>
      <c r="H79" s="240">
        <v>1.4590000000000001</v>
      </c>
      <c r="I79" s="236">
        <v>3.1</v>
      </c>
      <c r="J79" s="236">
        <v>2.97</v>
      </c>
      <c r="K79" s="236">
        <v>2.97</v>
      </c>
      <c r="L79" s="239">
        <v>0</v>
      </c>
      <c r="M79" s="237">
        <v>0</v>
      </c>
      <c r="N79" s="237">
        <v>0</v>
      </c>
      <c r="O79" s="237">
        <v>0</v>
      </c>
    </row>
    <row r="80" spans="1:15" ht="12.75" x14ac:dyDescent="0.2">
      <c r="A80" s="74">
        <v>574</v>
      </c>
      <c r="B80" s="74">
        <v>574</v>
      </c>
      <c r="C80" s="75">
        <v>2199989614809</v>
      </c>
      <c r="D80" s="74">
        <v>653</v>
      </c>
      <c r="E80" s="76">
        <v>653</v>
      </c>
      <c r="F80" s="75">
        <v>2199989612769</v>
      </c>
      <c r="G80" s="77" t="s">
        <v>837</v>
      </c>
      <c r="H80" s="240">
        <v>1.5509999999999999</v>
      </c>
      <c r="I80" s="236">
        <v>13.45</v>
      </c>
      <c r="J80" s="236">
        <v>2.37</v>
      </c>
      <c r="K80" s="236">
        <v>2.37</v>
      </c>
      <c r="L80" s="239">
        <v>0</v>
      </c>
      <c r="M80" s="237">
        <v>0</v>
      </c>
      <c r="N80" s="237">
        <v>0</v>
      </c>
      <c r="O80" s="237">
        <v>0</v>
      </c>
    </row>
    <row r="81" spans="1:15" ht="12.75" x14ac:dyDescent="0.2">
      <c r="A81" s="74">
        <v>575</v>
      </c>
      <c r="B81" s="74">
        <v>575</v>
      </c>
      <c r="C81" s="75">
        <v>2100041079171</v>
      </c>
      <c r="D81" s="74">
        <v>676</v>
      </c>
      <c r="E81" s="76">
        <v>676</v>
      </c>
      <c r="F81" s="75">
        <v>2100041079180</v>
      </c>
      <c r="G81" s="77" t="s">
        <v>838</v>
      </c>
      <c r="H81" s="240">
        <v>0.75900000000000001</v>
      </c>
      <c r="I81" s="236">
        <v>19.559999999999999</v>
      </c>
      <c r="J81" s="236">
        <v>1.71</v>
      </c>
      <c r="K81" s="236">
        <v>1.71</v>
      </c>
      <c r="L81" s="239">
        <v>0</v>
      </c>
      <c r="M81" s="237">
        <v>1565.07</v>
      </c>
      <c r="N81" s="237">
        <v>0.05</v>
      </c>
      <c r="O81" s="237">
        <v>0.05</v>
      </c>
    </row>
    <row r="82" spans="1:15" ht="12.75" x14ac:dyDescent="0.2">
      <c r="A82" s="74">
        <v>577</v>
      </c>
      <c r="B82" s="74">
        <v>577</v>
      </c>
      <c r="C82" s="75">
        <v>2100040719992</v>
      </c>
      <c r="D82" s="74">
        <v>661</v>
      </c>
      <c r="E82" s="76">
        <v>661</v>
      </c>
      <c r="F82" s="75">
        <v>2100040719983</v>
      </c>
      <c r="G82" s="77" t="s">
        <v>1121</v>
      </c>
      <c r="H82" s="240">
        <v>0</v>
      </c>
      <c r="I82" s="236">
        <v>268.37</v>
      </c>
      <c r="J82" s="236">
        <v>1.66</v>
      </c>
      <c r="K82" s="236">
        <v>1.66</v>
      </c>
      <c r="L82" s="239">
        <v>0</v>
      </c>
      <c r="M82" s="237">
        <v>2120.14</v>
      </c>
      <c r="N82" s="237">
        <v>0.05</v>
      </c>
      <c r="O82" s="237">
        <v>0.05</v>
      </c>
    </row>
    <row r="83" spans="1:15" ht="12.75" x14ac:dyDescent="0.2">
      <c r="A83" s="74">
        <v>579</v>
      </c>
      <c r="B83" s="74">
        <v>579</v>
      </c>
      <c r="C83" s="75">
        <v>2100040485950</v>
      </c>
      <c r="D83" s="74">
        <v>670</v>
      </c>
      <c r="E83" s="76">
        <v>670</v>
      </c>
      <c r="F83" s="75">
        <v>2100040485940</v>
      </c>
      <c r="G83" s="77" t="s">
        <v>1122</v>
      </c>
      <c r="H83" s="240">
        <v>0.16</v>
      </c>
      <c r="I83" s="236">
        <v>14.77</v>
      </c>
      <c r="J83" s="236">
        <v>1.83</v>
      </c>
      <c r="K83" s="236">
        <v>1.83</v>
      </c>
      <c r="L83" s="239">
        <v>0</v>
      </c>
      <c r="M83" s="237">
        <v>0</v>
      </c>
      <c r="N83" s="237">
        <v>0</v>
      </c>
      <c r="O83" s="237">
        <v>0</v>
      </c>
    </row>
    <row r="84" spans="1:15" ht="12.75" x14ac:dyDescent="0.2">
      <c r="A84" s="74">
        <v>580</v>
      </c>
      <c r="B84" s="74">
        <v>580</v>
      </c>
      <c r="C84" s="75">
        <v>2199989641937</v>
      </c>
      <c r="D84" s="74">
        <v>650</v>
      </c>
      <c r="E84" s="76">
        <v>650</v>
      </c>
      <c r="F84" s="75">
        <v>2189999997345</v>
      </c>
      <c r="G84" s="77" t="s">
        <v>1123</v>
      </c>
      <c r="H84" s="240">
        <v>0</v>
      </c>
      <c r="I84" s="236">
        <v>4.4400000000000004</v>
      </c>
      <c r="J84" s="236">
        <v>2.15</v>
      </c>
      <c r="K84" s="236">
        <v>2.15</v>
      </c>
      <c r="L84" s="239">
        <v>0</v>
      </c>
      <c r="M84" s="237">
        <v>488.6</v>
      </c>
      <c r="N84" s="237">
        <v>0.05</v>
      </c>
      <c r="O84" s="237">
        <v>0.05</v>
      </c>
    </row>
    <row r="85" spans="1:15" ht="12.75" x14ac:dyDescent="0.2">
      <c r="A85" s="74">
        <v>581</v>
      </c>
      <c r="B85" s="74">
        <v>581</v>
      </c>
      <c r="C85" s="75">
        <v>2100040609516</v>
      </c>
      <c r="D85" s="74">
        <v>662</v>
      </c>
      <c r="E85" s="76">
        <v>662</v>
      </c>
      <c r="F85" s="75">
        <v>2100040609507</v>
      </c>
      <c r="G85" s="77" t="s">
        <v>842</v>
      </c>
      <c r="H85" s="240">
        <v>0.33400000000000002</v>
      </c>
      <c r="I85" s="236">
        <v>94.93</v>
      </c>
      <c r="J85" s="236">
        <v>1.66</v>
      </c>
      <c r="K85" s="236">
        <v>1.66</v>
      </c>
      <c r="L85" s="239">
        <v>-0.33400000000000002</v>
      </c>
      <c r="M85" s="237">
        <v>569.6</v>
      </c>
      <c r="N85" s="237">
        <v>0.05</v>
      </c>
      <c r="O85" s="237">
        <v>0.05</v>
      </c>
    </row>
    <row r="86" spans="1:15" ht="12.75" x14ac:dyDescent="0.2">
      <c r="A86" s="74">
        <v>582</v>
      </c>
      <c r="B86" s="74">
        <v>582</v>
      </c>
      <c r="C86" s="75">
        <v>2100040694060</v>
      </c>
      <c r="D86" s="74">
        <v>666</v>
      </c>
      <c r="E86" s="76">
        <v>666</v>
      </c>
      <c r="F86" s="75">
        <v>2100040694051</v>
      </c>
      <c r="G86" s="77" t="s">
        <v>1124</v>
      </c>
      <c r="H86" s="240">
        <v>2.391</v>
      </c>
      <c r="I86" s="236">
        <v>8.66</v>
      </c>
      <c r="J86" s="236">
        <v>1.66</v>
      </c>
      <c r="K86" s="236">
        <v>1.66</v>
      </c>
      <c r="L86" s="239">
        <v>-2.391</v>
      </c>
      <c r="M86" s="237">
        <v>498.2</v>
      </c>
      <c r="N86" s="237">
        <v>0.05</v>
      </c>
      <c r="O86" s="237">
        <v>0.05</v>
      </c>
    </row>
    <row r="87" spans="1:15" ht="12.75" x14ac:dyDescent="0.2">
      <c r="A87" s="74">
        <v>583</v>
      </c>
      <c r="B87" s="74">
        <v>583</v>
      </c>
      <c r="C87" s="75">
        <v>2198765146436</v>
      </c>
      <c r="D87" s="74">
        <v>659</v>
      </c>
      <c r="E87" s="76">
        <v>659</v>
      </c>
      <c r="F87" s="75">
        <v>2198765142992</v>
      </c>
      <c r="G87" s="77" t="s">
        <v>844</v>
      </c>
      <c r="H87" s="240">
        <v>1.43</v>
      </c>
      <c r="I87" s="236">
        <v>2.2799999999999998</v>
      </c>
      <c r="J87" s="236">
        <v>2.74</v>
      </c>
      <c r="K87" s="236">
        <v>2.74</v>
      </c>
      <c r="L87" s="239">
        <v>0</v>
      </c>
      <c r="M87" s="237">
        <v>0</v>
      </c>
      <c r="N87" s="237">
        <v>0</v>
      </c>
      <c r="O87" s="237">
        <v>0</v>
      </c>
    </row>
    <row r="88" spans="1:15" ht="12.75" x14ac:dyDescent="0.2">
      <c r="A88" s="74">
        <v>584</v>
      </c>
      <c r="B88" s="74">
        <v>584</v>
      </c>
      <c r="C88" s="75">
        <v>2100040841771</v>
      </c>
      <c r="D88" s="74">
        <v>667</v>
      </c>
      <c r="E88" s="76">
        <v>667</v>
      </c>
      <c r="F88" s="75">
        <v>2100040841780</v>
      </c>
      <c r="G88" s="77" t="s">
        <v>845</v>
      </c>
      <c r="H88" s="240">
        <v>1.43</v>
      </c>
      <c r="I88" s="236">
        <v>24.48</v>
      </c>
      <c r="J88" s="236">
        <v>2.46</v>
      </c>
      <c r="K88" s="236">
        <v>2.46</v>
      </c>
      <c r="L88" s="239">
        <v>0</v>
      </c>
      <c r="M88" s="237">
        <v>427.26</v>
      </c>
      <c r="N88" s="237">
        <v>0.05</v>
      </c>
      <c r="O88" s="237">
        <v>0.05</v>
      </c>
    </row>
    <row r="89" spans="1:15" ht="12.75" x14ac:dyDescent="0.2">
      <c r="A89" s="74">
        <v>585</v>
      </c>
      <c r="B89" s="74">
        <v>585</v>
      </c>
      <c r="C89" s="75">
        <v>2100040960600</v>
      </c>
      <c r="D89" s="74">
        <v>684</v>
      </c>
      <c r="E89" s="76">
        <v>684</v>
      </c>
      <c r="F89" s="75">
        <v>2100040960619</v>
      </c>
      <c r="G89" s="77" t="s">
        <v>1125</v>
      </c>
      <c r="H89" s="240">
        <v>2E-3</v>
      </c>
      <c r="I89" s="236">
        <v>69.78</v>
      </c>
      <c r="J89" s="236">
        <v>2.1</v>
      </c>
      <c r="K89" s="236">
        <v>2.1</v>
      </c>
      <c r="L89" s="239">
        <v>0</v>
      </c>
      <c r="M89" s="237">
        <v>5024.04</v>
      </c>
      <c r="N89" s="237">
        <v>0.05</v>
      </c>
      <c r="O89" s="237">
        <v>0.05</v>
      </c>
    </row>
    <row r="90" spans="1:15" ht="12.75" x14ac:dyDescent="0.2">
      <c r="A90" s="74">
        <v>586</v>
      </c>
      <c r="B90" s="74">
        <v>586</v>
      </c>
      <c r="C90" s="75">
        <v>2100040989413</v>
      </c>
      <c r="D90" s="74">
        <v>679</v>
      </c>
      <c r="E90" s="76">
        <v>679</v>
      </c>
      <c r="F90" s="75">
        <v>2100040989431</v>
      </c>
      <c r="G90" s="77" t="s">
        <v>1126</v>
      </c>
      <c r="H90" s="240">
        <v>0</v>
      </c>
      <c r="I90" s="236">
        <v>25.07</v>
      </c>
      <c r="J90" s="236">
        <v>1.75</v>
      </c>
      <c r="K90" s="236">
        <v>1.75</v>
      </c>
      <c r="L90" s="239">
        <v>0</v>
      </c>
      <c r="M90" s="237">
        <v>802.34</v>
      </c>
      <c r="N90" s="237">
        <v>0.05</v>
      </c>
      <c r="O90" s="237">
        <v>0.05</v>
      </c>
    </row>
    <row r="91" spans="1:15" ht="12.75" x14ac:dyDescent="0.2">
      <c r="A91" s="74">
        <v>587</v>
      </c>
      <c r="B91" s="74">
        <v>587</v>
      </c>
      <c r="C91" s="75">
        <v>2100041090096</v>
      </c>
      <c r="D91" s="74">
        <v>685</v>
      </c>
      <c r="E91" s="76">
        <v>685</v>
      </c>
      <c r="F91" s="75">
        <v>2100041090087</v>
      </c>
      <c r="G91" s="77" t="s">
        <v>848</v>
      </c>
      <c r="H91" s="240">
        <v>0</v>
      </c>
      <c r="I91" s="236">
        <v>33.92</v>
      </c>
      <c r="J91" s="236">
        <v>3.12</v>
      </c>
      <c r="K91" s="236">
        <v>3.12</v>
      </c>
      <c r="L91" s="239">
        <v>0</v>
      </c>
      <c r="M91" s="237">
        <v>3168.49</v>
      </c>
      <c r="N91" s="237">
        <v>0.05</v>
      </c>
      <c r="O91" s="237">
        <v>0.05</v>
      </c>
    </row>
    <row r="92" spans="1:15" ht="12.75" x14ac:dyDescent="0.2">
      <c r="A92" s="74">
        <v>588</v>
      </c>
      <c r="B92" s="74">
        <v>588</v>
      </c>
      <c r="C92" s="75">
        <v>2100041063650</v>
      </c>
      <c r="D92" s="74">
        <v>686</v>
      </c>
      <c r="E92" s="76">
        <v>686</v>
      </c>
      <c r="F92" s="75">
        <v>2100041063669</v>
      </c>
      <c r="G92" s="77" t="s">
        <v>1127</v>
      </c>
      <c r="H92" s="240">
        <v>0</v>
      </c>
      <c r="I92" s="236">
        <v>10.72</v>
      </c>
      <c r="J92" s="236">
        <v>1.93</v>
      </c>
      <c r="K92" s="236">
        <v>1.93</v>
      </c>
      <c r="L92" s="239">
        <v>0</v>
      </c>
      <c r="M92" s="237">
        <v>714.49</v>
      </c>
      <c r="N92" s="237">
        <v>0.05</v>
      </c>
      <c r="O92" s="237">
        <v>0.05</v>
      </c>
    </row>
    <row r="93" spans="1:15" ht="12.75" x14ac:dyDescent="0.2">
      <c r="A93" s="74">
        <v>589</v>
      </c>
      <c r="B93" s="74">
        <v>589</v>
      </c>
      <c r="C93" s="75">
        <v>2100041383878</v>
      </c>
      <c r="D93" s="74">
        <v>687</v>
      </c>
      <c r="E93" s="76">
        <v>687</v>
      </c>
      <c r="F93" s="75">
        <v>2100041383887</v>
      </c>
      <c r="G93" s="77" t="s">
        <v>850</v>
      </c>
      <c r="H93" s="240">
        <v>0</v>
      </c>
      <c r="I93" s="236">
        <v>47.34</v>
      </c>
      <c r="J93" s="236">
        <v>1.82</v>
      </c>
      <c r="K93" s="236">
        <v>1.82</v>
      </c>
      <c r="L93" s="239">
        <v>0</v>
      </c>
      <c r="M93" s="237">
        <v>946.78</v>
      </c>
      <c r="N93" s="237">
        <v>0.05</v>
      </c>
      <c r="O93" s="237">
        <v>0.05</v>
      </c>
    </row>
    <row r="94" spans="1:15" ht="12.75" x14ac:dyDescent="0.2">
      <c r="A94" s="74">
        <v>590</v>
      </c>
      <c r="B94" s="74">
        <v>590</v>
      </c>
      <c r="C94" s="75">
        <v>2100041200253</v>
      </c>
      <c r="D94" s="74">
        <v>649</v>
      </c>
      <c r="E94" s="76">
        <v>649</v>
      </c>
      <c r="F94" s="75">
        <v>2100041200262</v>
      </c>
      <c r="G94" s="77" t="s">
        <v>1128</v>
      </c>
      <c r="H94" s="240">
        <v>0</v>
      </c>
      <c r="I94" s="236">
        <v>9.73</v>
      </c>
      <c r="J94" s="236">
        <v>3.15</v>
      </c>
      <c r="K94" s="236">
        <v>3.15</v>
      </c>
      <c r="L94" s="239">
        <v>0</v>
      </c>
      <c r="M94" s="237">
        <v>992.87</v>
      </c>
      <c r="N94" s="237">
        <v>0.05</v>
      </c>
      <c r="O94" s="237">
        <v>0.05</v>
      </c>
    </row>
    <row r="95" spans="1:15" ht="25.5" x14ac:dyDescent="0.2">
      <c r="A95" s="74">
        <v>593</v>
      </c>
      <c r="B95" s="74">
        <v>593</v>
      </c>
      <c r="C95" s="75" t="s">
        <v>1351</v>
      </c>
      <c r="D95" s="74"/>
      <c r="E95" s="76"/>
      <c r="F95" s="75"/>
      <c r="G95" s="77" t="s">
        <v>1129</v>
      </c>
      <c r="H95" s="240">
        <v>1.508</v>
      </c>
      <c r="I95" s="236">
        <v>0</v>
      </c>
      <c r="J95" s="236">
        <v>10.06</v>
      </c>
      <c r="K95" s="236">
        <v>10.06</v>
      </c>
      <c r="L95" s="239">
        <v>0</v>
      </c>
      <c r="M95" s="237">
        <v>0</v>
      </c>
      <c r="N95" s="237">
        <v>0</v>
      </c>
      <c r="O95" s="237">
        <v>0</v>
      </c>
    </row>
    <row r="96" spans="1:15" ht="38.25" x14ac:dyDescent="0.2">
      <c r="A96" s="74">
        <v>594</v>
      </c>
      <c r="B96" s="74">
        <v>594</v>
      </c>
      <c r="C96" s="75" t="s">
        <v>1352</v>
      </c>
      <c r="D96" s="74"/>
      <c r="E96" s="76"/>
      <c r="F96" s="75"/>
      <c r="G96" s="77" t="s">
        <v>853</v>
      </c>
      <c r="H96" s="240">
        <v>1.6859999999999999</v>
      </c>
      <c r="I96" s="236">
        <v>399.56</v>
      </c>
      <c r="J96" s="236">
        <v>10.53</v>
      </c>
      <c r="K96" s="236">
        <v>10.53</v>
      </c>
      <c r="L96" s="239">
        <v>0</v>
      </c>
      <c r="M96" s="237">
        <v>0</v>
      </c>
      <c r="N96" s="237">
        <v>0</v>
      </c>
      <c r="O96" s="237">
        <v>0</v>
      </c>
    </row>
    <row r="97" spans="1:15" ht="12.75" x14ac:dyDescent="0.2">
      <c r="A97" s="74">
        <v>610</v>
      </c>
      <c r="B97" s="74">
        <v>610</v>
      </c>
      <c r="C97" s="75">
        <v>2100041407749</v>
      </c>
      <c r="D97" s="74">
        <v>745</v>
      </c>
      <c r="E97" s="76">
        <v>745</v>
      </c>
      <c r="F97" s="75">
        <v>2100041407758</v>
      </c>
      <c r="G97" s="77" t="s">
        <v>1130</v>
      </c>
      <c r="H97" s="240">
        <v>2.5000000000000001E-2</v>
      </c>
      <c r="I97" s="236">
        <v>3.28</v>
      </c>
      <c r="J97" s="236">
        <v>3.83</v>
      </c>
      <c r="K97" s="236">
        <v>3.83</v>
      </c>
      <c r="L97" s="239">
        <v>0</v>
      </c>
      <c r="M97" s="237">
        <v>546.61</v>
      </c>
      <c r="N97" s="237">
        <v>0.05</v>
      </c>
      <c r="O97" s="237">
        <v>0.05</v>
      </c>
    </row>
    <row r="98" spans="1:15" ht="12.75" x14ac:dyDescent="0.2">
      <c r="A98" s="74">
        <v>611</v>
      </c>
      <c r="B98" s="74">
        <v>611</v>
      </c>
      <c r="C98" s="75">
        <v>2100041412020</v>
      </c>
      <c r="D98" s="74">
        <v>746</v>
      </c>
      <c r="E98" s="76">
        <v>746</v>
      </c>
      <c r="F98" s="75">
        <v>2100041412039</v>
      </c>
      <c r="G98" s="77" t="s">
        <v>1131</v>
      </c>
      <c r="H98" s="240">
        <v>0</v>
      </c>
      <c r="I98" s="236">
        <v>9.76</v>
      </c>
      <c r="J98" s="236">
        <v>1.8</v>
      </c>
      <c r="K98" s="236">
        <v>1.8</v>
      </c>
      <c r="L98" s="239">
        <v>0</v>
      </c>
      <c r="M98" s="237">
        <v>1018.75</v>
      </c>
      <c r="N98" s="237">
        <v>0.05</v>
      </c>
      <c r="O98" s="237">
        <v>0.05</v>
      </c>
    </row>
    <row r="99" spans="1:15" ht="12.75" x14ac:dyDescent="0.2">
      <c r="A99" s="74">
        <v>612</v>
      </c>
      <c r="B99" s="74">
        <v>612</v>
      </c>
      <c r="C99" s="75">
        <v>2100041412093</v>
      </c>
      <c r="D99" s="74">
        <v>747</v>
      </c>
      <c r="E99" s="76">
        <v>747</v>
      </c>
      <c r="F99" s="75">
        <v>2100041412109</v>
      </c>
      <c r="G99" s="77" t="s">
        <v>1132</v>
      </c>
      <c r="H99" s="240">
        <v>5.0000000000000001E-3</v>
      </c>
      <c r="I99" s="236">
        <v>9.4700000000000006</v>
      </c>
      <c r="J99" s="236">
        <v>3.84</v>
      </c>
      <c r="K99" s="236">
        <v>3.84</v>
      </c>
      <c r="L99" s="239">
        <v>0</v>
      </c>
      <c r="M99" s="237">
        <v>473.5</v>
      </c>
      <c r="N99" s="237">
        <v>0.05</v>
      </c>
      <c r="O99" s="237">
        <v>0.05</v>
      </c>
    </row>
    <row r="100" spans="1:15" ht="12.75" x14ac:dyDescent="0.2">
      <c r="A100" s="74">
        <v>613</v>
      </c>
      <c r="B100" s="74">
        <v>613</v>
      </c>
      <c r="C100" s="75">
        <v>2100041412118</v>
      </c>
      <c r="D100" s="74">
        <v>748</v>
      </c>
      <c r="E100" s="76">
        <v>748</v>
      </c>
      <c r="F100" s="75">
        <v>2100041412127</v>
      </c>
      <c r="G100" s="77" t="s">
        <v>1133</v>
      </c>
      <c r="H100" s="240">
        <v>6.0000000000000001E-3</v>
      </c>
      <c r="I100" s="236">
        <v>30.82</v>
      </c>
      <c r="J100" s="236">
        <v>1.67</v>
      </c>
      <c r="K100" s="236">
        <v>1.67</v>
      </c>
      <c r="L100" s="239">
        <v>-3.1E-2</v>
      </c>
      <c r="M100" s="237">
        <v>1232.83</v>
      </c>
      <c r="N100" s="237">
        <v>0.05</v>
      </c>
      <c r="O100" s="237">
        <v>0.05</v>
      </c>
    </row>
    <row r="101" spans="1:15" ht="12.75" x14ac:dyDescent="0.2">
      <c r="A101" s="74">
        <v>614</v>
      </c>
      <c r="B101" s="74">
        <v>614</v>
      </c>
      <c r="C101" s="75">
        <v>2100041412172</v>
      </c>
      <c r="D101" s="74">
        <v>749</v>
      </c>
      <c r="E101" s="76">
        <v>749</v>
      </c>
      <c r="F101" s="75">
        <v>2100041412181</v>
      </c>
      <c r="G101" s="77" t="s">
        <v>1134</v>
      </c>
      <c r="H101" s="240">
        <v>1.788</v>
      </c>
      <c r="I101" s="236">
        <v>6.79</v>
      </c>
      <c r="J101" s="236">
        <v>3.83</v>
      </c>
      <c r="K101" s="236">
        <v>3.83</v>
      </c>
      <c r="L101" s="239">
        <v>0</v>
      </c>
      <c r="M101" s="237">
        <v>434.32</v>
      </c>
      <c r="N101" s="237">
        <v>0.05</v>
      </c>
      <c r="O101" s="237">
        <v>0.05</v>
      </c>
    </row>
    <row r="102" spans="1:15" ht="12.75" x14ac:dyDescent="0.2">
      <c r="A102" s="74">
        <v>620</v>
      </c>
      <c r="B102" s="74">
        <v>620</v>
      </c>
      <c r="C102" s="75">
        <v>2199989611348</v>
      </c>
      <c r="D102" s="74"/>
      <c r="E102" s="76"/>
      <c r="F102" s="75"/>
      <c r="G102" s="77" t="s">
        <v>854</v>
      </c>
      <c r="H102" s="240">
        <v>1.84</v>
      </c>
      <c r="I102" s="236">
        <v>266.37</v>
      </c>
      <c r="J102" s="236">
        <v>4.26</v>
      </c>
      <c r="K102" s="236">
        <v>4.26</v>
      </c>
      <c r="L102" s="239">
        <v>0</v>
      </c>
      <c r="M102" s="237">
        <v>0</v>
      </c>
      <c r="N102" s="237">
        <v>0</v>
      </c>
      <c r="O102" s="237">
        <v>0</v>
      </c>
    </row>
    <row r="103" spans="1:15" ht="12.75" x14ac:dyDescent="0.2">
      <c r="A103" s="74">
        <v>622</v>
      </c>
      <c r="B103" s="74">
        <v>622</v>
      </c>
      <c r="C103" s="75">
        <v>2199989609970</v>
      </c>
      <c r="D103" s="74"/>
      <c r="E103" s="76"/>
      <c r="F103" s="75"/>
      <c r="G103" s="77" t="s">
        <v>1135</v>
      </c>
      <c r="H103" s="240">
        <v>2.8969999999999998</v>
      </c>
      <c r="I103" s="236">
        <v>133.19</v>
      </c>
      <c r="J103" s="236">
        <v>12.48</v>
      </c>
      <c r="K103" s="236">
        <v>12.48</v>
      </c>
      <c r="L103" s="239">
        <v>0</v>
      </c>
      <c r="M103" s="237">
        <v>0</v>
      </c>
      <c r="N103" s="237">
        <v>0</v>
      </c>
      <c r="O103" s="237">
        <v>0</v>
      </c>
    </row>
    <row r="104" spans="1:15" ht="25.5" x14ac:dyDescent="0.2">
      <c r="A104" s="74">
        <v>623</v>
      </c>
      <c r="B104" s="74">
        <v>623</v>
      </c>
      <c r="C104" s="75" t="s">
        <v>1353</v>
      </c>
      <c r="D104" s="74"/>
      <c r="E104" s="76"/>
      <c r="F104" s="75"/>
      <c r="G104" s="77" t="s">
        <v>856</v>
      </c>
      <c r="H104" s="240">
        <v>0.624</v>
      </c>
      <c r="I104" s="236">
        <v>1381.45</v>
      </c>
      <c r="J104" s="236">
        <v>6.78</v>
      </c>
      <c r="K104" s="236">
        <v>6.78</v>
      </c>
      <c r="L104" s="239">
        <v>0</v>
      </c>
      <c r="M104" s="237">
        <v>0</v>
      </c>
      <c r="N104" s="237">
        <v>0</v>
      </c>
      <c r="O104" s="237">
        <v>0</v>
      </c>
    </row>
    <row r="105" spans="1:15" ht="12.75" x14ac:dyDescent="0.2">
      <c r="A105" s="74">
        <v>625</v>
      </c>
      <c r="B105" s="74">
        <v>625</v>
      </c>
      <c r="C105" s="75">
        <v>2100040983990</v>
      </c>
      <c r="D105" s="74">
        <v>658</v>
      </c>
      <c r="E105" s="76">
        <v>658</v>
      </c>
      <c r="F105" s="75">
        <v>2199989641360</v>
      </c>
      <c r="G105" s="77" t="s">
        <v>857</v>
      </c>
      <c r="H105" s="240">
        <v>3.3010000000000002</v>
      </c>
      <c r="I105" s="236">
        <v>1.32</v>
      </c>
      <c r="J105" s="236">
        <v>2.16</v>
      </c>
      <c r="K105" s="236">
        <v>2.16</v>
      </c>
      <c r="L105" s="239">
        <v>-3.3010000000000002</v>
      </c>
      <c r="M105" s="237">
        <v>131.87</v>
      </c>
      <c r="N105" s="237">
        <v>0.05</v>
      </c>
      <c r="O105" s="237">
        <v>0.05</v>
      </c>
    </row>
    <row r="106" spans="1:15" ht="12.75" x14ac:dyDescent="0.2">
      <c r="A106" s="74">
        <v>627</v>
      </c>
      <c r="B106" s="74">
        <v>627</v>
      </c>
      <c r="C106" s="75">
        <v>2100041072798</v>
      </c>
      <c r="D106" s="74">
        <v>646</v>
      </c>
      <c r="E106" s="76">
        <v>646</v>
      </c>
      <c r="F106" s="75">
        <v>2100041072803</v>
      </c>
      <c r="G106" s="77" t="s">
        <v>1136</v>
      </c>
      <c r="H106" s="240">
        <v>0.29899999999999999</v>
      </c>
      <c r="I106" s="236">
        <v>2.42</v>
      </c>
      <c r="J106" s="236">
        <v>1.66</v>
      </c>
      <c r="K106" s="236">
        <v>1.66</v>
      </c>
      <c r="L106" s="239">
        <v>-0.29899999999999999</v>
      </c>
      <c r="M106" s="237">
        <v>484.56</v>
      </c>
      <c r="N106" s="237">
        <v>0.05</v>
      </c>
      <c r="O106" s="237">
        <v>0.05</v>
      </c>
    </row>
    <row r="107" spans="1:15" ht="12.75" x14ac:dyDescent="0.2">
      <c r="A107" s="74">
        <v>628</v>
      </c>
      <c r="B107" s="74">
        <v>628</v>
      </c>
      <c r="C107" s="75">
        <v>2100041078805</v>
      </c>
      <c r="D107" s="74">
        <v>645</v>
      </c>
      <c r="E107" s="76">
        <v>645</v>
      </c>
      <c r="F107" s="75">
        <v>2100041078814</v>
      </c>
      <c r="G107" s="77" t="s">
        <v>859</v>
      </c>
      <c r="H107" s="240">
        <v>7.0000000000000001E-3</v>
      </c>
      <c r="I107" s="236">
        <v>3.68</v>
      </c>
      <c r="J107" s="236">
        <v>1.68</v>
      </c>
      <c r="K107" s="236">
        <v>1.68</v>
      </c>
      <c r="L107" s="239">
        <v>-7.0000000000000001E-3</v>
      </c>
      <c r="M107" s="237">
        <v>801.77</v>
      </c>
      <c r="N107" s="237">
        <v>0.05</v>
      </c>
      <c r="O107" s="237">
        <v>0.05</v>
      </c>
    </row>
    <row r="108" spans="1:15" ht="12.75" x14ac:dyDescent="0.2">
      <c r="A108" s="74">
        <v>629</v>
      </c>
      <c r="B108" s="74">
        <v>629</v>
      </c>
      <c r="C108" s="75">
        <v>2100041089700</v>
      </c>
      <c r="D108" s="74">
        <v>644</v>
      </c>
      <c r="E108" s="76">
        <v>644</v>
      </c>
      <c r="F108" s="75">
        <v>2100041089685</v>
      </c>
      <c r="G108" s="77" t="s">
        <v>860</v>
      </c>
      <c r="H108" s="240">
        <v>0.156</v>
      </c>
      <c r="I108" s="236">
        <v>3.37</v>
      </c>
      <c r="J108" s="236">
        <v>1.69</v>
      </c>
      <c r="K108" s="236">
        <v>1.69</v>
      </c>
      <c r="L108" s="239">
        <v>-0.156</v>
      </c>
      <c r="M108" s="237">
        <v>733.88</v>
      </c>
      <c r="N108" s="237">
        <v>0.05</v>
      </c>
      <c r="O108" s="237">
        <v>0.05</v>
      </c>
    </row>
    <row r="109" spans="1:15" ht="12.75" x14ac:dyDescent="0.2">
      <c r="A109" s="74">
        <v>631</v>
      </c>
      <c r="B109" s="74">
        <v>631</v>
      </c>
      <c r="C109" s="75">
        <v>2100041080121</v>
      </c>
      <c r="D109" s="74">
        <v>643</v>
      </c>
      <c r="E109" s="76">
        <v>643</v>
      </c>
      <c r="F109" s="75">
        <v>2100041080130</v>
      </c>
      <c r="G109" s="77" t="s">
        <v>1137</v>
      </c>
      <c r="H109" s="240">
        <v>0.35899999999999999</v>
      </c>
      <c r="I109" s="236">
        <v>8.73</v>
      </c>
      <c r="J109" s="236">
        <v>2.9</v>
      </c>
      <c r="K109" s="236">
        <v>2.9</v>
      </c>
      <c r="L109" s="239">
        <v>0</v>
      </c>
      <c r="M109" s="237">
        <v>436.39</v>
      </c>
      <c r="N109" s="237">
        <v>0.05</v>
      </c>
      <c r="O109" s="237">
        <v>0.05</v>
      </c>
    </row>
    <row r="110" spans="1:15" ht="12.75" x14ac:dyDescent="0.2">
      <c r="A110" s="74">
        <v>632</v>
      </c>
      <c r="B110" s="74">
        <v>632</v>
      </c>
      <c r="C110" s="75">
        <v>2100041080140</v>
      </c>
      <c r="D110" s="74">
        <v>642</v>
      </c>
      <c r="E110" s="76">
        <v>642</v>
      </c>
      <c r="F110" s="75">
        <v>2100041080177</v>
      </c>
      <c r="G110" s="77" t="s">
        <v>1138</v>
      </c>
      <c r="H110" s="240">
        <v>0.63400000000000001</v>
      </c>
      <c r="I110" s="236">
        <v>8.82</v>
      </c>
      <c r="J110" s="236">
        <v>30.9</v>
      </c>
      <c r="K110" s="236">
        <v>30.9</v>
      </c>
      <c r="L110" s="239">
        <v>0</v>
      </c>
      <c r="M110" s="237">
        <v>441.14</v>
      </c>
      <c r="N110" s="237">
        <v>0.05</v>
      </c>
      <c r="O110" s="237">
        <v>0.05</v>
      </c>
    </row>
    <row r="111" spans="1:15" ht="12.75" x14ac:dyDescent="0.2">
      <c r="A111" s="74">
        <v>760</v>
      </c>
      <c r="B111" s="74">
        <v>760</v>
      </c>
      <c r="C111" s="75">
        <v>2100041324775</v>
      </c>
      <c r="D111" s="74"/>
      <c r="E111" s="76"/>
      <c r="F111" s="75"/>
      <c r="G111" s="77" t="s">
        <v>1139</v>
      </c>
      <c r="H111" s="240">
        <v>0.14199999999999999</v>
      </c>
      <c r="I111" s="236">
        <v>1316.74</v>
      </c>
      <c r="J111" s="236">
        <v>3.74</v>
      </c>
      <c r="K111" s="236">
        <v>3.74</v>
      </c>
      <c r="L111" s="239">
        <v>0</v>
      </c>
      <c r="M111" s="237">
        <v>0</v>
      </c>
      <c r="N111" s="237">
        <v>0</v>
      </c>
      <c r="O111" s="237">
        <v>0</v>
      </c>
    </row>
    <row r="112" spans="1:15" ht="25.5" x14ac:dyDescent="0.2">
      <c r="A112" s="74">
        <v>880</v>
      </c>
      <c r="B112" s="74">
        <v>880</v>
      </c>
      <c r="C112" s="75" t="s">
        <v>1366</v>
      </c>
      <c r="D112" s="74">
        <v>601</v>
      </c>
      <c r="E112" s="76">
        <v>601</v>
      </c>
      <c r="F112" s="75">
        <v>2189999998739</v>
      </c>
      <c r="G112" s="77" t="s">
        <v>1140</v>
      </c>
      <c r="H112" s="240">
        <v>0</v>
      </c>
      <c r="I112" s="236">
        <v>0</v>
      </c>
      <c r="J112" s="236">
        <v>4.29</v>
      </c>
      <c r="K112" s="236">
        <v>4.29</v>
      </c>
      <c r="L112" s="239">
        <v>-0.82</v>
      </c>
      <c r="M112" s="237">
        <v>0</v>
      </c>
      <c r="N112" s="237">
        <v>0.05</v>
      </c>
      <c r="O112" s="237">
        <v>0.05</v>
      </c>
    </row>
    <row r="113" spans="1:15" ht="12.75" x14ac:dyDescent="0.2">
      <c r="A113" s="74">
        <v>882</v>
      </c>
      <c r="B113" s="74">
        <v>882</v>
      </c>
      <c r="C113" s="75">
        <v>2100041103391</v>
      </c>
      <c r="D113" s="74">
        <v>790</v>
      </c>
      <c r="E113" s="76">
        <v>790</v>
      </c>
      <c r="F113" s="75">
        <v>2100041103407</v>
      </c>
      <c r="G113" s="77" t="s">
        <v>864</v>
      </c>
      <c r="H113" s="240">
        <v>5.7000000000000002E-2</v>
      </c>
      <c r="I113" s="236">
        <v>1.92</v>
      </c>
      <c r="J113" s="236">
        <v>1.69</v>
      </c>
      <c r="K113" s="236">
        <v>1.69</v>
      </c>
      <c r="L113" s="239">
        <v>-6.6000000000000003E-2</v>
      </c>
      <c r="M113" s="237">
        <v>455.62</v>
      </c>
      <c r="N113" s="237">
        <v>0.05</v>
      </c>
      <c r="O113" s="237">
        <v>0.05</v>
      </c>
    </row>
    <row r="114" spans="1:15" ht="12.75" x14ac:dyDescent="0.2">
      <c r="A114" s="74">
        <v>883</v>
      </c>
      <c r="B114" s="74">
        <v>883</v>
      </c>
      <c r="C114" s="75">
        <v>2100041105593</v>
      </c>
      <c r="D114" s="74">
        <v>940</v>
      </c>
      <c r="E114" s="76">
        <v>940</v>
      </c>
      <c r="F114" s="75">
        <v>2100041105609</v>
      </c>
      <c r="G114" s="77" t="s">
        <v>865</v>
      </c>
      <c r="H114" s="240">
        <v>0.49</v>
      </c>
      <c r="I114" s="236">
        <v>8.11</v>
      </c>
      <c r="J114" s="236">
        <v>1.89</v>
      </c>
      <c r="K114" s="236">
        <v>1.89</v>
      </c>
      <c r="L114" s="239">
        <v>0</v>
      </c>
      <c r="M114" s="237">
        <v>1158.68</v>
      </c>
      <c r="N114" s="237">
        <v>0.05</v>
      </c>
      <c r="O114" s="237">
        <v>0.05</v>
      </c>
    </row>
    <row r="115" spans="1:15" ht="12.75" x14ac:dyDescent="0.2">
      <c r="A115" s="74">
        <v>884</v>
      </c>
      <c r="B115" s="74">
        <v>884</v>
      </c>
      <c r="C115" s="75">
        <v>2100041113229</v>
      </c>
      <c r="D115" s="74">
        <v>791</v>
      </c>
      <c r="E115" s="76">
        <v>791</v>
      </c>
      <c r="F115" s="75">
        <v>2100041113247</v>
      </c>
      <c r="G115" s="77" t="s">
        <v>866</v>
      </c>
      <c r="H115" s="240">
        <v>0.307</v>
      </c>
      <c r="I115" s="236">
        <v>5.17</v>
      </c>
      <c r="J115" s="236">
        <v>2.36</v>
      </c>
      <c r="K115" s="236">
        <v>2.36</v>
      </c>
      <c r="L115" s="239">
        <v>0</v>
      </c>
      <c r="M115" s="237">
        <v>457.28</v>
      </c>
      <c r="N115" s="237">
        <v>0.05</v>
      </c>
      <c r="O115" s="237">
        <v>0.05</v>
      </c>
    </row>
    <row r="116" spans="1:15" ht="12.75" x14ac:dyDescent="0.2">
      <c r="A116" s="74">
        <v>885</v>
      </c>
      <c r="B116" s="74">
        <v>885</v>
      </c>
      <c r="C116" s="75">
        <v>2100041113326</v>
      </c>
      <c r="D116" s="74">
        <v>792</v>
      </c>
      <c r="E116" s="76">
        <v>792</v>
      </c>
      <c r="F116" s="75">
        <v>2100041113335</v>
      </c>
      <c r="G116" s="77" t="s">
        <v>867</v>
      </c>
      <c r="H116" s="240">
        <v>0.74</v>
      </c>
      <c r="I116" s="236">
        <v>2.38</v>
      </c>
      <c r="J116" s="236">
        <v>4.43</v>
      </c>
      <c r="K116" s="236">
        <v>4.43</v>
      </c>
      <c r="L116" s="239">
        <v>0</v>
      </c>
      <c r="M116" s="237">
        <v>540.82000000000005</v>
      </c>
      <c r="N116" s="237">
        <v>0.05</v>
      </c>
      <c r="O116" s="237">
        <v>0.05</v>
      </c>
    </row>
    <row r="117" spans="1:15" ht="12.75" x14ac:dyDescent="0.2">
      <c r="A117" s="74">
        <v>886</v>
      </c>
      <c r="B117" s="74">
        <v>886</v>
      </c>
      <c r="C117" s="75">
        <v>2100041115787</v>
      </c>
      <c r="D117" s="74">
        <v>793</v>
      </c>
      <c r="E117" s="76">
        <v>793</v>
      </c>
      <c r="F117" s="75">
        <v>2100041115796</v>
      </c>
      <c r="G117" s="77" t="s">
        <v>1141</v>
      </c>
      <c r="H117" s="240">
        <v>2.3820000000000001</v>
      </c>
      <c r="I117" s="236">
        <v>5.64</v>
      </c>
      <c r="J117" s="236">
        <v>4.9400000000000004</v>
      </c>
      <c r="K117" s="236">
        <v>4.9400000000000004</v>
      </c>
      <c r="L117" s="239">
        <v>0</v>
      </c>
      <c r="M117" s="237">
        <v>1026.04</v>
      </c>
      <c r="N117" s="237">
        <v>0.05</v>
      </c>
      <c r="O117" s="237">
        <v>0.05</v>
      </c>
    </row>
    <row r="118" spans="1:15" ht="12.75" x14ac:dyDescent="0.2">
      <c r="A118" s="74">
        <v>888</v>
      </c>
      <c r="B118" s="74">
        <v>888</v>
      </c>
      <c r="C118" s="75">
        <v>2100041120350</v>
      </c>
      <c r="D118" s="74">
        <v>942</v>
      </c>
      <c r="E118" s="76">
        <v>942</v>
      </c>
      <c r="F118" s="75">
        <v>2100041120360</v>
      </c>
      <c r="G118" s="77" t="s">
        <v>869</v>
      </c>
      <c r="H118" s="240">
        <v>0.314</v>
      </c>
      <c r="I118" s="236">
        <v>4.99</v>
      </c>
      <c r="J118" s="236">
        <v>1.89</v>
      </c>
      <c r="K118" s="236">
        <v>1.89</v>
      </c>
      <c r="L118" s="239">
        <v>-0.314</v>
      </c>
      <c r="M118" s="237">
        <v>1121.6600000000001</v>
      </c>
      <c r="N118" s="237">
        <v>0.05</v>
      </c>
      <c r="O118" s="237">
        <v>0.05</v>
      </c>
    </row>
    <row r="119" spans="1:15" ht="12.75" x14ac:dyDescent="0.2">
      <c r="A119" s="74">
        <v>890</v>
      </c>
      <c r="B119" s="74">
        <v>890</v>
      </c>
      <c r="C119" s="75">
        <v>2100041142372</v>
      </c>
      <c r="D119" s="74">
        <v>944</v>
      </c>
      <c r="E119" s="76">
        <v>944</v>
      </c>
      <c r="F119" s="75">
        <v>2100041142381</v>
      </c>
      <c r="G119" s="77" t="s">
        <v>1142</v>
      </c>
      <c r="H119" s="240">
        <v>0</v>
      </c>
      <c r="I119" s="236">
        <v>215.74</v>
      </c>
      <c r="J119" s="236">
        <v>1.91</v>
      </c>
      <c r="K119" s="236">
        <v>1.91</v>
      </c>
      <c r="L119" s="239">
        <v>0</v>
      </c>
      <c r="M119" s="237">
        <v>1383.79</v>
      </c>
      <c r="N119" s="237">
        <v>0.05</v>
      </c>
      <c r="O119" s="237">
        <v>0.05</v>
      </c>
    </row>
    <row r="120" spans="1:15" ht="12.75" x14ac:dyDescent="0.2">
      <c r="A120" s="74">
        <v>891</v>
      </c>
      <c r="B120" s="74">
        <v>891</v>
      </c>
      <c r="C120" s="75">
        <v>2100041150763</v>
      </c>
      <c r="D120" s="74">
        <v>945</v>
      </c>
      <c r="E120" s="76">
        <v>945</v>
      </c>
      <c r="F120" s="75">
        <v>2100041150772</v>
      </c>
      <c r="G120" s="77" t="s">
        <v>1143</v>
      </c>
      <c r="H120" s="240">
        <v>7.0000000000000001E-3</v>
      </c>
      <c r="I120" s="236">
        <v>5.22</v>
      </c>
      <c r="J120" s="236">
        <v>4.1900000000000004</v>
      </c>
      <c r="K120" s="236">
        <v>4.1900000000000004</v>
      </c>
      <c r="L120" s="239">
        <v>0</v>
      </c>
      <c r="M120" s="237">
        <v>1303.94</v>
      </c>
      <c r="N120" s="237">
        <v>0.05</v>
      </c>
      <c r="O120" s="237">
        <v>0.05</v>
      </c>
    </row>
    <row r="121" spans="1:15" ht="12.75" x14ac:dyDescent="0.2">
      <c r="A121" s="74">
        <v>892</v>
      </c>
      <c r="B121" s="74">
        <v>892</v>
      </c>
      <c r="C121" s="75">
        <v>2100041150781</v>
      </c>
      <c r="D121" s="74">
        <v>946</v>
      </c>
      <c r="E121" s="76">
        <v>946</v>
      </c>
      <c r="F121" s="75">
        <v>2100041150790</v>
      </c>
      <c r="G121" s="77" t="s">
        <v>1144</v>
      </c>
      <c r="H121" s="240">
        <v>2.5670000000000002</v>
      </c>
      <c r="I121" s="236">
        <v>4.3600000000000003</v>
      </c>
      <c r="J121" s="236">
        <v>22.62</v>
      </c>
      <c r="K121" s="236">
        <v>22.62</v>
      </c>
      <c r="L121" s="239">
        <v>0</v>
      </c>
      <c r="M121" s="237">
        <v>436.23</v>
      </c>
      <c r="N121" s="237">
        <v>0.05</v>
      </c>
      <c r="O121" s="237">
        <v>0.05</v>
      </c>
    </row>
    <row r="122" spans="1:15" ht="12.75" x14ac:dyDescent="0.2">
      <c r="A122" s="74">
        <v>893</v>
      </c>
      <c r="B122" s="74">
        <v>893</v>
      </c>
      <c r="C122" s="75">
        <v>2100041150833</v>
      </c>
      <c r="D122" s="74">
        <v>947</v>
      </c>
      <c r="E122" s="76">
        <v>947</v>
      </c>
      <c r="F122" s="75">
        <v>2100041150842</v>
      </c>
      <c r="G122" s="77" t="s">
        <v>1145</v>
      </c>
      <c r="H122" s="240">
        <v>0.99399999999999999</v>
      </c>
      <c r="I122" s="236">
        <v>2.36</v>
      </c>
      <c r="J122" s="236">
        <v>7.28</v>
      </c>
      <c r="K122" s="236">
        <v>7.28</v>
      </c>
      <c r="L122" s="239">
        <v>0</v>
      </c>
      <c r="M122" s="237">
        <v>494.89</v>
      </c>
      <c r="N122" s="237">
        <v>0.05</v>
      </c>
      <c r="O122" s="237">
        <v>0.05</v>
      </c>
    </row>
    <row r="123" spans="1:15" ht="12.75" x14ac:dyDescent="0.2">
      <c r="A123" s="74">
        <v>894</v>
      </c>
      <c r="B123" s="74">
        <v>894</v>
      </c>
      <c r="C123" s="75">
        <v>2100041172093</v>
      </c>
      <c r="D123" s="74">
        <v>948</v>
      </c>
      <c r="E123" s="76">
        <v>948</v>
      </c>
      <c r="F123" s="75">
        <v>2100041172109</v>
      </c>
      <c r="G123" s="77" t="s">
        <v>1146</v>
      </c>
      <c r="H123" s="240">
        <v>0</v>
      </c>
      <c r="I123" s="236">
        <v>28.51</v>
      </c>
      <c r="J123" s="236">
        <v>1.89</v>
      </c>
      <c r="K123" s="236">
        <v>1.89</v>
      </c>
      <c r="L123" s="239">
        <v>0</v>
      </c>
      <c r="M123" s="237">
        <v>456.24</v>
      </c>
      <c r="N123" s="237">
        <v>0.05</v>
      </c>
      <c r="O123" s="237">
        <v>0.05</v>
      </c>
    </row>
    <row r="124" spans="1:15" ht="12.75" x14ac:dyDescent="0.2">
      <c r="A124" s="74">
        <v>895</v>
      </c>
      <c r="B124" s="74">
        <v>895</v>
      </c>
      <c r="C124" s="75">
        <v>2100041172075</v>
      </c>
      <c r="D124" s="74">
        <v>949</v>
      </c>
      <c r="E124" s="76">
        <v>949</v>
      </c>
      <c r="F124" s="75">
        <v>2100041172084</v>
      </c>
      <c r="G124" s="77" t="s">
        <v>875</v>
      </c>
      <c r="H124" s="240">
        <v>0.06</v>
      </c>
      <c r="I124" s="236">
        <v>12.99</v>
      </c>
      <c r="J124" s="236">
        <v>2.0299999999999998</v>
      </c>
      <c r="K124" s="236">
        <v>2.0299999999999998</v>
      </c>
      <c r="L124" s="239">
        <v>-0.06</v>
      </c>
      <c r="M124" s="237">
        <v>519.5</v>
      </c>
      <c r="N124" s="237">
        <v>0.05</v>
      </c>
      <c r="O124" s="237">
        <v>0.05</v>
      </c>
    </row>
    <row r="125" spans="1:15" ht="12.75" x14ac:dyDescent="0.2">
      <c r="A125" s="74">
        <v>896</v>
      </c>
      <c r="B125" s="74">
        <v>896</v>
      </c>
      <c r="C125" s="75">
        <v>2100041195090</v>
      </c>
      <c r="D125" s="74">
        <v>950</v>
      </c>
      <c r="E125" s="76">
        <v>950</v>
      </c>
      <c r="F125" s="75">
        <v>2100041195106</v>
      </c>
      <c r="G125" s="77" t="s">
        <v>1147</v>
      </c>
      <c r="H125" s="240">
        <v>0</v>
      </c>
      <c r="I125" s="236">
        <v>11.51</v>
      </c>
      <c r="J125" s="236">
        <v>3.97</v>
      </c>
      <c r="K125" s="236">
        <v>3.97</v>
      </c>
      <c r="L125" s="239">
        <v>0</v>
      </c>
      <c r="M125" s="237">
        <v>437.55</v>
      </c>
      <c r="N125" s="237">
        <v>0.05</v>
      </c>
      <c r="O125" s="237">
        <v>0.05</v>
      </c>
    </row>
    <row r="126" spans="1:15" ht="12.75" x14ac:dyDescent="0.2">
      <c r="A126" s="74">
        <v>897</v>
      </c>
      <c r="B126" s="74">
        <v>897</v>
      </c>
      <c r="C126" s="75">
        <v>2100041197887</v>
      </c>
      <c r="D126" s="74">
        <v>951</v>
      </c>
      <c r="E126" s="76">
        <v>951</v>
      </c>
      <c r="F126" s="75">
        <v>2100041197896</v>
      </c>
      <c r="G126" s="77" t="s">
        <v>1148</v>
      </c>
      <c r="H126" s="240">
        <v>0</v>
      </c>
      <c r="I126" s="236">
        <v>2.89</v>
      </c>
      <c r="J126" s="236">
        <v>4</v>
      </c>
      <c r="K126" s="236">
        <v>4</v>
      </c>
      <c r="L126" s="239">
        <v>0</v>
      </c>
      <c r="M126" s="237">
        <v>451.08</v>
      </c>
      <c r="N126" s="237">
        <v>0.05</v>
      </c>
      <c r="O126" s="237">
        <v>0.05</v>
      </c>
    </row>
    <row r="127" spans="1:15" ht="12.75" x14ac:dyDescent="0.2">
      <c r="A127" s="74">
        <v>898</v>
      </c>
      <c r="B127" s="74">
        <v>898</v>
      </c>
      <c r="C127" s="75">
        <v>2100041197869</v>
      </c>
      <c r="D127" s="74">
        <v>952</v>
      </c>
      <c r="E127" s="76">
        <v>952</v>
      </c>
      <c r="F127" s="75">
        <v>2100041197878</v>
      </c>
      <c r="G127" s="77" t="s">
        <v>1149</v>
      </c>
      <c r="H127" s="240">
        <v>0</v>
      </c>
      <c r="I127" s="236">
        <v>10.88</v>
      </c>
      <c r="J127" s="236">
        <v>2.83</v>
      </c>
      <c r="K127" s="236">
        <v>2.83</v>
      </c>
      <c r="L127" s="239">
        <v>0</v>
      </c>
      <c r="M127" s="237">
        <v>870.46</v>
      </c>
      <c r="N127" s="237">
        <v>0.05</v>
      </c>
      <c r="O127" s="237">
        <v>0.05</v>
      </c>
    </row>
    <row r="128" spans="1:15" ht="12.75" x14ac:dyDescent="0.2">
      <c r="A128" s="74">
        <v>899</v>
      </c>
      <c r="B128" s="74">
        <v>899</v>
      </c>
      <c r="C128" s="75">
        <v>2100041201318</v>
      </c>
      <c r="D128" s="74">
        <v>953</v>
      </c>
      <c r="E128" s="76">
        <v>953</v>
      </c>
      <c r="F128" s="75">
        <v>2100041201327</v>
      </c>
      <c r="G128" s="77" t="s">
        <v>1150</v>
      </c>
      <c r="H128" s="240">
        <v>0</v>
      </c>
      <c r="I128" s="236">
        <v>2.16</v>
      </c>
      <c r="J128" s="236">
        <v>5.56</v>
      </c>
      <c r="K128" s="236">
        <v>5.56</v>
      </c>
      <c r="L128" s="239">
        <v>0</v>
      </c>
      <c r="M128" s="237">
        <v>777.03</v>
      </c>
      <c r="N128" s="237">
        <v>0.05</v>
      </c>
      <c r="O128" s="237">
        <v>0.05</v>
      </c>
    </row>
    <row r="129" spans="1:15" ht="12.75" x14ac:dyDescent="0.2">
      <c r="A129" s="74">
        <v>900</v>
      </c>
      <c r="B129" s="74">
        <v>900</v>
      </c>
      <c r="C129" s="75">
        <v>2100041201293</v>
      </c>
      <c r="D129" s="74">
        <v>954</v>
      </c>
      <c r="E129" s="76">
        <v>954</v>
      </c>
      <c r="F129" s="75">
        <v>2100041201309</v>
      </c>
      <c r="G129" s="77" t="s">
        <v>1151</v>
      </c>
      <c r="H129" s="240">
        <v>0.157</v>
      </c>
      <c r="I129" s="236">
        <v>1.65</v>
      </c>
      <c r="J129" s="236">
        <v>6.49</v>
      </c>
      <c r="K129" s="236">
        <v>6.49</v>
      </c>
      <c r="L129" s="239">
        <v>0</v>
      </c>
      <c r="M129" s="237">
        <v>678.05</v>
      </c>
      <c r="N129" s="237">
        <v>0.05</v>
      </c>
      <c r="O129" s="237">
        <v>0.05</v>
      </c>
    </row>
    <row r="130" spans="1:15" ht="12.75" x14ac:dyDescent="0.2">
      <c r="A130" s="74">
        <v>901</v>
      </c>
      <c r="B130" s="74">
        <v>901</v>
      </c>
      <c r="C130" s="75">
        <v>2100041212221</v>
      </c>
      <c r="D130" s="74">
        <v>955</v>
      </c>
      <c r="E130" s="74">
        <v>955</v>
      </c>
      <c r="F130" s="75">
        <v>2100041212230</v>
      </c>
      <c r="G130" s="77" t="s">
        <v>1152</v>
      </c>
      <c r="H130" s="240">
        <v>0.63400000000000001</v>
      </c>
      <c r="I130" s="236">
        <v>129.15</v>
      </c>
      <c r="J130" s="236">
        <v>2.2400000000000002</v>
      </c>
      <c r="K130" s="236">
        <v>2.2400000000000002</v>
      </c>
      <c r="L130" s="239">
        <v>0</v>
      </c>
      <c r="M130" s="237">
        <v>1291.53</v>
      </c>
      <c r="N130" s="237">
        <v>0.05</v>
      </c>
      <c r="O130" s="237">
        <v>0.05</v>
      </c>
    </row>
    <row r="131" spans="1:15" ht="12.75" x14ac:dyDescent="0.2">
      <c r="A131" s="74">
        <v>902</v>
      </c>
      <c r="B131" s="74">
        <v>902</v>
      </c>
      <c r="C131" s="75">
        <v>2100041221059</v>
      </c>
      <c r="D131" s="74">
        <v>956</v>
      </c>
      <c r="E131" s="76">
        <v>956</v>
      </c>
      <c r="F131" s="75">
        <v>2100041221068</v>
      </c>
      <c r="G131" s="77" t="s">
        <v>882</v>
      </c>
      <c r="H131" s="240">
        <v>0</v>
      </c>
      <c r="I131" s="236">
        <v>24.25</v>
      </c>
      <c r="J131" s="236">
        <v>1.98</v>
      </c>
      <c r="K131" s="236">
        <v>1.98</v>
      </c>
      <c r="L131" s="239">
        <v>0</v>
      </c>
      <c r="M131" s="237">
        <v>969.87</v>
      </c>
      <c r="N131" s="237">
        <v>0.05</v>
      </c>
      <c r="O131" s="237">
        <v>0.05</v>
      </c>
    </row>
    <row r="132" spans="1:15" ht="12.75" x14ac:dyDescent="0.2">
      <c r="A132" s="74">
        <v>903</v>
      </c>
      <c r="B132" s="74">
        <v>903</v>
      </c>
      <c r="C132" s="75">
        <v>2100041230833</v>
      </c>
      <c r="D132" s="74">
        <v>957</v>
      </c>
      <c r="E132" s="76">
        <v>957</v>
      </c>
      <c r="F132" s="75">
        <v>2100041230842</v>
      </c>
      <c r="G132" s="77" t="s">
        <v>1153</v>
      </c>
      <c r="H132" s="240">
        <v>2.343</v>
      </c>
      <c r="I132" s="236">
        <v>2.65</v>
      </c>
      <c r="J132" s="236">
        <v>12.88</v>
      </c>
      <c r="K132" s="236">
        <v>12.88</v>
      </c>
      <c r="L132" s="239">
        <v>0</v>
      </c>
      <c r="M132" s="237">
        <v>1907.81</v>
      </c>
      <c r="N132" s="237">
        <v>0.05</v>
      </c>
      <c r="O132" s="237">
        <v>0.05</v>
      </c>
    </row>
    <row r="133" spans="1:15" ht="12.75" x14ac:dyDescent="0.2">
      <c r="A133" s="74">
        <v>904</v>
      </c>
      <c r="B133" s="74">
        <v>904</v>
      </c>
      <c r="C133" s="75">
        <v>2100041240344</v>
      </c>
      <c r="D133" s="74">
        <v>958</v>
      </c>
      <c r="E133" s="76">
        <v>958</v>
      </c>
      <c r="F133" s="75">
        <v>2100041240353</v>
      </c>
      <c r="G133" s="77" t="s">
        <v>1154</v>
      </c>
      <c r="H133" s="240">
        <v>1.6559999999999999</v>
      </c>
      <c r="I133" s="236">
        <v>9.9700000000000006</v>
      </c>
      <c r="J133" s="236">
        <v>4.4800000000000004</v>
      </c>
      <c r="K133" s="236">
        <v>4.4800000000000004</v>
      </c>
      <c r="L133" s="239">
        <v>0</v>
      </c>
      <c r="M133" s="237">
        <v>996.73</v>
      </c>
      <c r="N133" s="237">
        <v>0.05</v>
      </c>
      <c r="O133" s="237">
        <v>0.05</v>
      </c>
    </row>
    <row r="134" spans="1:15" ht="12.75" x14ac:dyDescent="0.2">
      <c r="A134" s="74">
        <v>905</v>
      </c>
      <c r="B134" s="74">
        <v>905</v>
      </c>
      <c r="C134" s="75">
        <v>2100041251258</v>
      </c>
      <c r="D134" s="74">
        <v>959</v>
      </c>
      <c r="E134" s="76">
        <v>959</v>
      </c>
      <c r="F134" s="75">
        <v>2100041251267</v>
      </c>
      <c r="G134" s="77" t="s">
        <v>1155</v>
      </c>
      <c r="H134" s="240">
        <v>0.157</v>
      </c>
      <c r="I134" s="236">
        <v>4.34</v>
      </c>
      <c r="J134" s="236">
        <v>3.58</v>
      </c>
      <c r="K134" s="236">
        <v>3.58</v>
      </c>
      <c r="L134" s="239">
        <v>0</v>
      </c>
      <c r="M134" s="237">
        <v>576.32000000000005</v>
      </c>
      <c r="N134" s="237">
        <v>0.05</v>
      </c>
      <c r="O134" s="237">
        <v>0.05</v>
      </c>
    </row>
    <row r="135" spans="1:15" ht="12.75" x14ac:dyDescent="0.2">
      <c r="A135" s="74">
        <v>906</v>
      </c>
      <c r="B135" s="74">
        <v>906</v>
      </c>
      <c r="C135" s="75">
        <v>2100041251276</v>
      </c>
      <c r="D135" s="74">
        <v>960</v>
      </c>
      <c r="E135" s="76">
        <v>960</v>
      </c>
      <c r="F135" s="75">
        <v>2100041251285</v>
      </c>
      <c r="G135" s="77" t="s">
        <v>1156</v>
      </c>
      <c r="H135" s="240">
        <v>0.157</v>
      </c>
      <c r="I135" s="236">
        <v>8.89</v>
      </c>
      <c r="J135" s="236">
        <v>3.07</v>
      </c>
      <c r="K135" s="236">
        <v>3.07</v>
      </c>
      <c r="L135" s="239">
        <v>0</v>
      </c>
      <c r="M135" s="237">
        <v>1099.96</v>
      </c>
      <c r="N135" s="237">
        <v>0.05</v>
      </c>
      <c r="O135" s="237">
        <v>0.05</v>
      </c>
    </row>
    <row r="136" spans="1:15" ht="12.75" x14ac:dyDescent="0.2">
      <c r="A136" s="74">
        <v>907</v>
      </c>
      <c r="B136" s="74">
        <v>907</v>
      </c>
      <c r="C136" s="75">
        <v>2100041254969</v>
      </c>
      <c r="D136" s="74">
        <v>961</v>
      </c>
      <c r="E136" s="76">
        <v>961</v>
      </c>
      <c r="F136" s="75">
        <v>2100041254978</v>
      </c>
      <c r="G136" s="77" t="s">
        <v>1157</v>
      </c>
      <c r="H136" s="240">
        <v>0.155</v>
      </c>
      <c r="I136" s="236">
        <v>1.43</v>
      </c>
      <c r="J136" s="236">
        <v>5.37</v>
      </c>
      <c r="K136" s="236">
        <v>5.37</v>
      </c>
      <c r="L136" s="239">
        <v>0</v>
      </c>
      <c r="M136" s="237">
        <v>484.55</v>
      </c>
      <c r="N136" s="237">
        <v>0.05</v>
      </c>
      <c r="O136" s="237">
        <v>0.05</v>
      </c>
    </row>
    <row r="137" spans="1:15" ht="12.75" x14ac:dyDescent="0.2">
      <c r="A137" s="74">
        <v>908</v>
      </c>
      <c r="B137" s="74">
        <v>908</v>
      </c>
      <c r="C137" s="75">
        <v>2100041257250</v>
      </c>
      <c r="D137" s="74">
        <v>962</v>
      </c>
      <c r="E137" s="76">
        <v>962</v>
      </c>
      <c r="F137" s="75">
        <v>2100041257269</v>
      </c>
      <c r="G137" s="77" t="s">
        <v>1158</v>
      </c>
      <c r="H137" s="240">
        <v>0.39400000000000002</v>
      </c>
      <c r="I137" s="236">
        <v>2.78</v>
      </c>
      <c r="J137" s="236">
        <v>5.88</v>
      </c>
      <c r="K137" s="236">
        <v>5.88</v>
      </c>
      <c r="L137" s="239">
        <v>0</v>
      </c>
      <c r="M137" s="237">
        <v>463.24</v>
      </c>
      <c r="N137" s="237">
        <v>0.05</v>
      </c>
      <c r="O137" s="237">
        <v>0.05</v>
      </c>
    </row>
    <row r="138" spans="1:15" ht="12.75" x14ac:dyDescent="0.2">
      <c r="A138" s="74">
        <v>909</v>
      </c>
      <c r="B138" s="74">
        <v>909</v>
      </c>
      <c r="C138" s="75">
        <v>2100041258591</v>
      </c>
      <c r="D138" s="74">
        <v>963</v>
      </c>
      <c r="E138" s="76">
        <v>963</v>
      </c>
      <c r="F138" s="75">
        <v>2100041258607</v>
      </c>
      <c r="G138" s="77" t="s">
        <v>1159</v>
      </c>
      <c r="H138" s="240">
        <v>0</v>
      </c>
      <c r="I138" s="236">
        <v>4.8099999999999996</v>
      </c>
      <c r="J138" s="236">
        <v>3.83</v>
      </c>
      <c r="K138" s="236">
        <v>3.83</v>
      </c>
      <c r="L138" s="239">
        <v>0</v>
      </c>
      <c r="M138" s="237">
        <v>480.84</v>
      </c>
      <c r="N138" s="237">
        <v>0.05</v>
      </c>
      <c r="O138" s="237">
        <v>0.05</v>
      </c>
    </row>
    <row r="139" spans="1:15" ht="12.75" x14ac:dyDescent="0.2">
      <c r="A139" s="74">
        <v>910</v>
      </c>
      <c r="B139" s="74">
        <v>910</v>
      </c>
      <c r="C139" s="75">
        <v>2100041252819</v>
      </c>
      <c r="D139" s="74">
        <v>964</v>
      </c>
      <c r="E139" s="76">
        <v>964</v>
      </c>
      <c r="F139" s="75">
        <v>2100041252837</v>
      </c>
      <c r="G139" s="77" t="s">
        <v>1160</v>
      </c>
      <c r="H139" s="240">
        <v>0.55200000000000005</v>
      </c>
      <c r="I139" s="236">
        <v>4.24</v>
      </c>
      <c r="J139" s="236">
        <v>4.08</v>
      </c>
      <c r="K139" s="236">
        <v>4.08</v>
      </c>
      <c r="L139" s="239">
        <v>0</v>
      </c>
      <c r="M139" s="237">
        <v>454.64</v>
      </c>
      <c r="N139" s="237">
        <v>0.05</v>
      </c>
      <c r="O139" s="237">
        <v>0.05</v>
      </c>
    </row>
    <row r="140" spans="1:15" ht="12.75" x14ac:dyDescent="0.2">
      <c r="A140" s="74">
        <v>911</v>
      </c>
      <c r="B140" s="74">
        <v>911</v>
      </c>
      <c r="C140" s="75">
        <v>2100041260304</v>
      </c>
      <c r="D140" s="74">
        <v>965</v>
      </c>
      <c r="E140" s="76">
        <v>965</v>
      </c>
      <c r="F140" s="75">
        <v>2100041260313</v>
      </c>
      <c r="G140" s="77" t="s">
        <v>1161</v>
      </c>
      <c r="H140" s="240">
        <v>5.2679999999999998</v>
      </c>
      <c r="I140" s="236">
        <v>8.3800000000000008</v>
      </c>
      <c r="J140" s="236">
        <v>7.14</v>
      </c>
      <c r="K140" s="236">
        <v>7.14</v>
      </c>
      <c r="L140" s="239">
        <v>0</v>
      </c>
      <c r="M140" s="237">
        <v>2513.25</v>
      </c>
      <c r="N140" s="237">
        <v>0.05</v>
      </c>
      <c r="O140" s="237">
        <v>0.05</v>
      </c>
    </row>
    <row r="141" spans="1:15" ht="12.75" x14ac:dyDescent="0.2">
      <c r="A141" s="74">
        <v>912</v>
      </c>
      <c r="B141" s="74">
        <v>912</v>
      </c>
      <c r="C141" s="75">
        <v>2100041260331</v>
      </c>
      <c r="D141" s="74">
        <v>966</v>
      </c>
      <c r="E141" s="76">
        <v>966</v>
      </c>
      <c r="F141" s="75">
        <v>2100041260340</v>
      </c>
      <c r="G141" s="77" t="s">
        <v>1162</v>
      </c>
      <c r="H141" s="240">
        <v>2.2789999999999999</v>
      </c>
      <c r="I141" s="236">
        <v>2.06</v>
      </c>
      <c r="J141" s="236">
        <v>6.24</v>
      </c>
      <c r="K141" s="236">
        <v>6.24</v>
      </c>
      <c r="L141" s="239">
        <v>0</v>
      </c>
      <c r="M141" s="237">
        <v>447.9</v>
      </c>
      <c r="N141" s="237">
        <v>0.05</v>
      </c>
      <c r="O141" s="237">
        <v>0.05</v>
      </c>
    </row>
    <row r="142" spans="1:15" ht="12.75" x14ac:dyDescent="0.2">
      <c r="A142" s="74">
        <v>913</v>
      </c>
      <c r="B142" s="74">
        <v>913</v>
      </c>
      <c r="C142" s="75">
        <v>2100041260651</v>
      </c>
      <c r="D142" s="74">
        <v>967</v>
      </c>
      <c r="E142" s="76">
        <v>967</v>
      </c>
      <c r="F142" s="75">
        <v>2100041260660</v>
      </c>
      <c r="G142" s="77" t="s">
        <v>1163</v>
      </c>
      <c r="H142" s="240">
        <v>0</v>
      </c>
      <c r="I142" s="236">
        <v>132.55000000000001</v>
      </c>
      <c r="J142" s="236">
        <v>1.83</v>
      </c>
      <c r="K142" s="236">
        <v>1.83</v>
      </c>
      <c r="L142" s="239">
        <v>0</v>
      </c>
      <c r="M142" s="237">
        <v>861.57</v>
      </c>
      <c r="N142" s="237">
        <v>0.05</v>
      </c>
      <c r="O142" s="237">
        <v>0.05</v>
      </c>
    </row>
    <row r="143" spans="1:15" ht="12.75" x14ac:dyDescent="0.2">
      <c r="A143" s="74">
        <v>914</v>
      </c>
      <c r="B143" s="74">
        <v>914</v>
      </c>
      <c r="C143" s="75">
        <v>2100041260633</v>
      </c>
      <c r="D143" s="74">
        <v>968</v>
      </c>
      <c r="E143" s="76">
        <v>968</v>
      </c>
      <c r="F143" s="75">
        <v>2100041260642</v>
      </c>
      <c r="G143" s="77" t="s">
        <v>1164</v>
      </c>
      <c r="H143" s="240">
        <v>0</v>
      </c>
      <c r="I143" s="236">
        <v>35.82</v>
      </c>
      <c r="J143" s="236">
        <v>2.2200000000000002</v>
      </c>
      <c r="K143" s="236">
        <v>2.2200000000000002</v>
      </c>
      <c r="L143" s="239">
        <v>0</v>
      </c>
      <c r="M143" s="237">
        <v>1663.68</v>
      </c>
      <c r="N143" s="237">
        <v>0.05</v>
      </c>
      <c r="O143" s="237">
        <v>0.05</v>
      </c>
    </row>
    <row r="144" spans="1:15" ht="12.75" x14ac:dyDescent="0.2">
      <c r="A144" s="74">
        <v>915</v>
      </c>
      <c r="B144" s="74">
        <v>915</v>
      </c>
      <c r="C144" s="75">
        <v>2100041264080</v>
      </c>
      <c r="D144" s="74">
        <v>969</v>
      </c>
      <c r="E144" s="76">
        <v>969</v>
      </c>
      <c r="F144" s="75">
        <v>2100041264099</v>
      </c>
      <c r="G144" s="77" t="s">
        <v>1165</v>
      </c>
      <c r="H144" s="240">
        <v>2.2839999999999998</v>
      </c>
      <c r="I144" s="236">
        <v>3.6</v>
      </c>
      <c r="J144" s="236">
        <v>5.35</v>
      </c>
      <c r="K144" s="236">
        <v>5.35</v>
      </c>
      <c r="L144" s="239">
        <v>0</v>
      </c>
      <c r="M144" s="237">
        <v>863.91</v>
      </c>
      <c r="N144" s="237">
        <v>0.05</v>
      </c>
      <c r="O144" s="237">
        <v>0.05</v>
      </c>
    </row>
    <row r="145" spans="1:15" ht="12.75" x14ac:dyDescent="0.2">
      <c r="A145" s="74">
        <v>916</v>
      </c>
      <c r="B145" s="74">
        <v>916</v>
      </c>
      <c r="C145" s="75">
        <v>2100041265516</v>
      </c>
      <c r="D145" s="74">
        <v>970</v>
      </c>
      <c r="E145" s="76">
        <v>970</v>
      </c>
      <c r="F145" s="75">
        <v>2100041265525</v>
      </c>
      <c r="G145" s="77" t="s">
        <v>1166</v>
      </c>
      <c r="H145" s="240">
        <v>0.26</v>
      </c>
      <c r="I145" s="236">
        <v>22.49</v>
      </c>
      <c r="J145" s="236">
        <v>2.5499999999999998</v>
      </c>
      <c r="K145" s="236">
        <v>2.5499999999999998</v>
      </c>
      <c r="L145" s="239">
        <v>0</v>
      </c>
      <c r="M145" s="237">
        <v>1798.8</v>
      </c>
      <c r="N145" s="237">
        <v>0.05</v>
      </c>
      <c r="O145" s="237">
        <v>0.05</v>
      </c>
    </row>
    <row r="146" spans="1:15" ht="12.75" x14ac:dyDescent="0.2">
      <c r="A146" s="74">
        <v>918</v>
      </c>
      <c r="B146" s="74">
        <v>918</v>
      </c>
      <c r="C146" s="75">
        <v>2100041267912</v>
      </c>
      <c r="D146" s="74">
        <v>972</v>
      </c>
      <c r="E146" s="74">
        <v>972</v>
      </c>
      <c r="F146" s="75">
        <v>2100041267930</v>
      </c>
      <c r="G146" s="77" t="s">
        <v>1167</v>
      </c>
      <c r="H146" s="240">
        <v>0</v>
      </c>
      <c r="I146" s="236">
        <v>3.89</v>
      </c>
      <c r="J146" s="236">
        <v>3.45</v>
      </c>
      <c r="K146" s="236">
        <v>3.45</v>
      </c>
      <c r="L146" s="239">
        <v>0</v>
      </c>
      <c r="M146" s="237">
        <v>777.08</v>
      </c>
      <c r="N146" s="237">
        <v>0.05</v>
      </c>
      <c r="O146" s="237">
        <v>0.05</v>
      </c>
    </row>
    <row r="147" spans="1:15" ht="12.75" x14ac:dyDescent="0.2">
      <c r="A147" s="74">
        <v>919</v>
      </c>
      <c r="B147" s="74">
        <v>919</v>
      </c>
      <c r="C147" s="75">
        <v>2100041268837</v>
      </c>
      <c r="D147" s="74">
        <v>973</v>
      </c>
      <c r="E147" s="76">
        <v>973</v>
      </c>
      <c r="F147" s="75">
        <v>2100041268846</v>
      </c>
      <c r="G147" s="77" t="s">
        <v>1168</v>
      </c>
      <c r="H147" s="240">
        <v>2.343</v>
      </c>
      <c r="I147" s="236">
        <v>4.91</v>
      </c>
      <c r="J147" s="236">
        <v>3.11</v>
      </c>
      <c r="K147" s="236">
        <v>3.11</v>
      </c>
      <c r="L147" s="239">
        <v>0</v>
      </c>
      <c r="M147" s="237">
        <v>982.56</v>
      </c>
      <c r="N147" s="237">
        <v>0.05</v>
      </c>
      <c r="O147" s="237">
        <v>0.05</v>
      </c>
    </row>
    <row r="148" spans="1:15" ht="12.75" x14ac:dyDescent="0.2">
      <c r="A148" s="74">
        <v>920</v>
      </c>
      <c r="B148" s="74">
        <v>920</v>
      </c>
      <c r="C148" s="75">
        <v>2100041269812</v>
      </c>
      <c r="D148" s="74">
        <v>974</v>
      </c>
      <c r="E148" s="76">
        <v>974</v>
      </c>
      <c r="F148" s="75">
        <v>2100041269821</v>
      </c>
      <c r="G148" s="77" t="s">
        <v>1169</v>
      </c>
      <c r="H148" s="240">
        <v>0.63400000000000001</v>
      </c>
      <c r="I148" s="236">
        <v>1.18</v>
      </c>
      <c r="J148" s="236">
        <v>2.27</v>
      </c>
      <c r="K148" s="236">
        <v>2.27</v>
      </c>
      <c r="L148" s="239">
        <v>0</v>
      </c>
      <c r="M148" s="237">
        <v>590.61</v>
      </c>
      <c r="N148" s="237">
        <v>0.05</v>
      </c>
      <c r="O148" s="237">
        <v>0.05</v>
      </c>
    </row>
    <row r="149" spans="1:15" ht="12.75" x14ac:dyDescent="0.2">
      <c r="A149" s="74">
        <v>2614</v>
      </c>
      <c r="B149" s="74">
        <v>2614</v>
      </c>
      <c r="C149" s="74">
        <v>2614</v>
      </c>
      <c r="D149" s="74"/>
      <c r="E149" s="74"/>
      <c r="F149" s="74"/>
      <c r="G149" s="77" t="s">
        <v>1170</v>
      </c>
      <c r="H149" s="240">
        <v>0.17799999999999999</v>
      </c>
      <c r="I149" s="236">
        <v>0</v>
      </c>
      <c r="J149" s="236">
        <v>12.32</v>
      </c>
      <c r="K149" s="236">
        <v>12.32</v>
      </c>
      <c r="L149" s="239">
        <v>0</v>
      </c>
      <c r="M149" s="237">
        <v>0</v>
      </c>
      <c r="N149" s="237">
        <v>0</v>
      </c>
      <c r="O149" s="237">
        <v>0</v>
      </c>
    </row>
    <row r="150" spans="1:15" ht="12.75" x14ac:dyDescent="0.2">
      <c r="A150" s="74">
        <v>7051</v>
      </c>
      <c r="B150" s="74">
        <v>7051</v>
      </c>
      <c r="C150" s="74">
        <v>7051</v>
      </c>
      <c r="D150" s="74" t="s">
        <v>1354</v>
      </c>
      <c r="E150" s="74">
        <v>7051</v>
      </c>
      <c r="F150" s="74">
        <v>7051</v>
      </c>
      <c r="G150" s="77" t="s">
        <v>1171</v>
      </c>
      <c r="H150" s="240">
        <v>0</v>
      </c>
      <c r="I150" s="236">
        <v>0</v>
      </c>
      <c r="J150" s="236">
        <v>1.99</v>
      </c>
      <c r="K150" s="236">
        <v>1.99</v>
      </c>
      <c r="L150" s="239">
        <v>0</v>
      </c>
      <c r="M150" s="237">
        <v>0</v>
      </c>
      <c r="N150" s="237">
        <v>0</v>
      </c>
      <c r="O150" s="237">
        <v>0</v>
      </c>
    </row>
    <row r="151" spans="1:15" ht="12.75" x14ac:dyDescent="0.2">
      <c r="A151" s="74">
        <v>7159</v>
      </c>
      <c r="B151" s="74">
        <v>7159</v>
      </c>
      <c r="C151" s="74">
        <v>7159</v>
      </c>
      <c r="D151" s="74" t="s">
        <v>1355</v>
      </c>
      <c r="E151" s="74">
        <v>7159</v>
      </c>
      <c r="F151" s="74">
        <v>7159</v>
      </c>
      <c r="G151" s="77" t="s">
        <v>1172</v>
      </c>
      <c r="H151" s="240">
        <v>0</v>
      </c>
      <c r="I151" s="236">
        <v>5.83</v>
      </c>
      <c r="J151" s="236">
        <v>2.02</v>
      </c>
      <c r="K151" s="236">
        <v>2.02</v>
      </c>
      <c r="L151" s="239">
        <v>0</v>
      </c>
      <c r="M151" s="237">
        <v>180.9</v>
      </c>
      <c r="N151" s="237">
        <v>0.05</v>
      </c>
      <c r="O151" s="237">
        <v>0.05</v>
      </c>
    </row>
    <row r="152" spans="1:15" ht="12.75" x14ac:dyDescent="0.2">
      <c r="A152" s="74">
        <v>7163</v>
      </c>
      <c r="B152" s="74">
        <v>7163</v>
      </c>
      <c r="C152" s="74">
        <v>7163</v>
      </c>
      <c r="D152" s="74" t="s">
        <v>1356</v>
      </c>
      <c r="E152" s="74">
        <v>7163</v>
      </c>
      <c r="F152" s="74">
        <v>7163</v>
      </c>
      <c r="G152" s="77" t="s">
        <v>1173</v>
      </c>
      <c r="H152" s="240">
        <v>0</v>
      </c>
      <c r="I152" s="236">
        <v>15.28</v>
      </c>
      <c r="J152" s="236">
        <v>2.33</v>
      </c>
      <c r="K152" s="236">
        <v>2.33</v>
      </c>
      <c r="L152" s="239">
        <v>0</v>
      </c>
      <c r="M152" s="237">
        <v>474.08</v>
      </c>
      <c r="N152" s="237">
        <v>0.05</v>
      </c>
      <c r="O152" s="237">
        <v>0.05</v>
      </c>
    </row>
    <row r="153" spans="1:15" ht="12.75" x14ac:dyDescent="0.2">
      <c r="A153" s="74">
        <v>7328</v>
      </c>
      <c r="B153" s="74">
        <v>7328</v>
      </c>
      <c r="C153" s="74">
        <v>7328</v>
      </c>
      <c r="D153" s="74" t="s">
        <v>1357</v>
      </c>
      <c r="E153" s="74">
        <v>7329</v>
      </c>
      <c r="F153" s="74">
        <v>7329</v>
      </c>
      <c r="G153" s="77" t="s">
        <v>1174</v>
      </c>
      <c r="H153" s="240">
        <v>0.315</v>
      </c>
      <c r="I153" s="236">
        <v>20.14</v>
      </c>
      <c r="J153" s="236">
        <v>1.8</v>
      </c>
      <c r="K153" s="236">
        <v>1.8</v>
      </c>
      <c r="L153" s="239">
        <v>-0.315</v>
      </c>
      <c r="M153" s="237">
        <v>1106.52</v>
      </c>
      <c r="N153" s="237">
        <v>0.05</v>
      </c>
      <c r="O153" s="237">
        <v>0.05</v>
      </c>
    </row>
    <row r="154" spans="1:15" ht="12.75" x14ac:dyDescent="0.2">
      <c r="A154" s="74" t="s">
        <v>1228</v>
      </c>
      <c r="B154" s="74" t="s">
        <v>1228</v>
      </c>
      <c r="C154" s="74" t="s">
        <v>1228</v>
      </c>
      <c r="D154" s="74" t="s">
        <v>1229</v>
      </c>
      <c r="E154" s="74" t="s">
        <v>1229</v>
      </c>
      <c r="F154" s="74" t="s">
        <v>1229</v>
      </c>
      <c r="G154" s="77" t="s">
        <v>1175</v>
      </c>
      <c r="H154" s="240">
        <v>1.3460000000000001</v>
      </c>
      <c r="I154" s="236">
        <v>4.4400000000000004</v>
      </c>
      <c r="J154" s="236">
        <v>4.55</v>
      </c>
      <c r="K154" s="236">
        <v>4.55</v>
      </c>
      <c r="L154" s="239">
        <v>0</v>
      </c>
      <c r="M154" s="237">
        <v>591.34</v>
      </c>
      <c r="N154" s="237">
        <v>0.05</v>
      </c>
      <c r="O154" s="237">
        <v>0.05</v>
      </c>
    </row>
    <row r="155" spans="1:15" ht="12.75" x14ac:dyDescent="0.2">
      <c r="A155" s="74" t="s">
        <v>1230</v>
      </c>
      <c r="B155" s="74" t="s">
        <v>1230</v>
      </c>
      <c r="C155" s="74" t="s">
        <v>1230</v>
      </c>
      <c r="D155" s="74" t="s">
        <v>1282</v>
      </c>
      <c r="E155" s="74" t="s">
        <v>1282</v>
      </c>
      <c r="F155" s="74" t="s">
        <v>1282</v>
      </c>
      <c r="G155" s="77" t="s">
        <v>1176</v>
      </c>
      <c r="H155" s="240">
        <v>0</v>
      </c>
      <c r="I155" s="236">
        <v>4.78</v>
      </c>
      <c r="J155" s="236">
        <v>3.83</v>
      </c>
      <c r="K155" s="236">
        <v>3.83</v>
      </c>
      <c r="L155" s="239">
        <v>0</v>
      </c>
      <c r="M155" s="237">
        <v>478.47</v>
      </c>
      <c r="N155" s="237">
        <v>0.05</v>
      </c>
      <c r="O155" s="237">
        <v>0.05</v>
      </c>
    </row>
    <row r="156" spans="1:15" ht="12.75" x14ac:dyDescent="0.2">
      <c r="A156" s="74" t="s">
        <v>1231</v>
      </c>
      <c r="B156" s="74" t="s">
        <v>1231</v>
      </c>
      <c r="C156" s="74" t="s">
        <v>1231</v>
      </c>
      <c r="D156" s="74" t="s">
        <v>1283</v>
      </c>
      <c r="E156" s="74" t="s">
        <v>1283</v>
      </c>
      <c r="F156" s="74" t="s">
        <v>1283</v>
      </c>
      <c r="G156" s="77" t="s">
        <v>1177</v>
      </c>
      <c r="H156" s="240">
        <v>0.154</v>
      </c>
      <c r="I156" s="236">
        <v>9.1999999999999993</v>
      </c>
      <c r="J156" s="236">
        <v>2.09</v>
      </c>
      <c r="K156" s="236">
        <v>2.09</v>
      </c>
      <c r="L156" s="239">
        <v>0</v>
      </c>
      <c r="M156" s="237">
        <v>459.94</v>
      </c>
      <c r="N156" s="237">
        <v>0.05</v>
      </c>
      <c r="O156" s="237">
        <v>0.05</v>
      </c>
    </row>
    <row r="157" spans="1:15" ht="12.75" x14ac:dyDescent="0.2">
      <c r="A157" s="74" t="s">
        <v>1232</v>
      </c>
      <c r="B157" s="74" t="s">
        <v>1232</v>
      </c>
      <c r="C157" s="74" t="s">
        <v>1232</v>
      </c>
      <c r="D157" s="74" t="s">
        <v>1284</v>
      </c>
      <c r="E157" s="74" t="s">
        <v>1284</v>
      </c>
      <c r="F157" s="74" t="s">
        <v>1284</v>
      </c>
      <c r="G157" s="77" t="s">
        <v>1178</v>
      </c>
      <c r="H157" s="240">
        <v>0</v>
      </c>
      <c r="I157" s="236">
        <v>103.98</v>
      </c>
      <c r="J157" s="236">
        <v>2</v>
      </c>
      <c r="K157" s="236">
        <v>2</v>
      </c>
      <c r="L157" s="239">
        <v>0</v>
      </c>
      <c r="M157" s="237">
        <v>1220.05</v>
      </c>
      <c r="N157" s="237">
        <v>0.05</v>
      </c>
      <c r="O157" s="237">
        <v>0.05</v>
      </c>
    </row>
    <row r="158" spans="1:15" ht="12.75" x14ac:dyDescent="0.2">
      <c r="A158" s="74" t="s">
        <v>1233</v>
      </c>
      <c r="B158" s="74" t="s">
        <v>1233</v>
      </c>
      <c r="C158" s="74" t="s">
        <v>1233</v>
      </c>
      <c r="D158" s="74" t="s">
        <v>1285</v>
      </c>
      <c r="E158" s="74" t="s">
        <v>1285</v>
      </c>
      <c r="F158" s="74" t="s">
        <v>1285</v>
      </c>
      <c r="G158" s="77" t="s">
        <v>1179</v>
      </c>
      <c r="H158" s="240">
        <v>0</v>
      </c>
      <c r="I158" s="236">
        <v>34.33</v>
      </c>
      <c r="J158" s="236">
        <v>1.94</v>
      </c>
      <c r="K158" s="236">
        <v>1.94</v>
      </c>
      <c r="L158" s="239">
        <v>-0.26400000000000001</v>
      </c>
      <c r="M158" s="237">
        <v>1373.37</v>
      </c>
      <c r="N158" s="237">
        <v>0.05</v>
      </c>
      <c r="O158" s="237">
        <v>0.05</v>
      </c>
    </row>
    <row r="159" spans="1:15" ht="12.75" x14ac:dyDescent="0.2">
      <c r="A159" s="74" t="s">
        <v>1234</v>
      </c>
      <c r="B159" s="74" t="s">
        <v>1234</v>
      </c>
      <c r="C159" s="74" t="s">
        <v>1234</v>
      </c>
      <c r="D159" s="74" t="s">
        <v>1286</v>
      </c>
      <c r="E159" s="74" t="s">
        <v>1286</v>
      </c>
      <c r="F159" s="74" t="s">
        <v>1286</v>
      </c>
      <c r="G159" s="77" t="s">
        <v>1180</v>
      </c>
      <c r="H159" s="240">
        <v>2.766</v>
      </c>
      <c r="I159" s="236">
        <v>9.19</v>
      </c>
      <c r="J159" s="236">
        <v>1.98</v>
      </c>
      <c r="K159" s="236">
        <v>1.98</v>
      </c>
      <c r="L159" s="239">
        <v>-3.1019999999999999</v>
      </c>
      <c r="M159" s="237">
        <v>773.96</v>
      </c>
      <c r="N159" s="237">
        <v>0.05</v>
      </c>
      <c r="O159" s="237">
        <v>0.05</v>
      </c>
    </row>
    <row r="160" spans="1:15" ht="12.75" x14ac:dyDescent="0.2">
      <c r="A160" s="74" t="s">
        <v>1235</v>
      </c>
      <c r="B160" s="74" t="s">
        <v>1235</v>
      </c>
      <c r="C160" s="74" t="s">
        <v>1235</v>
      </c>
      <c r="D160" s="74" t="s">
        <v>1287</v>
      </c>
      <c r="E160" s="74" t="s">
        <v>1287</v>
      </c>
      <c r="F160" s="74" t="s">
        <v>1287</v>
      </c>
      <c r="G160" s="77" t="s">
        <v>1181</v>
      </c>
      <c r="H160" s="240">
        <v>0</v>
      </c>
      <c r="I160" s="236">
        <v>0.97</v>
      </c>
      <c r="J160" s="236">
        <v>1.8</v>
      </c>
      <c r="K160" s="236">
        <v>1.8</v>
      </c>
      <c r="L160" s="239">
        <v>0</v>
      </c>
      <c r="M160" s="237">
        <v>849.1</v>
      </c>
      <c r="N160" s="237">
        <v>0.05</v>
      </c>
      <c r="O160" s="237">
        <v>0.05</v>
      </c>
    </row>
    <row r="161" spans="1:15" ht="12.75" x14ac:dyDescent="0.2">
      <c r="A161" s="74" t="s">
        <v>1236</v>
      </c>
      <c r="B161" s="74" t="s">
        <v>1236</v>
      </c>
      <c r="C161" s="74" t="s">
        <v>1236</v>
      </c>
      <c r="D161" s="74" t="s">
        <v>1288</v>
      </c>
      <c r="E161" s="74" t="s">
        <v>1288</v>
      </c>
      <c r="F161" s="74" t="s">
        <v>1288</v>
      </c>
      <c r="G161" s="77" t="s">
        <v>1182</v>
      </c>
      <c r="H161" s="240">
        <v>0.156</v>
      </c>
      <c r="I161" s="236">
        <v>68.239999999999995</v>
      </c>
      <c r="J161" s="236">
        <v>1.66</v>
      </c>
      <c r="K161" s="236">
        <v>1.66</v>
      </c>
      <c r="L161" s="239">
        <v>-0.156</v>
      </c>
      <c r="M161" s="237">
        <v>682.39</v>
      </c>
      <c r="N161" s="237">
        <v>0.05</v>
      </c>
      <c r="O161" s="237">
        <v>0.05</v>
      </c>
    </row>
    <row r="162" spans="1:15" ht="12.75" x14ac:dyDescent="0.2">
      <c r="A162" s="74" t="s">
        <v>1237</v>
      </c>
      <c r="B162" s="74" t="s">
        <v>1237</v>
      </c>
      <c r="C162" s="74" t="s">
        <v>1237</v>
      </c>
      <c r="D162" s="74" t="s">
        <v>1289</v>
      </c>
      <c r="E162" s="74" t="s">
        <v>1289</v>
      </c>
      <c r="F162" s="74" t="s">
        <v>1289</v>
      </c>
      <c r="G162" s="77" t="s">
        <v>1183</v>
      </c>
      <c r="H162" s="240">
        <v>0</v>
      </c>
      <c r="I162" s="236">
        <v>1.47</v>
      </c>
      <c r="J162" s="236">
        <v>3.45</v>
      </c>
      <c r="K162" s="236">
        <v>3.45</v>
      </c>
      <c r="L162" s="239">
        <v>0</v>
      </c>
      <c r="M162" s="237">
        <v>866.23</v>
      </c>
      <c r="N162" s="237">
        <v>0.05</v>
      </c>
      <c r="O162" s="237">
        <v>0.05</v>
      </c>
    </row>
    <row r="163" spans="1:15" ht="12.75" x14ac:dyDescent="0.2">
      <c r="A163" s="74" t="s">
        <v>1238</v>
      </c>
      <c r="B163" s="74" t="s">
        <v>1238</v>
      </c>
      <c r="C163" s="74" t="s">
        <v>1238</v>
      </c>
      <c r="D163" s="74" t="s">
        <v>1290</v>
      </c>
      <c r="E163" s="74" t="s">
        <v>1290</v>
      </c>
      <c r="F163" s="74" t="s">
        <v>1290</v>
      </c>
      <c r="G163" s="77" t="s">
        <v>1184</v>
      </c>
      <c r="H163" s="240">
        <v>0</v>
      </c>
      <c r="I163" s="236">
        <v>15.04</v>
      </c>
      <c r="J163" s="236">
        <v>3.83</v>
      </c>
      <c r="K163" s="236">
        <v>3.83</v>
      </c>
      <c r="L163" s="239">
        <v>0</v>
      </c>
      <c r="M163" s="237">
        <v>1236.53</v>
      </c>
      <c r="N163" s="237">
        <v>0.05</v>
      </c>
      <c r="O163" s="237">
        <v>0.05</v>
      </c>
    </row>
    <row r="164" spans="1:15" ht="12.75" x14ac:dyDescent="0.2">
      <c r="A164" s="74" t="s">
        <v>1239</v>
      </c>
      <c r="B164" s="74" t="s">
        <v>1239</v>
      </c>
      <c r="C164" s="74" t="s">
        <v>1239</v>
      </c>
      <c r="D164" s="74" t="s">
        <v>1291</v>
      </c>
      <c r="E164" s="74" t="s">
        <v>1291</v>
      </c>
      <c r="F164" s="74" t="s">
        <v>1291</v>
      </c>
      <c r="G164" s="77" t="s">
        <v>1185</v>
      </c>
      <c r="H164" s="240">
        <v>0</v>
      </c>
      <c r="I164" s="236">
        <v>16.2</v>
      </c>
      <c r="J164" s="236">
        <v>3.83</v>
      </c>
      <c r="K164" s="236">
        <v>3.83</v>
      </c>
      <c r="L164" s="239">
        <v>0</v>
      </c>
      <c r="M164" s="237">
        <v>1458.41</v>
      </c>
      <c r="N164" s="237">
        <v>0.05</v>
      </c>
      <c r="O164" s="237">
        <v>0.05</v>
      </c>
    </row>
    <row r="165" spans="1:15" ht="12.75" x14ac:dyDescent="0.2">
      <c r="A165" s="74" t="s">
        <v>1240</v>
      </c>
      <c r="B165" s="74" t="s">
        <v>1240</v>
      </c>
      <c r="C165" s="74" t="s">
        <v>1240</v>
      </c>
      <c r="D165" s="74" t="s">
        <v>1292</v>
      </c>
      <c r="E165" s="74" t="s">
        <v>1292</v>
      </c>
      <c r="F165" s="74" t="s">
        <v>1292</v>
      </c>
      <c r="G165" s="77" t="s">
        <v>1186</v>
      </c>
      <c r="H165" s="240">
        <v>0</v>
      </c>
      <c r="I165" s="236">
        <v>25.83</v>
      </c>
      <c r="J165" s="236">
        <v>3.86</v>
      </c>
      <c r="K165" s="236">
        <v>3.86</v>
      </c>
      <c r="L165" s="239">
        <v>0</v>
      </c>
      <c r="M165" s="237">
        <v>878.06</v>
      </c>
      <c r="N165" s="237">
        <v>0.05</v>
      </c>
      <c r="O165" s="237">
        <v>0.05</v>
      </c>
    </row>
    <row r="166" spans="1:15" ht="12.75" x14ac:dyDescent="0.2">
      <c r="A166" s="74" t="s">
        <v>1241</v>
      </c>
      <c r="B166" s="74" t="s">
        <v>1241</v>
      </c>
      <c r="C166" s="74" t="s">
        <v>1241</v>
      </c>
      <c r="D166" s="74" t="s">
        <v>1293</v>
      </c>
      <c r="E166" s="74" t="s">
        <v>1293</v>
      </c>
      <c r="F166" s="74" t="s">
        <v>1293</v>
      </c>
      <c r="G166" s="77" t="s">
        <v>1187</v>
      </c>
      <c r="H166" s="240">
        <v>0.73899999999999999</v>
      </c>
      <c r="I166" s="236">
        <v>14.86</v>
      </c>
      <c r="J166" s="236">
        <v>3.83</v>
      </c>
      <c r="K166" s="236">
        <v>3.83</v>
      </c>
      <c r="L166" s="239">
        <v>0</v>
      </c>
      <c r="M166" s="237">
        <v>1114.17</v>
      </c>
      <c r="N166" s="237">
        <v>0.05</v>
      </c>
      <c r="O166" s="237">
        <v>0.05</v>
      </c>
    </row>
    <row r="167" spans="1:15" ht="12.75" x14ac:dyDescent="0.2">
      <c r="A167" s="74" t="s">
        <v>1242</v>
      </c>
      <c r="B167" s="74" t="s">
        <v>1242</v>
      </c>
      <c r="C167" s="74" t="s">
        <v>1242</v>
      </c>
      <c r="D167" s="74" t="s">
        <v>1294</v>
      </c>
      <c r="E167" s="74" t="s">
        <v>1294</v>
      </c>
      <c r="F167" s="74" t="s">
        <v>1294</v>
      </c>
      <c r="G167" s="77" t="s">
        <v>1188</v>
      </c>
      <c r="H167" s="240">
        <v>0</v>
      </c>
      <c r="I167" s="236">
        <v>35.42</v>
      </c>
      <c r="J167" s="236">
        <v>1.82</v>
      </c>
      <c r="K167" s="236">
        <v>1.82</v>
      </c>
      <c r="L167" s="239">
        <v>0</v>
      </c>
      <c r="M167" s="237">
        <v>2361.4899999999998</v>
      </c>
      <c r="N167" s="237">
        <v>0.05</v>
      </c>
      <c r="O167" s="237">
        <v>0.05</v>
      </c>
    </row>
    <row r="168" spans="1:15" ht="12.75" x14ac:dyDescent="0.2">
      <c r="A168" s="74" t="s">
        <v>1243</v>
      </c>
      <c r="B168" s="74" t="s">
        <v>1243</v>
      </c>
      <c r="C168" s="74" t="s">
        <v>1243</v>
      </c>
      <c r="D168" s="74" t="s">
        <v>1295</v>
      </c>
      <c r="E168" s="74" t="s">
        <v>1295</v>
      </c>
      <c r="F168" s="74" t="s">
        <v>1295</v>
      </c>
      <c r="G168" s="77" t="s">
        <v>1189</v>
      </c>
      <c r="H168" s="240">
        <v>0.34799999999999998</v>
      </c>
      <c r="I168" s="236">
        <v>29.18</v>
      </c>
      <c r="J168" s="236">
        <v>1.93</v>
      </c>
      <c r="K168" s="236">
        <v>1.93</v>
      </c>
      <c r="L168" s="239">
        <v>0</v>
      </c>
      <c r="M168" s="237">
        <v>875.4</v>
      </c>
      <c r="N168" s="237">
        <v>0.05</v>
      </c>
      <c r="O168" s="237">
        <v>0.05</v>
      </c>
    </row>
    <row r="169" spans="1:15" ht="12.75" x14ac:dyDescent="0.2">
      <c r="A169" s="74" t="s">
        <v>1244</v>
      </c>
      <c r="B169" s="74" t="s">
        <v>1244</v>
      </c>
      <c r="C169" s="74" t="s">
        <v>1244</v>
      </c>
      <c r="D169" s="74" t="s">
        <v>1296</v>
      </c>
      <c r="E169" s="74" t="s">
        <v>1296</v>
      </c>
      <c r="F169" s="74" t="s">
        <v>1296</v>
      </c>
      <c r="G169" s="77" t="s">
        <v>1190</v>
      </c>
      <c r="H169" s="240">
        <v>0</v>
      </c>
      <c r="I169" s="236">
        <v>6.99</v>
      </c>
      <c r="J169" s="236">
        <v>1.81</v>
      </c>
      <c r="K169" s="236">
        <v>1.81</v>
      </c>
      <c r="L169" s="239">
        <v>-1.0999999999999999E-2</v>
      </c>
      <c r="M169" s="237">
        <v>587.5</v>
      </c>
      <c r="N169" s="237">
        <v>0.05</v>
      </c>
      <c r="O169" s="237">
        <v>0.05</v>
      </c>
    </row>
    <row r="170" spans="1:15" ht="12.75" x14ac:dyDescent="0.2">
      <c r="A170" s="74" t="s">
        <v>1245</v>
      </c>
      <c r="B170" s="74" t="s">
        <v>1245</v>
      </c>
      <c r="C170" s="74" t="s">
        <v>1245</v>
      </c>
      <c r="D170" s="74" t="s">
        <v>1297</v>
      </c>
      <c r="E170" s="74" t="s">
        <v>1297</v>
      </c>
      <c r="F170" s="74" t="s">
        <v>1297</v>
      </c>
      <c r="G170" s="77" t="s">
        <v>1191</v>
      </c>
      <c r="H170" s="240">
        <v>2.4790000000000001</v>
      </c>
      <c r="I170" s="236">
        <v>9.15</v>
      </c>
      <c r="J170" s="236">
        <v>2.4300000000000002</v>
      </c>
      <c r="K170" s="236">
        <v>2.4300000000000002</v>
      </c>
      <c r="L170" s="239">
        <v>0</v>
      </c>
      <c r="M170" s="237">
        <v>807.07</v>
      </c>
      <c r="N170" s="237">
        <v>0.05</v>
      </c>
      <c r="O170" s="237">
        <v>0.05</v>
      </c>
    </row>
    <row r="171" spans="1:15" ht="12.75" x14ac:dyDescent="0.2">
      <c r="A171" s="74" t="s">
        <v>1246</v>
      </c>
      <c r="B171" s="74" t="s">
        <v>1246</v>
      </c>
      <c r="C171" s="74" t="s">
        <v>1246</v>
      </c>
      <c r="D171" s="74" t="s">
        <v>1298</v>
      </c>
      <c r="E171" s="74" t="s">
        <v>1298</v>
      </c>
      <c r="F171" s="74" t="s">
        <v>1298</v>
      </c>
      <c r="G171" s="77" t="s">
        <v>1192</v>
      </c>
      <c r="H171" s="240">
        <v>0</v>
      </c>
      <c r="I171" s="236">
        <v>0.25</v>
      </c>
      <c r="J171" s="236">
        <v>1.95</v>
      </c>
      <c r="K171" s="236">
        <v>1.95</v>
      </c>
      <c r="L171" s="239">
        <v>0</v>
      </c>
      <c r="M171" s="237">
        <v>44.36</v>
      </c>
      <c r="N171" s="237">
        <v>0.05</v>
      </c>
      <c r="O171" s="237">
        <v>0.05</v>
      </c>
    </row>
    <row r="172" spans="1:15" ht="12.75" x14ac:dyDescent="0.2">
      <c r="A172" s="74" t="s">
        <v>1247</v>
      </c>
      <c r="B172" s="74" t="s">
        <v>1247</v>
      </c>
      <c r="C172" s="74" t="s">
        <v>1247</v>
      </c>
      <c r="D172" s="74" t="s">
        <v>1299</v>
      </c>
      <c r="E172" s="74" t="s">
        <v>1299</v>
      </c>
      <c r="F172" s="74" t="s">
        <v>1299</v>
      </c>
      <c r="G172" s="77" t="s">
        <v>1193</v>
      </c>
      <c r="H172" s="240">
        <v>0</v>
      </c>
      <c r="I172" s="236">
        <v>5.0999999999999996</v>
      </c>
      <c r="J172" s="236">
        <v>1.8</v>
      </c>
      <c r="K172" s="236">
        <v>1.8</v>
      </c>
      <c r="L172" s="239">
        <v>-2E-3</v>
      </c>
      <c r="M172" s="237">
        <v>2222.86</v>
      </c>
      <c r="N172" s="237">
        <v>0.05</v>
      </c>
      <c r="O172" s="237">
        <v>0.05</v>
      </c>
    </row>
    <row r="173" spans="1:15" ht="12.75" x14ac:dyDescent="0.2">
      <c r="A173" s="74" t="s">
        <v>1248</v>
      </c>
      <c r="B173" s="74" t="s">
        <v>1248</v>
      </c>
      <c r="C173" s="74" t="s">
        <v>1248</v>
      </c>
      <c r="D173" s="74" t="s">
        <v>1300</v>
      </c>
      <c r="E173" s="74" t="s">
        <v>1300</v>
      </c>
      <c r="F173" s="74" t="s">
        <v>1300</v>
      </c>
      <c r="G173" s="77" t="s">
        <v>1194</v>
      </c>
      <c r="H173" s="240">
        <v>0</v>
      </c>
      <c r="I173" s="236">
        <v>5.0999999999999996</v>
      </c>
      <c r="J173" s="236">
        <v>1.8</v>
      </c>
      <c r="K173" s="236">
        <v>1.8</v>
      </c>
      <c r="L173" s="239">
        <v>0</v>
      </c>
      <c r="M173" s="237">
        <v>2222.86</v>
      </c>
      <c r="N173" s="237">
        <v>0.05</v>
      </c>
      <c r="O173" s="237">
        <v>0.05</v>
      </c>
    </row>
    <row r="174" spans="1:15" ht="12.75" x14ac:dyDescent="0.2">
      <c r="A174" s="74" t="s">
        <v>1249</v>
      </c>
      <c r="B174" s="74" t="s">
        <v>1249</v>
      </c>
      <c r="C174" s="74" t="s">
        <v>1249</v>
      </c>
      <c r="D174" s="74" t="s">
        <v>1301</v>
      </c>
      <c r="E174" s="74" t="s">
        <v>1301</v>
      </c>
      <c r="F174" s="74" t="s">
        <v>1301</v>
      </c>
      <c r="G174" s="77" t="s">
        <v>1195</v>
      </c>
      <c r="H174" s="240">
        <v>0</v>
      </c>
      <c r="I174" s="236">
        <v>362.62</v>
      </c>
      <c r="J174" s="236">
        <v>1.66</v>
      </c>
      <c r="K174" s="236">
        <v>1.66</v>
      </c>
      <c r="L174" s="239">
        <v>0</v>
      </c>
      <c r="M174" s="237">
        <v>3626.25</v>
      </c>
      <c r="N174" s="237">
        <v>0.05</v>
      </c>
      <c r="O174" s="237">
        <v>0.05</v>
      </c>
    </row>
    <row r="175" spans="1:15" ht="12.75" x14ac:dyDescent="0.2">
      <c r="A175" s="74" t="s">
        <v>1250</v>
      </c>
      <c r="B175" s="74" t="s">
        <v>1250</v>
      </c>
      <c r="C175" s="74" t="s">
        <v>1250</v>
      </c>
      <c r="D175" s="74" t="s">
        <v>1302</v>
      </c>
      <c r="E175" s="74" t="s">
        <v>1302</v>
      </c>
      <c r="F175" s="74" t="s">
        <v>1302</v>
      </c>
      <c r="G175" s="77" t="s">
        <v>1196</v>
      </c>
      <c r="H175" s="240">
        <v>0</v>
      </c>
      <c r="I175" s="236">
        <v>4.3499999999999996</v>
      </c>
      <c r="J175" s="236">
        <v>4</v>
      </c>
      <c r="K175" s="236">
        <v>4</v>
      </c>
      <c r="L175" s="239">
        <v>0</v>
      </c>
      <c r="M175" s="237">
        <v>913.77</v>
      </c>
      <c r="N175" s="237">
        <v>0.05</v>
      </c>
      <c r="O175" s="237">
        <v>0.05</v>
      </c>
    </row>
    <row r="176" spans="1:15" ht="12.75" x14ac:dyDescent="0.2">
      <c r="A176" s="74" t="s">
        <v>1251</v>
      </c>
      <c r="B176" s="74" t="s">
        <v>1251</v>
      </c>
      <c r="C176" s="74" t="s">
        <v>1251</v>
      </c>
      <c r="D176" s="74" t="s">
        <v>1303</v>
      </c>
      <c r="E176" s="74" t="s">
        <v>1303</v>
      </c>
      <c r="F176" s="74" t="s">
        <v>1303</v>
      </c>
      <c r="G176" s="77" t="s">
        <v>1197</v>
      </c>
      <c r="H176" s="240">
        <v>2.343</v>
      </c>
      <c r="I176" s="236">
        <v>9.27</v>
      </c>
      <c r="J176" s="236">
        <v>4.55</v>
      </c>
      <c r="K176" s="236">
        <v>4.55</v>
      </c>
      <c r="L176" s="239">
        <v>0</v>
      </c>
      <c r="M176" s="237">
        <v>2040.11</v>
      </c>
      <c r="N176" s="237">
        <v>0.05</v>
      </c>
      <c r="O176" s="237">
        <v>0.05</v>
      </c>
    </row>
    <row r="177" spans="1:15" ht="12.75" x14ac:dyDescent="0.2">
      <c r="A177" s="74" t="s">
        <v>1252</v>
      </c>
      <c r="B177" s="74" t="s">
        <v>1252</v>
      </c>
      <c r="C177" s="74" t="s">
        <v>1252</v>
      </c>
      <c r="D177" s="74" t="s">
        <v>1304</v>
      </c>
      <c r="E177" s="74" t="s">
        <v>1304</v>
      </c>
      <c r="F177" s="74" t="s">
        <v>1304</v>
      </c>
      <c r="G177" s="77" t="s">
        <v>1198</v>
      </c>
      <c r="H177" s="240">
        <v>0</v>
      </c>
      <c r="I177" s="236">
        <v>6.16</v>
      </c>
      <c r="J177" s="236">
        <v>2.52</v>
      </c>
      <c r="K177" s="236">
        <v>2.52</v>
      </c>
      <c r="L177" s="239">
        <v>0</v>
      </c>
      <c r="M177" s="237">
        <v>850.19</v>
      </c>
      <c r="N177" s="237">
        <v>0.05</v>
      </c>
      <c r="O177" s="237">
        <v>0.05</v>
      </c>
    </row>
    <row r="178" spans="1:15" ht="12.75" x14ac:dyDescent="0.2">
      <c r="A178" s="74" t="s">
        <v>1253</v>
      </c>
      <c r="B178" s="74" t="s">
        <v>1253</v>
      </c>
      <c r="C178" s="74" t="s">
        <v>1253</v>
      </c>
      <c r="D178" s="74" t="s">
        <v>1305</v>
      </c>
      <c r="E178" s="74" t="s">
        <v>1305</v>
      </c>
      <c r="F178" s="74" t="s">
        <v>1305</v>
      </c>
      <c r="G178" s="77" t="s">
        <v>1199</v>
      </c>
      <c r="H178" s="240">
        <v>2.556</v>
      </c>
      <c r="I178" s="236">
        <v>42.65</v>
      </c>
      <c r="J178" s="236">
        <v>2.89</v>
      </c>
      <c r="K178" s="236">
        <v>2.89</v>
      </c>
      <c r="L178" s="239">
        <v>0</v>
      </c>
      <c r="M178" s="237">
        <v>673.58</v>
      </c>
      <c r="N178" s="237">
        <v>0.05</v>
      </c>
      <c r="O178" s="237">
        <v>0.05</v>
      </c>
    </row>
    <row r="179" spans="1:15" ht="12.75" x14ac:dyDescent="0.2">
      <c r="A179" s="74" t="s">
        <v>1254</v>
      </c>
      <c r="B179" s="74" t="s">
        <v>1254</v>
      </c>
      <c r="C179" s="74" t="s">
        <v>1254</v>
      </c>
      <c r="D179" s="74" t="s">
        <v>1306</v>
      </c>
      <c r="E179" s="74" t="s">
        <v>1306</v>
      </c>
      <c r="F179" s="74" t="s">
        <v>1306</v>
      </c>
      <c r="G179" s="77" t="s">
        <v>1200</v>
      </c>
      <c r="H179" s="240">
        <v>0</v>
      </c>
      <c r="I179" s="236">
        <v>21.32</v>
      </c>
      <c r="J179" s="236">
        <v>1.88</v>
      </c>
      <c r="K179" s="236">
        <v>1.88</v>
      </c>
      <c r="L179" s="239">
        <v>0</v>
      </c>
      <c r="M179" s="237">
        <v>5074.49</v>
      </c>
      <c r="N179" s="237">
        <v>0.05</v>
      </c>
      <c r="O179" s="237">
        <v>0.05</v>
      </c>
    </row>
    <row r="180" spans="1:15" ht="12.75" x14ac:dyDescent="0.2">
      <c r="A180" s="74" t="s">
        <v>1255</v>
      </c>
      <c r="B180" s="74" t="s">
        <v>1255</v>
      </c>
      <c r="C180" s="74" t="s">
        <v>1255</v>
      </c>
      <c r="D180" s="74" t="s">
        <v>1307</v>
      </c>
      <c r="E180" s="74" t="s">
        <v>1307</v>
      </c>
      <c r="F180" s="74" t="s">
        <v>1307</v>
      </c>
      <c r="G180" s="77" t="s">
        <v>1201</v>
      </c>
      <c r="H180" s="240">
        <v>0</v>
      </c>
      <c r="I180" s="236">
        <v>8.15</v>
      </c>
      <c r="J180" s="236">
        <v>4.55</v>
      </c>
      <c r="K180" s="236">
        <v>4.55</v>
      </c>
      <c r="L180" s="239">
        <v>0</v>
      </c>
      <c r="M180" s="237">
        <v>2715.57</v>
      </c>
      <c r="N180" s="237">
        <v>0.05</v>
      </c>
      <c r="O180" s="237">
        <v>0.05</v>
      </c>
    </row>
    <row r="181" spans="1:15" ht="12.75" x14ac:dyDescent="0.2">
      <c r="A181" s="74" t="s">
        <v>1256</v>
      </c>
      <c r="B181" s="74" t="s">
        <v>1256</v>
      </c>
      <c r="C181" s="74" t="s">
        <v>1256</v>
      </c>
      <c r="D181" s="74" t="s">
        <v>1308</v>
      </c>
      <c r="E181" s="74" t="s">
        <v>1308</v>
      </c>
      <c r="F181" s="74" t="s">
        <v>1308</v>
      </c>
      <c r="G181" s="77" t="s">
        <v>1202</v>
      </c>
      <c r="H181" s="240">
        <v>1.526</v>
      </c>
      <c r="I181" s="236">
        <v>12.49</v>
      </c>
      <c r="J181" s="236">
        <v>4</v>
      </c>
      <c r="K181" s="236">
        <v>4</v>
      </c>
      <c r="L181" s="239">
        <v>0</v>
      </c>
      <c r="M181" s="237">
        <v>1911.12</v>
      </c>
      <c r="N181" s="237">
        <v>0.05</v>
      </c>
      <c r="O181" s="237">
        <v>0.05</v>
      </c>
    </row>
    <row r="182" spans="1:15" ht="12.75" x14ac:dyDescent="0.2">
      <c r="A182" s="74" t="s">
        <v>1257</v>
      </c>
      <c r="B182" s="74" t="s">
        <v>1257</v>
      </c>
      <c r="C182" s="74" t="s">
        <v>1257</v>
      </c>
      <c r="D182" s="74" t="s">
        <v>1309</v>
      </c>
      <c r="E182" s="74" t="s">
        <v>1309</v>
      </c>
      <c r="F182" s="74" t="s">
        <v>1309</v>
      </c>
      <c r="G182" s="77" t="s">
        <v>1203</v>
      </c>
      <c r="H182" s="240">
        <v>0</v>
      </c>
      <c r="I182" s="236">
        <v>12.93</v>
      </c>
      <c r="J182" s="236">
        <v>1.85</v>
      </c>
      <c r="K182" s="236">
        <v>1.85</v>
      </c>
      <c r="L182" s="239">
        <v>0</v>
      </c>
      <c r="M182" s="237">
        <v>1034.27</v>
      </c>
      <c r="N182" s="237">
        <v>0.05</v>
      </c>
      <c r="O182" s="237">
        <v>0.05</v>
      </c>
    </row>
    <row r="183" spans="1:15" ht="12.75" x14ac:dyDescent="0.2">
      <c r="A183" s="74" t="s">
        <v>1258</v>
      </c>
      <c r="B183" s="74" t="s">
        <v>1258</v>
      </c>
      <c r="C183" s="74" t="s">
        <v>1258</v>
      </c>
      <c r="D183" s="74" t="s">
        <v>1310</v>
      </c>
      <c r="E183" s="74" t="s">
        <v>1310</v>
      </c>
      <c r="F183" s="74" t="s">
        <v>1310</v>
      </c>
      <c r="G183" s="77" t="s">
        <v>1204</v>
      </c>
      <c r="H183" s="240">
        <v>0</v>
      </c>
      <c r="I183" s="236">
        <v>6.17</v>
      </c>
      <c r="J183" s="236">
        <v>1.85</v>
      </c>
      <c r="K183" s="236">
        <v>1.85</v>
      </c>
      <c r="L183" s="239">
        <v>0</v>
      </c>
      <c r="M183" s="237">
        <v>1261.92</v>
      </c>
      <c r="N183" s="237">
        <v>0.05</v>
      </c>
      <c r="O183" s="237">
        <v>0.05</v>
      </c>
    </row>
    <row r="184" spans="1:15" ht="12.75" x14ac:dyDescent="0.2">
      <c r="A184" s="74" t="s">
        <v>1259</v>
      </c>
      <c r="B184" s="74" t="s">
        <v>1259</v>
      </c>
      <c r="C184" s="74" t="s">
        <v>1259</v>
      </c>
      <c r="D184" s="74" t="s">
        <v>1311</v>
      </c>
      <c r="E184" s="74" t="s">
        <v>1311</v>
      </c>
      <c r="F184" s="74" t="s">
        <v>1311</v>
      </c>
      <c r="G184" s="77" t="s">
        <v>1205</v>
      </c>
      <c r="H184" s="240">
        <v>1.0999999999999999E-2</v>
      </c>
      <c r="I184" s="236">
        <v>7.06</v>
      </c>
      <c r="J184" s="236">
        <v>1.88</v>
      </c>
      <c r="K184" s="236">
        <v>1.88</v>
      </c>
      <c r="L184" s="239">
        <v>-7.5999999999999998E-2</v>
      </c>
      <c r="M184" s="237">
        <v>565.13</v>
      </c>
      <c r="N184" s="237">
        <v>0.05</v>
      </c>
      <c r="O184" s="237">
        <v>0.05</v>
      </c>
    </row>
    <row r="185" spans="1:15" ht="12.75" x14ac:dyDescent="0.2">
      <c r="A185" s="74" t="s">
        <v>1260</v>
      </c>
      <c r="B185" s="74" t="s">
        <v>1260</v>
      </c>
      <c r="C185" s="74" t="s">
        <v>1260</v>
      </c>
      <c r="D185" s="74" t="s">
        <v>1312</v>
      </c>
      <c r="E185" s="74" t="s">
        <v>1312</v>
      </c>
      <c r="F185" s="74" t="s">
        <v>1312</v>
      </c>
      <c r="G185" s="77" t="s">
        <v>1206</v>
      </c>
      <c r="H185" s="240">
        <v>0</v>
      </c>
      <c r="I185" s="236">
        <v>18.2</v>
      </c>
      <c r="J185" s="236">
        <v>1.85</v>
      </c>
      <c r="K185" s="236">
        <v>1.85</v>
      </c>
      <c r="L185" s="239">
        <v>0</v>
      </c>
      <c r="M185" s="237">
        <v>424.62</v>
      </c>
      <c r="N185" s="237">
        <v>0.05</v>
      </c>
      <c r="O185" s="237">
        <v>0.05</v>
      </c>
    </row>
    <row r="186" spans="1:15" ht="12.75" x14ac:dyDescent="0.2">
      <c r="A186" s="74" t="s">
        <v>1261</v>
      </c>
      <c r="B186" s="74" t="s">
        <v>1261</v>
      </c>
      <c r="C186" s="74" t="s">
        <v>1261</v>
      </c>
      <c r="D186" s="74" t="s">
        <v>1313</v>
      </c>
      <c r="E186" s="74" t="s">
        <v>1313</v>
      </c>
      <c r="F186" s="74" t="s">
        <v>1313</v>
      </c>
      <c r="G186" s="77" t="s">
        <v>1207</v>
      </c>
      <c r="H186" s="240">
        <v>0</v>
      </c>
      <c r="I186" s="236">
        <v>6.91</v>
      </c>
      <c r="J186" s="236">
        <v>4.55</v>
      </c>
      <c r="K186" s="236">
        <v>4.55</v>
      </c>
      <c r="L186" s="239">
        <v>0</v>
      </c>
      <c r="M186" s="237">
        <v>966.78</v>
      </c>
      <c r="N186" s="237">
        <v>0.05</v>
      </c>
      <c r="O186" s="237">
        <v>0.05</v>
      </c>
    </row>
    <row r="187" spans="1:15" ht="12.75" x14ac:dyDescent="0.2">
      <c r="A187" s="74" t="s">
        <v>1262</v>
      </c>
      <c r="B187" s="74" t="s">
        <v>1262</v>
      </c>
      <c r="C187" s="74" t="s">
        <v>1262</v>
      </c>
      <c r="D187" s="74" t="s">
        <v>1314</v>
      </c>
      <c r="E187" s="74" t="s">
        <v>1314</v>
      </c>
      <c r="F187" s="74" t="s">
        <v>1314</v>
      </c>
      <c r="G187" s="77" t="s">
        <v>1208</v>
      </c>
      <c r="H187" s="240">
        <v>8.0000000000000002E-3</v>
      </c>
      <c r="I187" s="236">
        <v>442.78</v>
      </c>
      <c r="J187" s="236">
        <v>2.2799999999999998</v>
      </c>
      <c r="K187" s="236">
        <v>2.2799999999999998</v>
      </c>
      <c r="L187" s="239">
        <v>0</v>
      </c>
      <c r="M187" s="237">
        <v>74386.240000000005</v>
      </c>
      <c r="N187" s="237">
        <v>0.05</v>
      </c>
      <c r="O187" s="237">
        <v>0.05</v>
      </c>
    </row>
    <row r="188" spans="1:15" ht="12.75" x14ac:dyDescent="0.2">
      <c r="A188" s="74" t="s">
        <v>1263</v>
      </c>
      <c r="B188" s="74" t="s">
        <v>1263</v>
      </c>
      <c r="C188" s="74" t="s">
        <v>1263</v>
      </c>
      <c r="D188" s="74" t="s">
        <v>1315</v>
      </c>
      <c r="E188" s="74" t="s">
        <v>1315</v>
      </c>
      <c r="F188" s="74" t="s">
        <v>1315</v>
      </c>
      <c r="G188" s="77" t="s">
        <v>1209</v>
      </c>
      <c r="H188" s="240">
        <v>7.0000000000000001E-3</v>
      </c>
      <c r="I188" s="236">
        <v>28.12</v>
      </c>
      <c r="J188" s="236">
        <v>1.85</v>
      </c>
      <c r="K188" s="236">
        <v>1.85</v>
      </c>
      <c r="L188" s="239">
        <v>-7.0000000000000001E-3</v>
      </c>
      <c r="M188" s="237">
        <v>2249.4899999999998</v>
      </c>
      <c r="N188" s="237">
        <v>0.05</v>
      </c>
      <c r="O188" s="237">
        <v>0.05</v>
      </c>
    </row>
    <row r="189" spans="1:15" ht="12.75" x14ac:dyDescent="0.2">
      <c r="A189" s="74" t="s">
        <v>1264</v>
      </c>
      <c r="B189" s="74" t="s">
        <v>1264</v>
      </c>
      <c r="C189" s="74" t="s">
        <v>1264</v>
      </c>
      <c r="D189" s="74" t="s">
        <v>1316</v>
      </c>
      <c r="E189" s="74" t="s">
        <v>1316</v>
      </c>
      <c r="F189" s="74" t="s">
        <v>1316</v>
      </c>
      <c r="G189" s="77" t="s">
        <v>1210</v>
      </c>
      <c r="H189" s="240">
        <v>5.0999999999999997E-2</v>
      </c>
      <c r="I189" s="236">
        <v>12.27</v>
      </c>
      <c r="J189" s="236">
        <v>1.85</v>
      </c>
      <c r="K189" s="236">
        <v>1.85</v>
      </c>
      <c r="L189" s="239">
        <v>-5.0999999999999997E-2</v>
      </c>
      <c r="M189" s="237">
        <v>981.84</v>
      </c>
      <c r="N189" s="237">
        <v>0.05</v>
      </c>
      <c r="O189" s="237">
        <v>0.05</v>
      </c>
    </row>
    <row r="190" spans="1:15" ht="12.75" x14ac:dyDescent="0.2">
      <c r="A190" s="74" t="s">
        <v>1265</v>
      </c>
      <c r="B190" s="74" t="s">
        <v>1265</v>
      </c>
      <c r="C190" s="74" t="s">
        <v>1265</v>
      </c>
      <c r="D190" s="74" t="s">
        <v>1317</v>
      </c>
      <c r="E190" s="74" t="s">
        <v>1317</v>
      </c>
      <c r="F190" s="74" t="s">
        <v>1317</v>
      </c>
      <c r="G190" s="77" t="s">
        <v>1211</v>
      </c>
      <c r="H190" s="240">
        <v>0.156</v>
      </c>
      <c r="I190" s="236">
        <v>147.24</v>
      </c>
      <c r="J190" s="236">
        <v>2.11</v>
      </c>
      <c r="K190" s="236">
        <v>2.11</v>
      </c>
      <c r="L190" s="239">
        <v>-0.156</v>
      </c>
      <c r="M190" s="237">
        <v>1104.32</v>
      </c>
      <c r="N190" s="237">
        <v>0.05</v>
      </c>
      <c r="O190" s="237">
        <v>0.05</v>
      </c>
    </row>
    <row r="191" spans="1:15" ht="12.75" x14ac:dyDescent="0.2">
      <c r="A191" s="74" t="s">
        <v>1266</v>
      </c>
      <c r="B191" s="74" t="s">
        <v>1266</v>
      </c>
      <c r="C191" s="74" t="s">
        <v>1266</v>
      </c>
      <c r="D191" s="74" t="s">
        <v>1318</v>
      </c>
      <c r="E191" s="74" t="s">
        <v>1318</v>
      </c>
      <c r="F191" s="74" t="s">
        <v>1318</v>
      </c>
      <c r="G191" s="77" t="s">
        <v>1212</v>
      </c>
      <c r="H191" s="240">
        <v>0.35799999999999998</v>
      </c>
      <c r="I191" s="236">
        <v>24.74</v>
      </c>
      <c r="J191" s="236">
        <v>2.2400000000000002</v>
      </c>
      <c r="K191" s="236">
        <v>2.2400000000000002</v>
      </c>
      <c r="L191" s="239">
        <v>-1.1000000000000001</v>
      </c>
      <c r="M191" s="237">
        <v>1083.93</v>
      </c>
      <c r="N191" s="237">
        <v>0.05</v>
      </c>
      <c r="O191" s="237">
        <v>0.05</v>
      </c>
    </row>
    <row r="192" spans="1:15" ht="12.75" x14ac:dyDescent="0.2">
      <c r="A192" s="74" t="s">
        <v>1267</v>
      </c>
      <c r="B192" s="74" t="s">
        <v>1267</v>
      </c>
      <c r="C192" s="74" t="s">
        <v>1267</v>
      </c>
      <c r="D192" s="74" t="s">
        <v>1319</v>
      </c>
      <c r="E192" s="74" t="s">
        <v>1319</v>
      </c>
      <c r="F192" s="74" t="s">
        <v>1319</v>
      </c>
      <c r="G192" s="77" t="s">
        <v>1213</v>
      </c>
      <c r="H192" s="240">
        <v>0</v>
      </c>
      <c r="I192" s="236">
        <v>7.8</v>
      </c>
      <c r="J192" s="236">
        <v>1.85</v>
      </c>
      <c r="K192" s="236">
        <v>1.85</v>
      </c>
      <c r="L192" s="239">
        <v>0</v>
      </c>
      <c r="M192" s="237">
        <v>779.82</v>
      </c>
      <c r="N192" s="237">
        <v>0.05</v>
      </c>
      <c r="O192" s="237">
        <v>0.05</v>
      </c>
    </row>
    <row r="193" spans="1:15" ht="12.75" x14ac:dyDescent="0.2">
      <c r="A193" s="74" t="s">
        <v>1268</v>
      </c>
      <c r="B193" s="74" t="s">
        <v>1268</v>
      </c>
      <c r="C193" s="74" t="s">
        <v>1268</v>
      </c>
      <c r="D193" s="74" t="s">
        <v>1320</v>
      </c>
      <c r="E193" s="74" t="s">
        <v>1320</v>
      </c>
      <c r="F193" s="74" t="s">
        <v>1320</v>
      </c>
      <c r="G193" s="77" t="s">
        <v>1214</v>
      </c>
      <c r="H193" s="240">
        <v>0.157</v>
      </c>
      <c r="I193" s="236">
        <v>4.0599999999999996</v>
      </c>
      <c r="J193" s="236">
        <v>4.68</v>
      </c>
      <c r="K193" s="236">
        <v>4.68</v>
      </c>
      <c r="L193" s="239">
        <v>0</v>
      </c>
      <c r="M193" s="237">
        <v>846.01</v>
      </c>
      <c r="N193" s="237">
        <v>0.05</v>
      </c>
      <c r="O193" s="237">
        <v>0.05</v>
      </c>
    </row>
    <row r="194" spans="1:15" ht="12.75" x14ac:dyDescent="0.2">
      <c r="A194" s="74" t="s">
        <v>1269</v>
      </c>
      <c r="B194" s="74" t="s">
        <v>1269</v>
      </c>
      <c r="C194" s="74" t="s">
        <v>1269</v>
      </c>
      <c r="D194" s="74" t="s">
        <v>1321</v>
      </c>
      <c r="E194" s="74" t="s">
        <v>1321</v>
      </c>
      <c r="F194" s="74" t="s">
        <v>1321</v>
      </c>
      <c r="G194" s="77" t="s">
        <v>1215</v>
      </c>
      <c r="H194" s="240">
        <v>0</v>
      </c>
      <c r="I194" s="236">
        <v>7.47</v>
      </c>
      <c r="J194" s="236">
        <v>2.15</v>
      </c>
      <c r="K194" s="236">
        <v>2.15</v>
      </c>
      <c r="L194" s="239">
        <v>0</v>
      </c>
      <c r="M194" s="237">
        <v>1225.83</v>
      </c>
      <c r="N194" s="237">
        <v>0.05</v>
      </c>
      <c r="O194" s="237">
        <v>0.05</v>
      </c>
    </row>
    <row r="195" spans="1:15" ht="12.75" x14ac:dyDescent="0.2">
      <c r="A195" s="74" t="s">
        <v>1270</v>
      </c>
      <c r="B195" s="74" t="s">
        <v>1270</v>
      </c>
      <c r="C195" s="74" t="s">
        <v>1270</v>
      </c>
      <c r="D195" s="74" t="s">
        <v>1322</v>
      </c>
      <c r="E195" s="74" t="s">
        <v>1322</v>
      </c>
      <c r="F195" s="74" t="s">
        <v>1322</v>
      </c>
      <c r="G195" s="77" t="s">
        <v>1216</v>
      </c>
      <c r="H195" s="240">
        <v>1.379</v>
      </c>
      <c r="I195" s="236">
        <v>1.08</v>
      </c>
      <c r="J195" s="236">
        <v>5</v>
      </c>
      <c r="K195" s="236">
        <v>5</v>
      </c>
      <c r="L195" s="239">
        <v>0</v>
      </c>
      <c r="M195" s="237">
        <v>2556.9499999999998</v>
      </c>
      <c r="N195" s="237">
        <v>0.05</v>
      </c>
      <c r="O195" s="237">
        <v>0.05</v>
      </c>
    </row>
    <row r="196" spans="1:15" ht="12.75" x14ac:dyDescent="0.2">
      <c r="A196" s="74" t="s">
        <v>1271</v>
      </c>
      <c r="B196" s="74" t="s">
        <v>1271</v>
      </c>
      <c r="C196" s="74" t="s">
        <v>1271</v>
      </c>
      <c r="D196" s="74" t="s">
        <v>1323</v>
      </c>
      <c r="E196" s="74" t="s">
        <v>1323</v>
      </c>
      <c r="F196" s="74" t="s">
        <v>1323</v>
      </c>
      <c r="G196" s="77" t="s">
        <v>1217</v>
      </c>
      <c r="H196" s="240">
        <v>0</v>
      </c>
      <c r="I196" s="236">
        <v>13.02</v>
      </c>
      <c r="J196" s="236">
        <v>4.04</v>
      </c>
      <c r="K196" s="236">
        <v>4.04</v>
      </c>
      <c r="L196" s="239">
        <v>0</v>
      </c>
      <c r="M196" s="237">
        <v>7578.2</v>
      </c>
      <c r="N196" s="237">
        <v>0.05</v>
      </c>
      <c r="O196" s="237">
        <v>0.05</v>
      </c>
    </row>
    <row r="197" spans="1:15" ht="12.75" x14ac:dyDescent="0.2">
      <c r="A197" s="74" t="s">
        <v>1272</v>
      </c>
      <c r="B197" s="74" t="s">
        <v>1272</v>
      </c>
      <c r="C197" s="74" t="s">
        <v>1272</v>
      </c>
      <c r="D197" s="74" t="s">
        <v>1324</v>
      </c>
      <c r="E197" s="74" t="s">
        <v>1324</v>
      </c>
      <c r="F197" s="74" t="s">
        <v>1324</v>
      </c>
      <c r="G197" s="77" t="s">
        <v>1218</v>
      </c>
      <c r="H197" s="240">
        <v>1.5580000000000001</v>
      </c>
      <c r="I197" s="236">
        <v>23.78</v>
      </c>
      <c r="J197" s="236">
        <v>2.86</v>
      </c>
      <c r="K197" s="236">
        <v>2.86</v>
      </c>
      <c r="L197" s="239">
        <v>-2.9969999999999999</v>
      </c>
      <c r="M197" s="237">
        <v>427.97</v>
      </c>
      <c r="N197" s="237">
        <v>0.05</v>
      </c>
      <c r="O197" s="237">
        <v>0.05</v>
      </c>
    </row>
    <row r="198" spans="1:15" ht="12.75" x14ac:dyDescent="0.2">
      <c r="A198" s="74" t="s">
        <v>1273</v>
      </c>
      <c r="B198" s="74" t="s">
        <v>1273</v>
      </c>
      <c r="C198" s="74" t="s">
        <v>1273</v>
      </c>
      <c r="D198" s="74" t="s">
        <v>1325</v>
      </c>
      <c r="E198" s="74" t="s">
        <v>1325</v>
      </c>
      <c r="F198" s="74" t="s">
        <v>1325</v>
      </c>
      <c r="G198" s="77" t="s">
        <v>1219</v>
      </c>
      <c r="H198" s="240">
        <v>0.27800000000000002</v>
      </c>
      <c r="I198" s="236">
        <v>43.9</v>
      </c>
      <c r="J198" s="236">
        <v>2.11</v>
      </c>
      <c r="K198" s="236">
        <v>2.11</v>
      </c>
      <c r="L198" s="239">
        <v>-0.27800000000000002</v>
      </c>
      <c r="M198" s="237">
        <v>3511.8</v>
      </c>
      <c r="N198" s="237">
        <v>0.05</v>
      </c>
      <c r="O198" s="237">
        <v>0.05</v>
      </c>
    </row>
    <row r="199" spans="1:15" ht="12.75" x14ac:dyDescent="0.2">
      <c r="A199" s="74" t="s">
        <v>1274</v>
      </c>
      <c r="B199" s="74" t="s">
        <v>1274</v>
      </c>
      <c r="C199" s="74" t="s">
        <v>1274</v>
      </c>
      <c r="D199" s="74" t="s">
        <v>1326</v>
      </c>
      <c r="E199" s="74" t="s">
        <v>1326</v>
      </c>
      <c r="F199" s="74" t="s">
        <v>1326</v>
      </c>
      <c r="G199" s="77" t="s">
        <v>1220</v>
      </c>
      <c r="H199" s="240">
        <v>0</v>
      </c>
      <c r="I199" s="236">
        <v>5.26</v>
      </c>
      <c r="J199" s="236">
        <v>4.55</v>
      </c>
      <c r="K199" s="236">
        <v>4.55</v>
      </c>
      <c r="L199" s="239">
        <v>0</v>
      </c>
      <c r="M199" s="237">
        <v>876.67</v>
      </c>
      <c r="N199" s="237">
        <v>0.05</v>
      </c>
      <c r="O199" s="237">
        <v>0.05</v>
      </c>
    </row>
    <row r="200" spans="1:15" ht="12.75" x14ac:dyDescent="0.2">
      <c r="A200" s="74" t="s">
        <v>1275</v>
      </c>
      <c r="B200" s="74" t="s">
        <v>1275</v>
      </c>
      <c r="C200" s="74" t="s">
        <v>1275</v>
      </c>
      <c r="D200" s="74" t="s">
        <v>1327</v>
      </c>
      <c r="E200" s="74" t="s">
        <v>1327</v>
      </c>
      <c r="F200" s="74" t="s">
        <v>1327</v>
      </c>
      <c r="G200" s="77" t="s">
        <v>1221</v>
      </c>
      <c r="H200" s="240">
        <v>0</v>
      </c>
      <c r="I200" s="236">
        <v>2.97</v>
      </c>
      <c r="J200" s="236">
        <v>3.94</v>
      </c>
      <c r="K200" s="236">
        <v>3.94</v>
      </c>
      <c r="L200" s="239">
        <v>0</v>
      </c>
      <c r="M200" s="237">
        <v>1623.36</v>
      </c>
      <c r="N200" s="237">
        <v>0.05</v>
      </c>
      <c r="O200" s="237">
        <v>0.05</v>
      </c>
    </row>
    <row r="201" spans="1:15" ht="12.75" x14ac:dyDescent="0.2">
      <c r="A201" s="74" t="s">
        <v>1276</v>
      </c>
      <c r="B201" s="74" t="s">
        <v>1276</v>
      </c>
      <c r="C201" s="74" t="s">
        <v>1276</v>
      </c>
      <c r="D201" s="74" t="s">
        <v>1328</v>
      </c>
      <c r="E201" s="74" t="s">
        <v>1328</v>
      </c>
      <c r="F201" s="74" t="s">
        <v>1328</v>
      </c>
      <c r="G201" s="77" t="s">
        <v>1222</v>
      </c>
      <c r="H201" s="240">
        <v>0</v>
      </c>
      <c r="I201" s="236">
        <v>820.38</v>
      </c>
      <c r="J201" s="236">
        <v>2.16</v>
      </c>
      <c r="K201" s="236">
        <v>2.16</v>
      </c>
      <c r="L201" s="239">
        <v>-9.0999999999999998E-2</v>
      </c>
      <c r="M201" s="237">
        <v>820.38</v>
      </c>
      <c r="N201" s="237">
        <v>0.05</v>
      </c>
      <c r="O201" s="237">
        <v>0.05</v>
      </c>
    </row>
    <row r="202" spans="1:15" ht="12.75" x14ac:dyDescent="0.2">
      <c r="A202" s="74" t="s">
        <v>1277</v>
      </c>
      <c r="B202" s="74" t="s">
        <v>1277</v>
      </c>
      <c r="C202" s="74" t="s">
        <v>1277</v>
      </c>
      <c r="D202" s="74" t="s">
        <v>1329</v>
      </c>
      <c r="E202" s="74" t="s">
        <v>1329</v>
      </c>
      <c r="F202" s="74" t="s">
        <v>1329</v>
      </c>
      <c r="G202" s="77" t="s">
        <v>1223</v>
      </c>
      <c r="H202" s="240">
        <v>0</v>
      </c>
      <c r="I202" s="236">
        <v>4.9000000000000004</v>
      </c>
      <c r="J202" s="236">
        <v>1.85</v>
      </c>
      <c r="K202" s="236">
        <v>1.85</v>
      </c>
      <c r="L202" s="239">
        <v>0</v>
      </c>
      <c r="M202" s="237">
        <v>979.01</v>
      </c>
      <c r="N202" s="237">
        <v>0.05</v>
      </c>
      <c r="O202" s="237">
        <v>0.05</v>
      </c>
    </row>
    <row r="203" spans="1:15" ht="12.75" x14ac:dyDescent="0.2">
      <c r="A203" s="74" t="s">
        <v>1278</v>
      </c>
      <c r="B203" s="74" t="s">
        <v>1278</v>
      </c>
      <c r="C203" s="74" t="s">
        <v>1278</v>
      </c>
      <c r="D203" s="74" t="s">
        <v>1330</v>
      </c>
      <c r="E203" s="74" t="s">
        <v>1330</v>
      </c>
      <c r="F203" s="74" t="s">
        <v>1330</v>
      </c>
      <c r="G203" s="77" t="s">
        <v>1224</v>
      </c>
      <c r="H203" s="240">
        <v>0</v>
      </c>
      <c r="I203" s="236">
        <v>33.880000000000003</v>
      </c>
      <c r="J203" s="236">
        <v>1.85</v>
      </c>
      <c r="K203" s="236">
        <v>1.85</v>
      </c>
      <c r="L203" s="239">
        <v>0</v>
      </c>
      <c r="M203" s="237">
        <v>3537.43</v>
      </c>
      <c r="N203" s="237">
        <v>0.05</v>
      </c>
      <c r="O203" s="237">
        <v>0.05</v>
      </c>
    </row>
    <row r="204" spans="1:15" ht="12.75" x14ac:dyDescent="0.2">
      <c r="A204" s="74" t="s">
        <v>1279</v>
      </c>
      <c r="B204" s="74" t="s">
        <v>1279</v>
      </c>
      <c r="C204" s="74" t="s">
        <v>1279</v>
      </c>
      <c r="D204" s="74" t="s">
        <v>1331</v>
      </c>
      <c r="E204" s="74" t="s">
        <v>1331</v>
      </c>
      <c r="F204" s="74" t="s">
        <v>1331</v>
      </c>
      <c r="G204" s="77" t="s">
        <v>1225</v>
      </c>
      <c r="H204" s="240">
        <v>2E-3</v>
      </c>
      <c r="I204" s="236">
        <v>476.65</v>
      </c>
      <c r="J204" s="236">
        <v>2.12</v>
      </c>
      <c r="K204" s="236">
        <v>2.12</v>
      </c>
      <c r="L204" s="239">
        <v>-6.0000000000000001E-3</v>
      </c>
      <c r="M204" s="237">
        <v>476.65</v>
      </c>
      <c r="N204" s="237">
        <v>0.05</v>
      </c>
      <c r="O204" s="237">
        <v>0.05</v>
      </c>
    </row>
    <row r="205" spans="1:15" ht="12.75" x14ac:dyDescent="0.2">
      <c r="A205" s="74" t="s">
        <v>1280</v>
      </c>
      <c r="B205" s="74" t="s">
        <v>1280</v>
      </c>
      <c r="C205" s="74" t="s">
        <v>1280</v>
      </c>
      <c r="D205" s="74" t="s">
        <v>1332</v>
      </c>
      <c r="E205" s="74" t="s">
        <v>1332</v>
      </c>
      <c r="F205" s="74" t="s">
        <v>1332</v>
      </c>
      <c r="G205" s="77" t="s">
        <v>1226</v>
      </c>
      <c r="H205" s="240">
        <v>0</v>
      </c>
      <c r="I205" s="236">
        <v>21.9</v>
      </c>
      <c r="J205" s="236">
        <v>1.85</v>
      </c>
      <c r="K205" s="236">
        <v>1.85</v>
      </c>
      <c r="L205" s="239">
        <v>0</v>
      </c>
      <c r="M205" s="237">
        <v>728.74</v>
      </c>
      <c r="N205" s="237">
        <v>0.05</v>
      </c>
      <c r="O205" s="237">
        <v>0.05</v>
      </c>
    </row>
    <row r="206" spans="1:15" ht="12.75" x14ac:dyDescent="0.2">
      <c r="A206" s="74" t="s">
        <v>1281</v>
      </c>
      <c r="B206" s="74" t="s">
        <v>1281</v>
      </c>
      <c r="C206" s="74" t="s">
        <v>1281</v>
      </c>
      <c r="D206" s="74" t="s">
        <v>1333</v>
      </c>
      <c r="E206" s="74" t="s">
        <v>1333</v>
      </c>
      <c r="F206" s="74" t="s">
        <v>1333</v>
      </c>
      <c r="G206" s="77" t="s">
        <v>1227</v>
      </c>
      <c r="H206" s="240">
        <v>0</v>
      </c>
      <c r="I206" s="236">
        <v>9.94</v>
      </c>
      <c r="J206" s="236">
        <v>1.85</v>
      </c>
      <c r="K206" s="236">
        <v>1.85</v>
      </c>
      <c r="L206" s="239">
        <v>0</v>
      </c>
      <c r="M206" s="237">
        <v>795.51</v>
      </c>
      <c r="N206" s="237">
        <v>0.05</v>
      </c>
      <c r="O206" s="237">
        <v>0.05</v>
      </c>
    </row>
  </sheetData>
  <autoFilter ref="A10:O206"/>
  <mergeCells count="12">
    <mergeCell ref="A4:F4"/>
    <mergeCell ref="D5:F5"/>
    <mergeCell ref="D6:F6"/>
    <mergeCell ref="A2:O2"/>
    <mergeCell ref="F1:O1"/>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6" zoomScaleNormal="100" zoomScaleSheetLayoutView="100" workbookViewId="0">
      <selection activeCell="F30" sqref="F30"/>
    </sheetView>
  </sheetViews>
  <sheetFormatPr defaultRowHeight="12.75" x14ac:dyDescent="0.2"/>
  <cols>
    <col min="1" max="1" width="14.7109375" style="72" customWidth="1"/>
    <col min="2" max="2" width="12.85546875" style="72" bestFit="1" customWidth="1"/>
    <col min="3" max="3" width="15.7109375" style="78" bestFit="1" customWidth="1"/>
    <col min="4" max="4" width="50.7109375" style="78" customWidth="1"/>
    <col min="5" max="5" width="14.7109375" style="79" customWidth="1"/>
    <col min="6" max="7" width="14.7109375" style="80" customWidth="1"/>
    <col min="8" max="8" width="14.7109375" style="72" customWidth="1"/>
    <col min="9" max="9" width="15.5703125" style="72" customWidth="1"/>
    <col min="10" max="13" width="9.140625" style="72"/>
    <col min="14" max="14" width="9.42578125" style="72" bestFit="1" customWidth="1"/>
    <col min="15" max="16384" width="9.140625" style="72"/>
  </cols>
  <sheetData>
    <row r="1" spans="1:14" ht="41.25" customHeight="1" x14ac:dyDescent="0.2">
      <c r="A1" s="283" t="s">
        <v>640</v>
      </c>
      <c r="B1" s="283"/>
      <c r="C1" s="283"/>
      <c r="D1" s="283"/>
      <c r="E1" s="283"/>
      <c r="F1" s="283"/>
      <c r="G1" s="283"/>
      <c r="H1" s="283"/>
    </row>
    <row r="2" spans="1:14" s="73" customFormat="1" ht="42" customHeight="1" x14ac:dyDescent="0.2">
      <c r="A2" s="259" t="str">
        <f>Overview!B4&amp; " - Effective from "&amp;TEXT(Overview!D4,"D MMMM YYYY")&amp;" - "&amp;Overview!E4&amp;" EDCM import charges"</f>
        <v>Western Power Distribution (South Wales) plc - Effective from 1 April 2018 - Final EDCM import charges</v>
      </c>
      <c r="B2" s="260"/>
      <c r="C2" s="260"/>
      <c r="D2" s="260"/>
      <c r="E2" s="260"/>
      <c r="F2" s="260"/>
      <c r="G2" s="260"/>
      <c r="H2" s="261"/>
    </row>
    <row r="3" spans="1:14" s="96" customFormat="1" ht="18" x14ac:dyDescent="0.2">
      <c r="A3" s="154"/>
      <c r="B3" s="154"/>
      <c r="C3" s="154"/>
      <c r="D3" s="155"/>
      <c r="E3" s="102"/>
      <c r="F3" s="102"/>
      <c r="G3" s="103"/>
      <c r="H3" s="103"/>
      <c r="I3" s="93"/>
      <c r="J3" s="93"/>
      <c r="K3" s="93"/>
      <c r="L3" s="93"/>
      <c r="M3" s="93"/>
      <c r="N3" s="93"/>
    </row>
    <row r="4" spans="1:14" ht="63.75" x14ac:dyDescent="0.2">
      <c r="A4" s="178" t="s">
        <v>521</v>
      </c>
      <c r="B4" s="179" t="s">
        <v>485</v>
      </c>
      <c r="C4" s="178" t="s">
        <v>486</v>
      </c>
      <c r="D4" s="180" t="s">
        <v>196</v>
      </c>
      <c r="E4" s="181" t="str">
        <f>'Annex 2 EHV charges'!H10</f>
        <v>Import
Super Red
unit charge
(p/kWh)</v>
      </c>
      <c r="F4" s="182" t="str">
        <f>'Annex 2 EHV charges'!I10</f>
        <v>Import
fixed charge
(p/day)</v>
      </c>
      <c r="G4" s="182" t="str">
        <f>'Annex 2 EHV charges'!J10</f>
        <v>Import
capacity charge
(p/kVA/day)</v>
      </c>
      <c r="H4" s="182" t="str">
        <f>'Annex 2 EHV charges'!K10</f>
        <v>Import
exceeded capacity charge
(p/kVA/day)</v>
      </c>
    </row>
    <row r="5" spans="1:14" x14ac:dyDescent="0.2">
      <c r="A5" s="156">
        <f t="array" ref="A5">IFERROR(INDEX('Annex 2 EHV charges'!$A$11:$A$260, MATCH(0, IF(ISBLANK('Annex 2 EHV charges'!$A$11:$A$260),1, COUNTIF(A$4:$A4, 'Annex 2 EHV charges'!$A$11:$A$260)), 0)),"")</f>
        <v>419</v>
      </c>
      <c r="B5" s="156">
        <f>IF($A5="","",VLOOKUP($A5,'Annex 2 EHV charges'!$A:$O,2,0))</f>
        <v>419</v>
      </c>
      <c r="C5" s="157">
        <f>IF($A5="","",VLOOKUP($A5,'Annex 2 EHV charges'!$A:$O,3,0))</f>
        <v>2100041256896</v>
      </c>
      <c r="D5" s="156" t="str">
        <f>IF($A5="","",VLOOKUP($A5,'Annex 2 EHV charges'!$A:$O,7,0))</f>
        <v>Mynydd Y Bwllfa</v>
      </c>
      <c r="E5" s="158" t="str">
        <f>IFERROR(IF(VLOOKUP($A5,'Annex 2 EHV charges'!$A:$O,8,FALSE)=0,"",VLOOKUP($A5,'Annex 2 EHV charges'!$A:$O,8,FALSE)),"")</f>
        <v/>
      </c>
      <c r="F5" s="159">
        <f>IFERROR(IF(VLOOKUP($A5,'Annex 2 EHV charges'!$A:$O,9,FALSE)=0,"",VLOOKUP($A5,'Annex 2 EHV charges'!$A:$O,9,FALSE)),"")</f>
        <v>28.69</v>
      </c>
      <c r="G5" s="160">
        <f>IFERROR(IF(VLOOKUP($A5,'Annex 2 EHV charges'!$A:$O,10,FALSE)=0,"",VLOOKUP($A5,'Annex 2 EHV charges'!$A:$O,10,FALSE)),"")</f>
        <v>2.14</v>
      </c>
      <c r="H5" s="160">
        <f>IFERROR(IF(VLOOKUP($A5,'Annex 2 EHV charges'!$A:$O,11,FALSE)=0,"",VLOOKUP($A5,'Annex 2 EHV charges'!$A:$O,11,FALSE)),"")</f>
        <v>2.14</v>
      </c>
    </row>
    <row r="6" spans="1:14" x14ac:dyDescent="0.2">
      <c r="A6" s="156">
        <f t="array" ref="A6">IFERROR(INDEX('Annex 2 EHV charges'!$A$11:$A$260, MATCH(0, IF(ISBLANK('Annex 2 EHV charges'!$A$11:$A$260),1, COUNTIF(A$4:$A5, 'Annex 2 EHV charges'!$A$11:$A$260)), 0)),"")</f>
        <v>420</v>
      </c>
      <c r="B6" s="156">
        <f>IF($A6="","",VLOOKUP($A6,'Annex 2 EHV charges'!$A:$O,2,0))</f>
        <v>420</v>
      </c>
      <c r="C6" s="157">
        <f>IF($A6="","",VLOOKUP($A6,'Annex 2 EHV charges'!$A:$O,3,0))</f>
        <v>2100041327873</v>
      </c>
      <c r="D6" s="156" t="str">
        <f>IF($A6="","",VLOOKUP($A6,'Annex 2 EHV charges'!$A:$O,7,0))</f>
        <v>MARGAM BIOMASS 132kV (exWLOG1G)</v>
      </c>
      <c r="E6" s="158" t="str">
        <f>IFERROR(IF(VLOOKUP($A6,'Annex 2 EHV charges'!$A:$O,8,FALSE)=0,"",VLOOKUP($A6,'Annex 2 EHV charges'!$A:$O,8,FALSE)),"")</f>
        <v/>
      </c>
      <c r="F6" s="159">
        <f>IFERROR(IF(VLOOKUP($A6,'Annex 2 EHV charges'!$A:$O,9,FALSE)=0,"",VLOOKUP($A6,'Annex 2 EHV charges'!$A:$O,9,FALSE)),"")</f>
        <v>692.24</v>
      </c>
      <c r="G6" s="160">
        <f>IFERROR(IF(VLOOKUP($A6,'Annex 2 EHV charges'!$A:$O,10,FALSE)=0,"",VLOOKUP($A6,'Annex 2 EHV charges'!$A:$O,10,FALSE)),"")</f>
        <v>2.0099999999999998</v>
      </c>
      <c r="H6" s="160">
        <f>IFERROR(IF(VLOOKUP($A6,'Annex 2 EHV charges'!$A:$O,11,FALSE)=0,"",VLOOKUP($A6,'Annex 2 EHV charges'!$A:$O,11,FALSE)),"")</f>
        <v>2.0099999999999998</v>
      </c>
    </row>
    <row r="7" spans="1:14" x14ac:dyDescent="0.2">
      <c r="A7" s="156">
        <f t="array" ref="A7">IFERROR(INDEX('Annex 2 EHV charges'!$A$11:$A$260, MATCH(0, IF(ISBLANK('Annex 2 EHV charges'!$A$11:$A$260),1, COUNTIF(A$4:$A6, 'Annex 2 EHV charges'!$A$11:$A$260)), 0)),"")</f>
        <v>460</v>
      </c>
      <c r="B7" s="156">
        <f>IF($A7="","",VLOOKUP($A7,'Annex 2 EHV charges'!$A:$O,2,0))</f>
        <v>460</v>
      </c>
      <c r="C7" s="157">
        <f>IF($A7="","",VLOOKUP($A7,'Annex 2 EHV charges'!$A:$O,3,0))</f>
        <v>2100041270311</v>
      </c>
      <c r="D7" s="156" t="str">
        <f>IF($A7="","",VLOOKUP($A7,'Annex 2 EHV charges'!$A:$O,7,0))</f>
        <v>Penrhiwarwydd Farm</v>
      </c>
      <c r="E7" s="158" t="str">
        <f>IFERROR(IF(VLOOKUP($A7,'Annex 2 EHV charges'!$A:$O,8,FALSE)=0,"",VLOOKUP($A7,'Annex 2 EHV charges'!$A:$O,8,FALSE)),"")</f>
        <v/>
      </c>
      <c r="F7" s="159">
        <f>IFERROR(IF(VLOOKUP($A7,'Annex 2 EHV charges'!$A:$O,9,FALSE)=0,"",VLOOKUP($A7,'Annex 2 EHV charges'!$A:$O,9,FALSE)),"")</f>
        <v>10.6</v>
      </c>
      <c r="G7" s="160">
        <f>IFERROR(IF(VLOOKUP($A7,'Annex 2 EHV charges'!$A:$O,10,FALSE)=0,"",VLOOKUP($A7,'Annex 2 EHV charges'!$A:$O,10,FALSE)),"")</f>
        <v>3.41</v>
      </c>
      <c r="H7" s="160">
        <f>IFERROR(IF(VLOOKUP($A7,'Annex 2 EHV charges'!$A:$O,11,FALSE)=0,"",VLOOKUP($A7,'Annex 2 EHV charges'!$A:$O,11,FALSE)),"")</f>
        <v>3.41</v>
      </c>
    </row>
    <row r="8" spans="1:14" x14ac:dyDescent="0.2">
      <c r="A8" s="156">
        <f t="array" ref="A8">IFERROR(INDEX('Annex 2 EHV charges'!$A$11:$A$260, MATCH(0, IF(ISBLANK('Annex 2 EHV charges'!$A$11:$A$260),1, COUNTIF(A$4:$A7, 'Annex 2 EHV charges'!$A$11:$A$260)), 0)),"")</f>
        <v>461</v>
      </c>
      <c r="B8" s="156">
        <f>IF($A8="","",VLOOKUP($A8,'Annex 2 EHV charges'!$A:$O,2,0))</f>
        <v>461</v>
      </c>
      <c r="C8" s="157">
        <f>IF($A8="","",VLOOKUP($A8,'Annex 2 EHV charges'!$A:$O,3,0))</f>
        <v>2100041270288</v>
      </c>
      <c r="D8" s="156" t="str">
        <f>IF($A8="","",VLOOKUP($A8,'Annex 2 EHV charges'!$A:$O,7,0))</f>
        <v>Cwm Bargoed</v>
      </c>
      <c r="E8" s="158">
        <f>IFERROR(IF(VLOOKUP($A8,'Annex 2 EHV charges'!$A:$O,8,FALSE)=0,"",VLOOKUP($A8,'Annex 2 EHV charges'!$A:$O,8,FALSE)),"")</f>
        <v>0.75900000000000001</v>
      </c>
      <c r="F8" s="159">
        <f>IFERROR(IF(VLOOKUP($A8,'Annex 2 EHV charges'!$A:$O,9,FALSE)=0,"",VLOOKUP($A8,'Annex 2 EHV charges'!$A:$O,9,FALSE)),"")</f>
        <v>530.26</v>
      </c>
      <c r="G8" s="160">
        <f>IFERROR(IF(VLOOKUP($A8,'Annex 2 EHV charges'!$A:$O,10,FALSE)=0,"",VLOOKUP($A8,'Annex 2 EHV charges'!$A:$O,10,FALSE)),"")</f>
        <v>3.98</v>
      </c>
      <c r="H8" s="160">
        <f>IFERROR(IF(VLOOKUP($A8,'Annex 2 EHV charges'!$A:$O,11,FALSE)=0,"",VLOOKUP($A8,'Annex 2 EHV charges'!$A:$O,11,FALSE)),"")</f>
        <v>3.98</v>
      </c>
    </row>
    <row r="9" spans="1:14" x14ac:dyDescent="0.2">
      <c r="A9" s="156">
        <f t="array" ref="A9">IFERROR(INDEX('Annex 2 EHV charges'!$A$11:$A$260, MATCH(0, IF(ISBLANK('Annex 2 EHV charges'!$A$11:$A$260),1, COUNTIF(A$4:$A8, 'Annex 2 EHV charges'!$A$11:$A$260)), 0)),"")</f>
        <v>462</v>
      </c>
      <c r="B9" s="156">
        <f>IF($A9="","",VLOOKUP($A9,'Annex 2 EHV charges'!$A:$O,2,0))</f>
        <v>462</v>
      </c>
      <c r="C9" s="157">
        <f>IF($A9="","",VLOOKUP($A9,'Annex 2 EHV charges'!$A:$O,3,0))</f>
        <v>2100041272860</v>
      </c>
      <c r="D9" s="156" t="str">
        <f>IF($A9="","",VLOOKUP($A9,'Annex 2 EHV charges'!$A:$O,7,0))</f>
        <v>Little Neath</v>
      </c>
      <c r="E9" s="158">
        <f>IFERROR(IF(VLOOKUP($A9,'Annex 2 EHV charges'!$A:$O,8,FALSE)=0,"",VLOOKUP($A9,'Annex 2 EHV charges'!$A:$O,8,FALSE)),"")</f>
        <v>0.224</v>
      </c>
      <c r="F9" s="159">
        <f>IFERROR(IF(VLOOKUP($A9,'Annex 2 EHV charges'!$A:$O,9,FALSE)=0,"",VLOOKUP($A9,'Annex 2 EHV charges'!$A:$O,9,FALSE)),"")</f>
        <v>4.51</v>
      </c>
      <c r="G9" s="160">
        <f>IFERROR(IF(VLOOKUP($A9,'Annex 2 EHV charges'!$A:$O,10,FALSE)=0,"",VLOOKUP($A9,'Annex 2 EHV charges'!$A:$O,10,FALSE)),"")</f>
        <v>3.86</v>
      </c>
      <c r="H9" s="160">
        <f>IFERROR(IF(VLOOKUP($A9,'Annex 2 EHV charges'!$A:$O,11,FALSE)=0,"",VLOOKUP($A9,'Annex 2 EHV charges'!$A:$O,11,FALSE)),"")</f>
        <v>3.86</v>
      </c>
    </row>
    <row r="10" spans="1:14" x14ac:dyDescent="0.2">
      <c r="A10" s="156">
        <f t="array" ref="A10">IFERROR(INDEX('Annex 2 EHV charges'!$A$11:$A$260, MATCH(0, IF(ISBLANK('Annex 2 EHV charges'!$A$11:$A$260),1, COUNTIF(A$4:$A9, 'Annex 2 EHV charges'!$A$11:$A$260)), 0)),"")</f>
        <v>463</v>
      </c>
      <c r="B10" s="156">
        <f>IF($A10="","",VLOOKUP($A10,'Annex 2 EHV charges'!$A:$O,2,0))</f>
        <v>463</v>
      </c>
      <c r="C10" s="157">
        <f>IF($A10="","",VLOOKUP($A10,'Annex 2 EHV charges'!$A:$O,3,0))</f>
        <v>2100041136537</v>
      </c>
      <c r="D10" s="156" t="str">
        <f>IF($A10="","",VLOOKUP($A10,'Annex 2 EHV charges'!$A:$O,7,0))</f>
        <v>Hoplass</v>
      </c>
      <c r="E10" s="158">
        <f>IFERROR(IF(VLOOKUP($A10,'Annex 2 EHV charges'!$A:$O,8,FALSE)=0,"",VLOOKUP($A10,'Annex 2 EHV charges'!$A:$O,8,FALSE)),"")</f>
        <v>0.224</v>
      </c>
      <c r="F10" s="159">
        <f>IFERROR(IF(VLOOKUP($A10,'Annex 2 EHV charges'!$A:$O,9,FALSE)=0,"",VLOOKUP($A10,'Annex 2 EHV charges'!$A:$O,9,FALSE)),"")</f>
        <v>2.27</v>
      </c>
      <c r="G10" s="160">
        <f>IFERROR(IF(VLOOKUP($A10,'Annex 2 EHV charges'!$A:$O,10,FALSE)=0,"",VLOOKUP($A10,'Annex 2 EHV charges'!$A:$O,10,FALSE)),"")</f>
        <v>6.57</v>
      </c>
      <c r="H10" s="160">
        <f>IFERROR(IF(VLOOKUP($A10,'Annex 2 EHV charges'!$A:$O,11,FALSE)=0,"",VLOOKUP($A10,'Annex 2 EHV charges'!$A:$O,11,FALSE)),"")</f>
        <v>6.57</v>
      </c>
    </row>
    <row r="11" spans="1:14" x14ac:dyDescent="0.2">
      <c r="A11" s="156">
        <f t="array" ref="A11">IFERROR(INDEX('Annex 2 EHV charges'!$A$11:$A$260, MATCH(0, IF(ISBLANK('Annex 2 EHV charges'!$A$11:$A$260),1, COUNTIF(A$4:$A10, 'Annex 2 EHV charges'!$A$11:$A$260)), 0)),"")</f>
        <v>464</v>
      </c>
      <c r="B11" s="156">
        <f>IF($A11="","",VLOOKUP($A11,'Annex 2 EHV charges'!$A:$O,2,0))</f>
        <v>464</v>
      </c>
      <c r="C11" s="157">
        <f>IF($A11="","",VLOOKUP($A11,'Annex 2 EHV charges'!$A:$O,3,0))</f>
        <v>2100041278152</v>
      </c>
      <c r="D11" s="156" t="str">
        <f>IF($A11="","",VLOOKUP($A11,'Annex 2 EHV charges'!$A:$O,7,0))</f>
        <v>Gelliwern Isaf</v>
      </c>
      <c r="E11" s="158" t="str">
        <f>IFERROR(IF(VLOOKUP($A11,'Annex 2 EHV charges'!$A:$O,8,FALSE)=0,"",VLOOKUP($A11,'Annex 2 EHV charges'!$A:$O,8,FALSE)),"")</f>
        <v/>
      </c>
      <c r="F11" s="159">
        <f>IFERROR(IF(VLOOKUP($A11,'Annex 2 EHV charges'!$A:$O,9,FALSE)=0,"",VLOOKUP($A11,'Annex 2 EHV charges'!$A:$O,9,FALSE)),"")</f>
        <v>2.2599999999999998</v>
      </c>
      <c r="G11" s="160">
        <f>IFERROR(IF(VLOOKUP($A11,'Annex 2 EHV charges'!$A:$O,10,FALSE)=0,"",VLOOKUP($A11,'Annex 2 EHV charges'!$A:$O,10,FALSE)),"")</f>
        <v>3.17</v>
      </c>
      <c r="H11" s="160">
        <f>IFERROR(IF(VLOOKUP($A11,'Annex 2 EHV charges'!$A:$O,11,FALSE)=0,"",VLOOKUP($A11,'Annex 2 EHV charges'!$A:$O,11,FALSE)),"")</f>
        <v>3.17</v>
      </c>
    </row>
    <row r="12" spans="1:14" x14ac:dyDescent="0.2">
      <c r="A12" s="156">
        <f t="array" ref="A12">IFERROR(INDEX('Annex 2 EHV charges'!$A$11:$A$260, MATCH(0, IF(ISBLANK('Annex 2 EHV charges'!$A$11:$A$260),1, COUNTIF(A$4:$A11, 'Annex 2 EHV charges'!$A$11:$A$260)), 0)),"")</f>
        <v>465</v>
      </c>
      <c r="B12" s="156">
        <f>IF($A12="","",VLOOKUP($A12,'Annex 2 EHV charges'!$A:$O,2,0))</f>
        <v>465</v>
      </c>
      <c r="C12" s="157">
        <f>IF($A12="","",VLOOKUP($A12,'Annex 2 EHV charges'!$A:$O,3,0))</f>
        <v>2100041290958</v>
      </c>
      <c r="D12" s="156" t="str">
        <f>IF($A12="","",VLOOKUP($A12,'Annex 2 EHV charges'!$A:$O,7,0))</f>
        <v>Oak cottage</v>
      </c>
      <c r="E12" s="158">
        <f>IFERROR(IF(VLOOKUP($A12,'Annex 2 EHV charges'!$A:$O,8,FALSE)=0,"",VLOOKUP($A12,'Annex 2 EHV charges'!$A:$O,8,FALSE)),"")</f>
        <v>2.343</v>
      </c>
      <c r="F12" s="159">
        <f>IFERROR(IF(VLOOKUP($A12,'Annex 2 EHV charges'!$A:$O,9,FALSE)=0,"",VLOOKUP($A12,'Annex 2 EHV charges'!$A:$O,9,FALSE)),"")</f>
        <v>48.05</v>
      </c>
      <c r="G12" s="160">
        <f>IFERROR(IF(VLOOKUP($A12,'Annex 2 EHV charges'!$A:$O,10,FALSE)=0,"",VLOOKUP($A12,'Annex 2 EHV charges'!$A:$O,10,FALSE)),"")</f>
        <v>2.4500000000000002</v>
      </c>
      <c r="H12" s="160">
        <f>IFERROR(IF(VLOOKUP($A12,'Annex 2 EHV charges'!$A:$O,11,FALSE)=0,"",VLOOKUP($A12,'Annex 2 EHV charges'!$A:$O,11,FALSE)),"")</f>
        <v>2.4500000000000002</v>
      </c>
    </row>
    <row r="13" spans="1:14" x14ac:dyDescent="0.2">
      <c r="A13" s="156">
        <f t="array" ref="A13">IFERROR(INDEX('Annex 2 EHV charges'!$A$11:$A$260, MATCH(0, IF(ISBLANK('Annex 2 EHV charges'!$A$11:$A$260),1, COUNTIF(A$4:$A12, 'Annex 2 EHV charges'!$A$11:$A$260)), 0)),"")</f>
        <v>466</v>
      </c>
      <c r="B13" s="156">
        <f>IF($A13="","",VLOOKUP($A13,'Annex 2 EHV charges'!$A:$O,2,0))</f>
        <v>466</v>
      </c>
      <c r="C13" s="157">
        <f>IF($A13="","",VLOOKUP($A13,'Annex 2 EHV charges'!$A:$O,3,0))</f>
        <v>2100041309926</v>
      </c>
      <c r="D13" s="156" t="str">
        <f>IF($A13="","",VLOOKUP($A13,'Annex 2 EHV charges'!$A:$O,7,0))</f>
        <v>Red Court</v>
      </c>
      <c r="E13" s="158">
        <f>IFERROR(IF(VLOOKUP($A13,'Annex 2 EHV charges'!$A:$O,8,FALSE)=0,"",VLOOKUP($A13,'Annex 2 EHV charges'!$A:$O,8,FALSE)),"")</f>
        <v>1.379</v>
      </c>
      <c r="F13" s="159">
        <f>IFERROR(IF(VLOOKUP($A13,'Annex 2 EHV charges'!$A:$O,9,FALSE)=0,"",VLOOKUP($A13,'Annex 2 EHV charges'!$A:$O,9,FALSE)),"")</f>
        <v>3.14</v>
      </c>
      <c r="G13" s="160">
        <f>IFERROR(IF(VLOOKUP($A13,'Annex 2 EHV charges'!$A:$O,10,FALSE)=0,"",VLOOKUP($A13,'Annex 2 EHV charges'!$A:$O,10,FALSE)),"")</f>
        <v>4.54</v>
      </c>
      <c r="H13" s="160">
        <f>IFERROR(IF(VLOOKUP($A13,'Annex 2 EHV charges'!$A:$O,11,FALSE)=0,"",VLOOKUP($A13,'Annex 2 EHV charges'!$A:$O,11,FALSE)),"")</f>
        <v>4.54</v>
      </c>
    </row>
    <row r="14" spans="1:14" x14ac:dyDescent="0.2">
      <c r="A14" s="156">
        <f t="array" ref="A14">IFERROR(INDEX('Annex 2 EHV charges'!$A$11:$A$260, MATCH(0, IF(ISBLANK('Annex 2 EHV charges'!$A$11:$A$260),1, COUNTIF(A$4:$A13, 'Annex 2 EHV charges'!$A$11:$A$260)), 0)),"")</f>
        <v>467</v>
      </c>
      <c r="B14" s="156">
        <f>IF($A14="","",VLOOKUP($A14,'Annex 2 EHV charges'!$A:$O,2,0))</f>
        <v>467</v>
      </c>
      <c r="C14" s="157">
        <f>IF($A14="","",VLOOKUP($A14,'Annex 2 EHV charges'!$A:$O,3,0))</f>
        <v>2100041319358</v>
      </c>
      <c r="D14" s="156" t="str">
        <f>IF($A14="","",VLOOKUP($A14,'Annex 2 EHV charges'!$A:$O,7,0))</f>
        <v>Carn Nicholas</v>
      </c>
      <c r="E14" s="158">
        <f>IFERROR(IF(VLOOKUP($A14,'Annex 2 EHV charges'!$A:$O,8,FALSE)=0,"",VLOOKUP($A14,'Annex 2 EHV charges'!$A:$O,8,FALSE)),"")</f>
        <v>5.7000000000000002E-2</v>
      </c>
      <c r="F14" s="159">
        <f>IFERROR(IF(VLOOKUP($A14,'Annex 2 EHV charges'!$A:$O,9,FALSE)=0,"",VLOOKUP($A14,'Annex 2 EHV charges'!$A:$O,9,FALSE)),"")</f>
        <v>3.01</v>
      </c>
      <c r="G14" s="160">
        <f>IFERROR(IF(VLOOKUP($A14,'Annex 2 EHV charges'!$A:$O,10,FALSE)=0,"",VLOOKUP($A14,'Annex 2 EHV charges'!$A:$O,10,FALSE)),"")</f>
        <v>3.85</v>
      </c>
      <c r="H14" s="160">
        <f>IFERROR(IF(VLOOKUP($A14,'Annex 2 EHV charges'!$A:$O,11,FALSE)=0,"",VLOOKUP($A14,'Annex 2 EHV charges'!$A:$O,11,FALSE)),"")</f>
        <v>3.85</v>
      </c>
    </row>
    <row r="15" spans="1:14" x14ac:dyDescent="0.2">
      <c r="A15" s="156">
        <f t="array" ref="A15">IFERROR(INDEX('Annex 2 EHV charges'!$A$11:$A$260, MATCH(0, IF(ISBLANK('Annex 2 EHV charges'!$A$11:$A$260),1, COUNTIF(A$4:$A14, 'Annex 2 EHV charges'!$A$11:$A$260)), 0)),"")</f>
        <v>468</v>
      </c>
      <c r="B15" s="156">
        <f>IF($A15="","",VLOOKUP($A15,'Annex 2 EHV charges'!$A:$O,2,0))</f>
        <v>468</v>
      </c>
      <c r="C15" s="157">
        <f>IF($A15="","",VLOOKUP($A15,'Annex 2 EHV charges'!$A:$O,3,0))</f>
        <v>2100041320646</v>
      </c>
      <c r="D15" s="156" t="str">
        <f>IF($A15="","",VLOOKUP($A15,'Annex 2 EHV charges'!$A:$O,7,0))</f>
        <v>Brynwhilach Farm</v>
      </c>
      <c r="E15" s="158" t="str">
        <f>IFERROR(IF(VLOOKUP($A15,'Annex 2 EHV charges'!$A:$O,8,FALSE)=0,"",VLOOKUP($A15,'Annex 2 EHV charges'!$A:$O,8,FALSE)),"")</f>
        <v/>
      </c>
      <c r="F15" s="159">
        <f>IFERROR(IF(VLOOKUP($A15,'Annex 2 EHV charges'!$A:$O,9,FALSE)=0,"",VLOOKUP($A15,'Annex 2 EHV charges'!$A:$O,9,FALSE)),"")</f>
        <v>13.88</v>
      </c>
      <c r="G15" s="160">
        <f>IFERROR(IF(VLOOKUP($A15,'Annex 2 EHV charges'!$A:$O,10,FALSE)=0,"",VLOOKUP($A15,'Annex 2 EHV charges'!$A:$O,10,FALSE)),"")</f>
        <v>3.83</v>
      </c>
      <c r="H15" s="160">
        <f>IFERROR(IF(VLOOKUP($A15,'Annex 2 EHV charges'!$A:$O,11,FALSE)=0,"",VLOOKUP($A15,'Annex 2 EHV charges'!$A:$O,11,FALSE)),"")</f>
        <v>3.83</v>
      </c>
    </row>
    <row r="16" spans="1:14" x14ac:dyDescent="0.2">
      <c r="A16" s="156">
        <f t="array" ref="A16">IFERROR(INDEX('Annex 2 EHV charges'!$A$11:$A$260, MATCH(0, IF(ISBLANK('Annex 2 EHV charges'!$A$11:$A$260),1, COUNTIF(A$4:$A15, 'Annex 2 EHV charges'!$A$11:$A$260)), 0)),"")</f>
        <v>470</v>
      </c>
      <c r="B16" s="156">
        <f>IF($A16="","",VLOOKUP($A16,'Annex 2 EHV charges'!$A:$O,2,0))</f>
        <v>470</v>
      </c>
      <c r="C16" s="157">
        <f>IF($A16="","",VLOOKUP($A16,'Annex 2 EHV charges'!$A:$O,3,0))</f>
        <v>2100041321808</v>
      </c>
      <c r="D16" s="156" t="str">
        <f>IF($A16="","",VLOOKUP($A16,'Annex 2 EHV charges'!$A:$O,7,0))</f>
        <v>Jesus College</v>
      </c>
      <c r="E16" s="158">
        <f>IFERROR(IF(VLOOKUP($A16,'Annex 2 EHV charges'!$A:$O,8,FALSE)=0,"",VLOOKUP($A16,'Annex 2 EHV charges'!$A:$O,8,FALSE)),"")</f>
        <v>6.0000000000000001E-3</v>
      </c>
      <c r="F16" s="159">
        <f>IFERROR(IF(VLOOKUP($A16,'Annex 2 EHV charges'!$A:$O,9,FALSE)=0,"",VLOOKUP($A16,'Annex 2 EHV charges'!$A:$O,9,FALSE)),"")</f>
        <v>2.83</v>
      </c>
      <c r="G16" s="160">
        <f>IFERROR(IF(VLOOKUP($A16,'Annex 2 EHV charges'!$A:$O,10,FALSE)=0,"",VLOOKUP($A16,'Annex 2 EHV charges'!$A:$O,10,FALSE)),"")</f>
        <v>3.86</v>
      </c>
      <c r="H16" s="160">
        <f>IFERROR(IF(VLOOKUP($A16,'Annex 2 EHV charges'!$A:$O,11,FALSE)=0,"",VLOOKUP($A16,'Annex 2 EHV charges'!$A:$O,11,FALSE)),"")</f>
        <v>3.86</v>
      </c>
    </row>
    <row r="17" spans="1:8" x14ac:dyDescent="0.2">
      <c r="A17" s="156">
        <f t="array" ref="A17">IFERROR(INDEX('Annex 2 EHV charges'!$A$11:$A$260, MATCH(0, IF(ISBLANK('Annex 2 EHV charges'!$A$11:$A$260),1, COUNTIF(A$4:$A16, 'Annex 2 EHV charges'!$A$11:$A$260)), 0)),"")</f>
        <v>471</v>
      </c>
      <c r="B17" s="156">
        <f>IF($A17="","",VLOOKUP($A17,'Annex 2 EHV charges'!$A:$O,2,0))</f>
        <v>471</v>
      </c>
      <c r="C17" s="157">
        <f>IF($A17="","",VLOOKUP($A17,'Annex 2 EHV charges'!$A:$O,3,0))</f>
        <v>2100041322183</v>
      </c>
      <c r="D17" s="156" t="str">
        <f>IF($A17="","",VLOOKUP($A17,'Annex 2 EHV charges'!$A:$O,7,0))</f>
        <v>Sully Moors</v>
      </c>
      <c r="E17" s="158">
        <f>IFERROR(IF(VLOOKUP($A17,'Annex 2 EHV charges'!$A:$O,8,FALSE)=0,"",VLOOKUP($A17,'Annex 2 EHV charges'!$A:$O,8,FALSE)),"")</f>
        <v>6.0000000000000001E-3</v>
      </c>
      <c r="F17" s="159">
        <f>IFERROR(IF(VLOOKUP($A17,'Annex 2 EHV charges'!$A:$O,9,FALSE)=0,"",VLOOKUP($A17,'Annex 2 EHV charges'!$A:$O,9,FALSE)),"")</f>
        <v>35.93</v>
      </c>
      <c r="G17" s="160">
        <f>IFERROR(IF(VLOOKUP($A17,'Annex 2 EHV charges'!$A:$O,10,FALSE)=0,"",VLOOKUP($A17,'Annex 2 EHV charges'!$A:$O,10,FALSE)),"")</f>
        <v>1.79</v>
      </c>
      <c r="H17" s="160">
        <f>IFERROR(IF(VLOOKUP($A17,'Annex 2 EHV charges'!$A:$O,11,FALSE)=0,"",VLOOKUP($A17,'Annex 2 EHV charges'!$A:$O,11,FALSE)),"")</f>
        <v>1.79</v>
      </c>
    </row>
    <row r="18" spans="1:8" x14ac:dyDescent="0.2">
      <c r="A18" s="156">
        <f t="array" ref="A18">IFERROR(INDEX('Annex 2 EHV charges'!$A$11:$A$260, MATCH(0, IF(ISBLANK('Annex 2 EHV charges'!$A$11:$A$260),1, COUNTIF(A$4:$A17, 'Annex 2 EHV charges'!$A$11:$A$260)), 0)),"")</f>
        <v>472</v>
      </c>
      <c r="B18" s="156">
        <f>IF($A18="","",VLOOKUP($A18,'Annex 2 EHV charges'!$A:$O,2,0))</f>
        <v>472</v>
      </c>
      <c r="C18" s="157">
        <f>IF($A18="","",VLOOKUP($A18,'Annex 2 EHV charges'!$A:$O,3,0))</f>
        <v>2100041330919</v>
      </c>
      <c r="D18" s="156" t="str">
        <f>IF($A18="","",VLOOKUP($A18,'Annex 2 EHV charges'!$A:$O,7,0))</f>
        <v>Hafod Y Dafal #2</v>
      </c>
      <c r="E18" s="158" t="str">
        <f>IFERROR(IF(VLOOKUP($A18,'Annex 2 EHV charges'!$A:$O,8,FALSE)=0,"",VLOOKUP($A18,'Annex 2 EHV charges'!$A:$O,8,FALSE)),"")</f>
        <v/>
      </c>
      <c r="F18" s="159">
        <f>IFERROR(IF(VLOOKUP($A18,'Annex 2 EHV charges'!$A:$O,9,FALSE)=0,"",VLOOKUP($A18,'Annex 2 EHV charges'!$A:$O,9,FALSE)),"")</f>
        <v>26.44</v>
      </c>
      <c r="G18" s="160">
        <f>IFERROR(IF(VLOOKUP($A18,'Annex 2 EHV charges'!$A:$O,10,FALSE)=0,"",VLOOKUP($A18,'Annex 2 EHV charges'!$A:$O,10,FALSE)),"")</f>
        <v>2.0499999999999998</v>
      </c>
      <c r="H18" s="160">
        <f>IFERROR(IF(VLOOKUP($A18,'Annex 2 EHV charges'!$A:$O,11,FALSE)=0,"",VLOOKUP($A18,'Annex 2 EHV charges'!$A:$O,11,FALSE)),"")</f>
        <v>2.0499999999999998</v>
      </c>
    </row>
    <row r="19" spans="1:8" x14ac:dyDescent="0.2">
      <c r="A19" s="156">
        <f t="array" ref="A19">IFERROR(INDEX('Annex 2 EHV charges'!$A$11:$A$260, MATCH(0, IF(ISBLANK('Annex 2 EHV charges'!$A$11:$A$260),1, COUNTIF(A$4:$A18, 'Annex 2 EHV charges'!$A$11:$A$260)), 0)),"")</f>
        <v>476</v>
      </c>
      <c r="B19" s="156">
        <f>IF($A19="","",VLOOKUP($A19,'Annex 2 EHV charges'!$A:$O,2,0))</f>
        <v>476</v>
      </c>
      <c r="C19" s="157">
        <f>IF($A19="","",VLOOKUP($A19,'Annex 2 EHV charges'!$A:$O,3,0))</f>
        <v>2100041336716</v>
      </c>
      <c r="D19" s="156" t="str">
        <f>IF($A19="","",VLOOKUP($A19,'Annex 2 EHV charges'!$A:$O,7,0))</f>
        <v>STORMY DOWN '2'  33kV GEN</v>
      </c>
      <c r="E19" s="158" t="str">
        <f>IFERROR(IF(VLOOKUP($A19,'Annex 2 EHV charges'!$A:$O,8,FALSE)=0,"",VLOOKUP($A19,'Annex 2 EHV charges'!$A:$O,8,FALSE)),"")</f>
        <v/>
      </c>
      <c r="F19" s="159">
        <f>IFERROR(IF(VLOOKUP($A19,'Annex 2 EHV charges'!$A:$O,9,FALSE)=0,"",VLOOKUP($A19,'Annex 2 EHV charges'!$A:$O,9,FALSE)),"")</f>
        <v>15.66</v>
      </c>
      <c r="G19" s="160">
        <f>IFERROR(IF(VLOOKUP($A19,'Annex 2 EHV charges'!$A:$O,10,FALSE)=0,"",VLOOKUP($A19,'Annex 2 EHV charges'!$A:$O,10,FALSE)),"")</f>
        <v>3.83</v>
      </c>
      <c r="H19" s="160">
        <f>IFERROR(IF(VLOOKUP($A19,'Annex 2 EHV charges'!$A:$O,11,FALSE)=0,"",VLOOKUP($A19,'Annex 2 EHV charges'!$A:$O,11,FALSE)),"")</f>
        <v>3.83</v>
      </c>
    </row>
    <row r="20" spans="1:8" x14ac:dyDescent="0.2">
      <c r="A20" s="156">
        <f t="array" ref="A20">IFERROR(INDEX('Annex 2 EHV charges'!$A$11:$A$260, MATCH(0, IF(ISBLANK('Annex 2 EHV charges'!$A$11:$A$260),1, COUNTIF(A$4:$A19, 'Annex 2 EHV charges'!$A$11:$A$260)), 0)),"")</f>
        <v>477</v>
      </c>
      <c r="B20" s="156">
        <f>IF($A20="","",VLOOKUP($A20,'Annex 2 EHV charges'!$A:$O,2,0))</f>
        <v>477</v>
      </c>
      <c r="C20" s="157">
        <f>IF($A20="","",VLOOKUP($A20,'Annex 2 EHV charges'!$A:$O,3,0))</f>
        <v>2100041336734</v>
      </c>
      <c r="D20" s="156" t="str">
        <f>IF($A20="","",VLOOKUP($A20,'Annex 2 EHV charges'!$A:$O,7,0))</f>
        <v>OAK GROVE FM 33kV GEN</v>
      </c>
      <c r="E20" s="158" t="str">
        <f>IFERROR(IF(VLOOKUP($A20,'Annex 2 EHV charges'!$A:$O,8,FALSE)=0,"",VLOOKUP($A20,'Annex 2 EHV charges'!$A:$O,8,FALSE)),"")</f>
        <v/>
      </c>
      <c r="F20" s="159">
        <f>IFERROR(IF(VLOOKUP($A20,'Annex 2 EHV charges'!$A:$O,9,FALSE)=0,"",VLOOKUP($A20,'Annex 2 EHV charges'!$A:$O,9,FALSE)),"")</f>
        <v>1.84</v>
      </c>
      <c r="G20" s="160">
        <f>IFERROR(IF(VLOOKUP($A20,'Annex 2 EHV charges'!$A:$O,10,FALSE)=0,"",VLOOKUP($A20,'Annex 2 EHV charges'!$A:$O,10,FALSE)),"")</f>
        <v>3.83</v>
      </c>
      <c r="H20" s="160">
        <f>IFERROR(IF(VLOOKUP($A20,'Annex 2 EHV charges'!$A:$O,11,FALSE)=0,"",VLOOKUP($A20,'Annex 2 EHV charges'!$A:$O,11,FALSE)),"")</f>
        <v>3.83</v>
      </c>
    </row>
    <row r="21" spans="1:8" x14ac:dyDescent="0.2">
      <c r="A21" s="156">
        <f t="array" ref="A21">IFERROR(INDEX('Annex 2 EHV charges'!$A$11:$A$260, MATCH(0, IF(ISBLANK('Annex 2 EHV charges'!$A$11:$A$260),1, COUNTIF(A$4:$A20, 'Annex 2 EHV charges'!$A$11:$A$260)), 0)),"")</f>
        <v>478</v>
      </c>
      <c r="B21" s="156">
        <f>IF($A21="","",VLOOKUP($A21,'Annex 2 EHV charges'!$A:$O,2,0))</f>
        <v>478</v>
      </c>
      <c r="C21" s="157">
        <f>IF($A21="","",VLOOKUP($A21,'Annex 2 EHV charges'!$A:$O,3,0))</f>
        <v>2100041329063</v>
      </c>
      <c r="D21" s="156" t="str">
        <f>IF($A21="","",VLOOKUP($A21,'Annex 2 EHV charges'!$A:$O,7,0))</f>
        <v>LLANCADLE 33kV GEN</v>
      </c>
      <c r="E21" s="158" t="str">
        <f>IFERROR(IF(VLOOKUP($A21,'Annex 2 EHV charges'!$A:$O,8,FALSE)=0,"",VLOOKUP($A21,'Annex 2 EHV charges'!$A:$O,8,FALSE)),"")</f>
        <v/>
      </c>
      <c r="F21" s="159">
        <f>IFERROR(IF(VLOOKUP($A21,'Annex 2 EHV charges'!$A:$O,9,FALSE)=0,"",VLOOKUP($A21,'Annex 2 EHV charges'!$A:$O,9,FALSE)),"")</f>
        <v>0.48</v>
      </c>
      <c r="G21" s="160">
        <f>IFERROR(IF(VLOOKUP($A21,'Annex 2 EHV charges'!$A:$O,10,FALSE)=0,"",VLOOKUP($A21,'Annex 2 EHV charges'!$A:$O,10,FALSE)),"")</f>
        <v>5.61</v>
      </c>
      <c r="H21" s="160">
        <f>IFERROR(IF(VLOOKUP($A21,'Annex 2 EHV charges'!$A:$O,11,FALSE)=0,"",VLOOKUP($A21,'Annex 2 EHV charges'!$A:$O,11,FALSE)),"")</f>
        <v>5.61</v>
      </c>
    </row>
    <row r="22" spans="1:8" x14ac:dyDescent="0.2">
      <c r="A22" s="156">
        <f t="array" ref="A22">IFERROR(INDEX('Annex 2 EHV charges'!$A$11:$A$260, MATCH(0, IF(ISBLANK('Annex 2 EHV charges'!$A$11:$A$260),1, COUNTIF(A$4:$A21, 'Annex 2 EHV charges'!$A$11:$A$260)), 0)),"")</f>
        <v>479</v>
      </c>
      <c r="B22" s="156">
        <f>IF($A22="","",VLOOKUP($A22,'Annex 2 EHV charges'!$A:$O,2,0))</f>
        <v>479</v>
      </c>
      <c r="C22" s="157">
        <f>IF($A22="","",VLOOKUP($A22,'Annex 2 EHV charges'!$A:$O,3,0))</f>
        <v>2100041339178</v>
      </c>
      <c r="D22" s="156" t="str">
        <f>IF($A22="","",VLOOKUP($A22,'Annex 2 EHV charges'!$A:$O,7,0))</f>
        <v>Lower House farm</v>
      </c>
      <c r="E22" s="158">
        <f>IFERROR(IF(VLOOKUP($A22,'Annex 2 EHV charges'!$A:$O,8,FALSE)=0,"",VLOOKUP($A22,'Annex 2 EHV charges'!$A:$O,8,FALSE)),"")</f>
        <v>1.5369999999999999</v>
      </c>
      <c r="F22" s="159">
        <f>IFERROR(IF(VLOOKUP($A22,'Annex 2 EHV charges'!$A:$O,9,FALSE)=0,"",VLOOKUP($A22,'Annex 2 EHV charges'!$A:$O,9,FALSE)),"")</f>
        <v>130.09</v>
      </c>
      <c r="G22" s="160">
        <f>IFERROR(IF(VLOOKUP($A22,'Annex 2 EHV charges'!$A:$O,10,FALSE)=0,"",VLOOKUP($A22,'Annex 2 EHV charges'!$A:$O,10,FALSE)),"")</f>
        <v>4.4800000000000004</v>
      </c>
      <c r="H22" s="160">
        <f>IFERROR(IF(VLOOKUP($A22,'Annex 2 EHV charges'!$A:$O,11,FALSE)=0,"",VLOOKUP($A22,'Annex 2 EHV charges'!$A:$O,11,FALSE)),"")</f>
        <v>4.4800000000000004</v>
      </c>
    </row>
    <row r="23" spans="1:8" x14ac:dyDescent="0.2">
      <c r="A23" s="156">
        <f t="array" ref="A23">IFERROR(INDEX('Annex 2 EHV charges'!$A$11:$A$260, MATCH(0, IF(ISBLANK('Annex 2 EHV charges'!$A$11:$A$260),1, COUNTIF(A$4:$A22, 'Annex 2 EHV charges'!$A$11:$A$260)), 0)),"")</f>
        <v>480</v>
      </c>
      <c r="B23" s="156">
        <f>IF($A23="","",VLOOKUP($A23,'Annex 2 EHV charges'!$A:$O,2,0))</f>
        <v>480</v>
      </c>
      <c r="C23" s="157">
        <f>IF($A23="","",VLOOKUP($A23,'Annex 2 EHV charges'!$A:$O,3,0))</f>
        <v>2100041343582</v>
      </c>
      <c r="D23" s="156" t="str">
        <f>IF($A23="","",VLOOKUP($A23,'Annex 2 EHV charges'!$A:$O,7,0))</f>
        <v>DERWYN FM 33kV GEN</v>
      </c>
      <c r="E23" s="158" t="str">
        <f>IFERROR(IF(VLOOKUP($A23,'Annex 2 EHV charges'!$A:$O,8,FALSE)=0,"",VLOOKUP($A23,'Annex 2 EHV charges'!$A:$O,8,FALSE)),"")</f>
        <v/>
      </c>
      <c r="F23" s="159">
        <f>IFERROR(IF(VLOOKUP($A23,'Annex 2 EHV charges'!$A:$O,9,FALSE)=0,"",VLOOKUP($A23,'Annex 2 EHV charges'!$A:$O,9,FALSE)),"")</f>
        <v>5.79</v>
      </c>
      <c r="G23" s="160">
        <f>IFERROR(IF(VLOOKUP($A23,'Annex 2 EHV charges'!$A:$O,10,FALSE)=0,"",VLOOKUP($A23,'Annex 2 EHV charges'!$A:$O,10,FALSE)),"")</f>
        <v>3.88</v>
      </c>
      <c r="H23" s="160">
        <f>IFERROR(IF(VLOOKUP($A23,'Annex 2 EHV charges'!$A:$O,11,FALSE)=0,"",VLOOKUP($A23,'Annex 2 EHV charges'!$A:$O,11,FALSE)),"")</f>
        <v>3.88</v>
      </c>
    </row>
    <row r="24" spans="1:8" x14ac:dyDescent="0.2">
      <c r="A24" s="156">
        <f t="array" ref="A24">IFERROR(INDEX('Annex 2 EHV charges'!$A$11:$A$260, MATCH(0, IF(ISBLANK('Annex 2 EHV charges'!$A$11:$A$260),1, COUNTIF(A$4:$A23, 'Annex 2 EHV charges'!$A$11:$A$260)), 0)),"")</f>
        <v>481</v>
      </c>
      <c r="B24" s="156">
        <f>IF($A24="","",VLOOKUP($A24,'Annex 2 EHV charges'!$A:$O,2,0))</f>
        <v>481</v>
      </c>
      <c r="C24" s="157">
        <f>IF($A24="","",VLOOKUP($A24,'Annex 2 EHV charges'!$A:$O,3,0))</f>
        <v>2100041343936</v>
      </c>
      <c r="D24" s="156" t="str">
        <f>IF($A24="","",VLOOKUP($A24,'Annex 2 EHV charges'!$A:$O,7,0))</f>
        <v>Rosedew Farm</v>
      </c>
      <c r="E24" s="158" t="str">
        <f>IFERROR(IF(VLOOKUP($A24,'Annex 2 EHV charges'!$A:$O,8,FALSE)=0,"",VLOOKUP($A24,'Annex 2 EHV charges'!$A:$O,8,FALSE)),"")</f>
        <v/>
      </c>
      <c r="F24" s="159">
        <f>IFERROR(IF(VLOOKUP($A24,'Annex 2 EHV charges'!$A:$O,9,FALSE)=0,"",VLOOKUP($A24,'Annex 2 EHV charges'!$A:$O,9,FALSE)),"")</f>
        <v>10.17</v>
      </c>
      <c r="G24" s="160">
        <f>IFERROR(IF(VLOOKUP($A24,'Annex 2 EHV charges'!$A:$O,10,FALSE)=0,"",VLOOKUP($A24,'Annex 2 EHV charges'!$A:$O,10,FALSE)),"")</f>
        <v>4.03</v>
      </c>
      <c r="H24" s="160">
        <f>IFERROR(IF(VLOOKUP($A24,'Annex 2 EHV charges'!$A:$O,11,FALSE)=0,"",VLOOKUP($A24,'Annex 2 EHV charges'!$A:$O,11,FALSE)),"")</f>
        <v>4.03</v>
      </c>
    </row>
    <row r="25" spans="1:8" x14ac:dyDescent="0.2">
      <c r="A25" s="156">
        <f t="array" ref="A25">IFERROR(INDEX('Annex 2 EHV charges'!$A$11:$A$260, MATCH(0, IF(ISBLANK('Annex 2 EHV charges'!$A$11:$A$260),1, COUNTIF(A$4:$A24, 'Annex 2 EHV charges'!$A$11:$A$260)), 0)),"")</f>
        <v>483</v>
      </c>
      <c r="B25" s="156">
        <f>IF($A25="","",VLOOKUP($A25,'Annex 2 EHV charges'!$A:$O,2,0))</f>
        <v>483</v>
      </c>
      <c r="C25" s="157">
        <f>IF($A25="","",VLOOKUP($A25,'Annex 2 EHV charges'!$A:$O,3,0))</f>
        <v>2100041345400</v>
      </c>
      <c r="D25" s="156" t="str">
        <f>IF($A25="","",VLOOKUP($A25,'Annex 2 EHV charges'!$A:$O,7,0))</f>
        <v>Mynydd Y Gwrhyd</v>
      </c>
      <c r="E25" s="158">
        <f>IFERROR(IF(VLOOKUP($A25,'Annex 2 EHV charges'!$A:$O,8,FALSE)=0,"",VLOOKUP($A25,'Annex 2 EHV charges'!$A:$O,8,FALSE)),"")</f>
        <v>0.14899999999999999</v>
      </c>
      <c r="F25" s="159">
        <f>IFERROR(IF(VLOOKUP($A25,'Annex 2 EHV charges'!$A:$O,9,FALSE)=0,"",VLOOKUP($A25,'Annex 2 EHV charges'!$A:$O,9,FALSE)),"")</f>
        <v>13.84</v>
      </c>
      <c r="G25" s="160">
        <f>IFERROR(IF(VLOOKUP($A25,'Annex 2 EHV charges'!$A:$O,10,FALSE)=0,"",VLOOKUP($A25,'Annex 2 EHV charges'!$A:$O,10,FALSE)),"")</f>
        <v>1.96</v>
      </c>
      <c r="H25" s="160">
        <f>IFERROR(IF(VLOOKUP($A25,'Annex 2 EHV charges'!$A:$O,11,FALSE)=0,"",VLOOKUP($A25,'Annex 2 EHV charges'!$A:$O,11,FALSE)),"")</f>
        <v>1.96</v>
      </c>
    </row>
    <row r="26" spans="1:8" x14ac:dyDescent="0.2">
      <c r="A26" s="156">
        <f t="array" ref="A26">IFERROR(INDEX('Annex 2 EHV charges'!$A$11:$A$260, MATCH(0, IF(ISBLANK('Annex 2 EHV charges'!$A$11:$A$260),1, COUNTIF(A$4:$A25, 'Annex 2 EHV charges'!$A$11:$A$260)), 0)),"")</f>
        <v>484</v>
      </c>
      <c r="B26" s="156">
        <f>IF($A26="","",VLOOKUP($A26,'Annex 2 EHV charges'!$A:$O,2,0))</f>
        <v>484</v>
      </c>
      <c r="C26" s="157">
        <f>IF($A26="","",VLOOKUP($A26,'Annex 2 EHV charges'!$A:$O,3,0))</f>
        <v>2100041346894</v>
      </c>
      <c r="D26" s="156" t="str">
        <f>IF($A26="","",VLOOKUP($A26,'Annex 2 EHV charges'!$A:$O,7,0))</f>
        <v>TONYPANDY STOR 33kV GEN</v>
      </c>
      <c r="E26" s="158" t="str">
        <f>IFERROR(IF(VLOOKUP($A26,'Annex 2 EHV charges'!$A:$O,8,FALSE)=0,"",VLOOKUP($A26,'Annex 2 EHV charges'!$A:$O,8,FALSE)),"")</f>
        <v/>
      </c>
      <c r="F26" s="159">
        <f>IFERROR(IF(VLOOKUP($A26,'Annex 2 EHV charges'!$A:$O,9,FALSE)=0,"",VLOOKUP($A26,'Annex 2 EHV charges'!$A:$O,9,FALSE)),"")</f>
        <v>4.3499999999999996</v>
      </c>
      <c r="G26" s="160">
        <f>IFERROR(IF(VLOOKUP($A26,'Annex 2 EHV charges'!$A:$O,10,FALSE)=0,"",VLOOKUP($A26,'Annex 2 EHV charges'!$A:$O,10,FALSE)),"")</f>
        <v>1.93</v>
      </c>
      <c r="H26" s="160">
        <f>IFERROR(IF(VLOOKUP($A26,'Annex 2 EHV charges'!$A:$O,11,FALSE)=0,"",VLOOKUP($A26,'Annex 2 EHV charges'!$A:$O,11,FALSE)),"")</f>
        <v>1.93</v>
      </c>
    </row>
    <row r="27" spans="1:8" x14ac:dyDescent="0.2">
      <c r="A27" s="156">
        <f t="array" ref="A27">IFERROR(INDEX('Annex 2 EHV charges'!$A$11:$A$260, MATCH(0, IF(ISBLANK('Annex 2 EHV charges'!$A$11:$A$260),1, COUNTIF(A$4:$A26, 'Annex 2 EHV charges'!$A$11:$A$260)), 0)),"")</f>
        <v>487</v>
      </c>
      <c r="B27" s="156">
        <f>IF($A27="","",VLOOKUP($A27,'Annex 2 EHV charges'!$A:$O,2,0))</f>
        <v>487</v>
      </c>
      <c r="C27" s="157">
        <f>IF($A27="","",VLOOKUP($A27,'Annex 2 EHV charges'!$A:$O,3,0))</f>
        <v>2100041363418</v>
      </c>
      <c r="D27" s="156" t="str">
        <f>IF($A27="","",VLOOKUP($A27,'Annex 2 EHV charges'!$A:$O,7,0))</f>
        <v>MANOR FM 66kV GEN</v>
      </c>
      <c r="E27" s="158">
        <f>IFERROR(IF(VLOOKUP($A27,'Annex 2 EHV charges'!$A:$O,8,FALSE)=0,"",VLOOKUP($A27,'Annex 2 EHV charges'!$A:$O,8,FALSE)),"")</f>
        <v>1.4419999999999999</v>
      </c>
      <c r="F27" s="159">
        <f>IFERROR(IF(VLOOKUP($A27,'Annex 2 EHV charges'!$A:$O,9,FALSE)=0,"",VLOOKUP($A27,'Annex 2 EHV charges'!$A:$O,9,FALSE)),"")</f>
        <v>6.33</v>
      </c>
      <c r="G27" s="160">
        <f>IFERROR(IF(VLOOKUP($A27,'Annex 2 EHV charges'!$A:$O,10,FALSE)=0,"",VLOOKUP($A27,'Annex 2 EHV charges'!$A:$O,10,FALSE)),"")</f>
        <v>4.32</v>
      </c>
      <c r="H27" s="160">
        <f>IFERROR(IF(VLOOKUP($A27,'Annex 2 EHV charges'!$A:$O,11,FALSE)=0,"",VLOOKUP($A27,'Annex 2 EHV charges'!$A:$O,11,FALSE)),"")</f>
        <v>4.32</v>
      </c>
    </row>
    <row r="28" spans="1:8" x14ac:dyDescent="0.2">
      <c r="A28" s="156">
        <f t="array" ref="A28">IFERROR(INDEX('Annex 2 EHV charges'!$A$11:$A$260, MATCH(0, IF(ISBLANK('Annex 2 EHV charges'!$A$11:$A$260),1, COUNTIF(A$4:$A27, 'Annex 2 EHV charges'!$A$11:$A$260)), 0)),"")</f>
        <v>488</v>
      </c>
      <c r="B28" s="156">
        <f>IF($A28="","",VLOOKUP($A28,'Annex 2 EHV charges'!$A:$O,2,0))</f>
        <v>488</v>
      </c>
      <c r="C28" s="157">
        <f>IF($A28="","",VLOOKUP($A28,'Annex 2 EHV charges'!$A:$O,3,0))</f>
        <v>2100041376426</v>
      </c>
      <c r="D28" s="156" t="str">
        <f>IF($A28="","",VLOOKUP($A28,'Annex 2 EHV charges'!$A:$O,7,0))</f>
        <v>Pant Y Moch PV Site 1</v>
      </c>
      <c r="E28" s="158" t="str">
        <f>IFERROR(IF(VLOOKUP($A28,'Annex 2 EHV charges'!$A:$O,8,FALSE)=0,"",VLOOKUP($A28,'Annex 2 EHV charges'!$A:$O,8,FALSE)),"")</f>
        <v/>
      </c>
      <c r="F28" s="159">
        <f>IFERROR(IF(VLOOKUP($A28,'Annex 2 EHV charges'!$A:$O,9,FALSE)=0,"",VLOOKUP($A28,'Annex 2 EHV charges'!$A:$O,9,FALSE)),"")</f>
        <v>2.72</v>
      </c>
      <c r="G28" s="160">
        <f>IFERROR(IF(VLOOKUP($A28,'Annex 2 EHV charges'!$A:$O,10,FALSE)=0,"",VLOOKUP($A28,'Annex 2 EHV charges'!$A:$O,10,FALSE)),"")</f>
        <v>4.1500000000000004</v>
      </c>
      <c r="H28" s="160">
        <f>IFERROR(IF(VLOOKUP($A28,'Annex 2 EHV charges'!$A:$O,11,FALSE)=0,"",VLOOKUP($A28,'Annex 2 EHV charges'!$A:$O,11,FALSE)),"")</f>
        <v>4.1500000000000004</v>
      </c>
    </row>
    <row r="29" spans="1:8" x14ac:dyDescent="0.2">
      <c r="A29" s="156">
        <f t="array" ref="A29">IFERROR(INDEX('Annex 2 EHV charges'!$A$11:$A$260, MATCH(0, IF(ISBLANK('Annex 2 EHV charges'!$A$11:$A$260),1, COUNTIF(A$4:$A28, 'Annex 2 EHV charges'!$A$11:$A$260)), 0)),"")</f>
        <v>489</v>
      </c>
      <c r="B29" s="156">
        <f>IF($A29="","",VLOOKUP($A29,'Annex 2 EHV charges'!$A:$O,2,0))</f>
        <v>489</v>
      </c>
      <c r="C29" s="157">
        <f>IF($A29="","",VLOOKUP($A29,'Annex 2 EHV charges'!$A:$O,3,0))</f>
        <v>2100041355189</v>
      </c>
      <c r="D29" s="156" t="str">
        <f>IF($A29="","",VLOOKUP($A29,'Annex 2 EHV charges'!$A:$O,7,0))</f>
        <v>Rhewl Farm</v>
      </c>
      <c r="E29" s="158" t="str">
        <f>IFERROR(IF(VLOOKUP($A29,'Annex 2 EHV charges'!$A:$O,8,FALSE)=0,"",VLOOKUP($A29,'Annex 2 EHV charges'!$A:$O,8,FALSE)),"")</f>
        <v/>
      </c>
      <c r="F29" s="159">
        <f>IFERROR(IF(VLOOKUP($A29,'Annex 2 EHV charges'!$A:$O,9,FALSE)=0,"",VLOOKUP($A29,'Annex 2 EHV charges'!$A:$O,9,FALSE)),"")</f>
        <v>4.45</v>
      </c>
      <c r="G29" s="160">
        <f>IFERROR(IF(VLOOKUP($A29,'Annex 2 EHV charges'!$A:$O,10,FALSE)=0,"",VLOOKUP($A29,'Annex 2 EHV charges'!$A:$O,10,FALSE)),"")</f>
        <v>3.83</v>
      </c>
      <c r="H29" s="160">
        <f>IFERROR(IF(VLOOKUP($A29,'Annex 2 EHV charges'!$A:$O,11,FALSE)=0,"",VLOOKUP($A29,'Annex 2 EHV charges'!$A:$O,11,FALSE)),"")</f>
        <v>3.83</v>
      </c>
    </row>
    <row r="30" spans="1:8" x14ac:dyDescent="0.2">
      <c r="A30" s="156">
        <f t="array" ref="A30">IFERROR(INDEX('Annex 2 EHV charges'!$A$11:$A$260, MATCH(0, IF(ISBLANK('Annex 2 EHV charges'!$A$11:$A$260),1, COUNTIF(A$4:$A29, 'Annex 2 EHV charges'!$A$11:$A$260)), 0)),"")</f>
        <v>490</v>
      </c>
      <c r="B30" s="156">
        <f>IF($A30="","",VLOOKUP($A30,'Annex 2 EHV charges'!$A:$O,2,0))</f>
        <v>490</v>
      </c>
      <c r="C30" s="157">
        <f>IF($A30="","",VLOOKUP($A30,'Annex 2 EHV charges'!$A:$O,3,0))</f>
        <v>2100041376444</v>
      </c>
      <c r="D30" s="156" t="str">
        <f>IF($A30="","",VLOOKUP($A30,'Annex 2 EHV charges'!$A:$O,7,0))</f>
        <v>Pant Y Moch PV Site 2</v>
      </c>
      <c r="E30" s="158" t="str">
        <f>IFERROR(IF(VLOOKUP($A30,'Annex 2 EHV charges'!$A:$O,8,FALSE)=0,"",VLOOKUP($A30,'Annex 2 EHV charges'!$A:$O,8,FALSE)),"")</f>
        <v/>
      </c>
      <c r="F30" s="159">
        <f>IFERROR(IF(VLOOKUP($A30,'Annex 2 EHV charges'!$A:$O,9,FALSE)=0,"",VLOOKUP($A30,'Annex 2 EHV charges'!$A:$O,9,FALSE)),"")</f>
        <v>2.72</v>
      </c>
      <c r="G30" s="160">
        <f>IFERROR(IF(VLOOKUP($A30,'Annex 2 EHV charges'!$A:$O,10,FALSE)=0,"",VLOOKUP($A30,'Annex 2 EHV charges'!$A:$O,10,FALSE)),"")</f>
        <v>4.1500000000000004</v>
      </c>
      <c r="H30" s="160">
        <f>IFERROR(IF(VLOOKUP($A30,'Annex 2 EHV charges'!$A:$O,11,FALSE)=0,"",VLOOKUP($A30,'Annex 2 EHV charges'!$A:$O,11,FALSE)),"")</f>
        <v>4.1500000000000004</v>
      </c>
    </row>
    <row r="31" spans="1:8" x14ac:dyDescent="0.2">
      <c r="A31" s="156">
        <f t="array" ref="A31">IFERROR(INDEX('Annex 2 EHV charges'!$A$11:$A$260, MATCH(0, IF(ISBLANK('Annex 2 EHV charges'!$A$11:$A$260),1, COUNTIF(A$4:$A30, 'Annex 2 EHV charges'!$A$11:$A$260)), 0)),"")</f>
        <v>491</v>
      </c>
      <c r="B31" s="156">
        <f>IF($A31="","",VLOOKUP($A31,'Annex 2 EHV charges'!$A:$O,2,0))</f>
        <v>491</v>
      </c>
      <c r="C31" s="157">
        <f>IF($A31="","",VLOOKUP($A31,'Annex 2 EHV charges'!$A:$O,3,0))</f>
        <v>2100041383511</v>
      </c>
      <c r="D31" s="156" t="str">
        <f>IF($A31="","",VLOOKUP($A31,'Annex 2 EHV charges'!$A:$O,7,0))</f>
        <v>BARGOED 33V GEN</v>
      </c>
      <c r="E31" s="158">
        <f>IFERROR(IF(VLOOKUP($A31,'Annex 2 EHV charges'!$A:$O,8,FALSE)=0,"",VLOOKUP($A31,'Annex 2 EHV charges'!$A:$O,8,FALSE)),"")</f>
        <v>0.35599999999999998</v>
      </c>
      <c r="F31" s="159">
        <f>IFERROR(IF(VLOOKUP($A31,'Annex 2 EHV charges'!$A:$O,9,FALSE)=0,"",VLOOKUP($A31,'Annex 2 EHV charges'!$A:$O,9,FALSE)),"")</f>
        <v>5.42</v>
      </c>
      <c r="G31" s="160">
        <f>IFERROR(IF(VLOOKUP($A31,'Annex 2 EHV charges'!$A:$O,10,FALSE)=0,"",VLOOKUP($A31,'Annex 2 EHV charges'!$A:$O,10,FALSE)),"")</f>
        <v>3.83</v>
      </c>
      <c r="H31" s="160">
        <f>IFERROR(IF(VLOOKUP($A31,'Annex 2 EHV charges'!$A:$O,11,FALSE)=0,"",VLOOKUP($A31,'Annex 2 EHV charges'!$A:$O,11,FALSE)),"")</f>
        <v>3.83</v>
      </c>
    </row>
    <row r="32" spans="1:8" x14ac:dyDescent="0.2">
      <c r="A32" s="156">
        <f t="array" ref="A32">IFERROR(INDEX('Annex 2 EHV charges'!$A$11:$A$260, MATCH(0, IF(ISBLANK('Annex 2 EHV charges'!$A$11:$A$260),1, COUNTIF(A$4:$A31, 'Annex 2 EHV charges'!$A$11:$A$260)), 0)),"")</f>
        <v>492</v>
      </c>
      <c r="B32" s="156">
        <f>IF($A32="","",VLOOKUP($A32,'Annex 2 EHV charges'!$A:$O,2,0))</f>
        <v>492</v>
      </c>
      <c r="C32" s="157">
        <f>IF($A32="","",VLOOKUP($A32,'Annex 2 EHV charges'!$A:$O,3,0))</f>
        <v>2100041383822</v>
      </c>
      <c r="D32" s="156" t="str">
        <f>IF($A32="","",VLOOKUP($A32,'Annex 2 EHV charges'!$A:$O,7,0))</f>
        <v>MYNYDD BROMBIL 33kV GEN</v>
      </c>
      <c r="E32" s="158" t="str">
        <f>IFERROR(IF(VLOOKUP($A32,'Annex 2 EHV charges'!$A:$O,8,FALSE)=0,"",VLOOKUP($A32,'Annex 2 EHV charges'!$A:$O,8,FALSE)),"")</f>
        <v/>
      </c>
      <c r="F32" s="159">
        <f>IFERROR(IF(VLOOKUP($A32,'Annex 2 EHV charges'!$A:$O,9,FALSE)=0,"",VLOOKUP($A32,'Annex 2 EHV charges'!$A:$O,9,FALSE)),"")</f>
        <v>36.78</v>
      </c>
      <c r="G32" s="160">
        <f>IFERROR(IF(VLOOKUP($A32,'Annex 2 EHV charges'!$A:$O,10,FALSE)=0,"",VLOOKUP($A32,'Annex 2 EHV charges'!$A:$O,10,FALSE)),"")</f>
        <v>2.1800000000000002</v>
      </c>
      <c r="H32" s="160">
        <f>IFERROR(IF(VLOOKUP($A32,'Annex 2 EHV charges'!$A:$O,11,FALSE)=0,"",VLOOKUP($A32,'Annex 2 EHV charges'!$A:$O,11,FALSE)),"")</f>
        <v>2.1800000000000002</v>
      </c>
    </row>
    <row r="33" spans="1:8" x14ac:dyDescent="0.2">
      <c r="A33" s="156">
        <f t="array" ref="A33">IFERROR(INDEX('Annex 2 EHV charges'!$A$11:$A$260, MATCH(0, IF(ISBLANK('Annex 2 EHV charges'!$A$11:$A$260),1, COUNTIF(A$4:$A32, 'Annex 2 EHV charges'!$A$11:$A$260)), 0)),"")</f>
        <v>493</v>
      </c>
      <c r="B33" s="156">
        <f>IF($A33="","",VLOOKUP($A33,'Annex 2 EHV charges'!$A:$O,2,0))</f>
        <v>493</v>
      </c>
      <c r="C33" s="157">
        <f>IF($A33="","",VLOOKUP($A33,'Annex 2 EHV charges'!$A:$O,3,0))</f>
        <v>2100041383840</v>
      </c>
      <c r="D33" s="156" t="str">
        <f>IF($A33="","",VLOOKUP($A33,'Annex 2 EHV charges'!$A:$O,7,0))</f>
        <v>RASSAU IE 33kV GEN</v>
      </c>
      <c r="E33" s="158" t="str">
        <f>IFERROR(IF(VLOOKUP($A33,'Annex 2 EHV charges'!$A:$O,8,FALSE)=0,"",VLOOKUP($A33,'Annex 2 EHV charges'!$A:$O,8,FALSE)),"")</f>
        <v/>
      </c>
      <c r="F33" s="159">
        <f>IFERROR(IF(VLOOKUP($A33,'Annex 2 EHV charges'!$A:$O,9,FALSE)=0,"",VLOOKUP($A33,'Annex 2 EHV charges'!$A:$O,9,FALSE)),"")</f>
        <v>56.03</v>
      </c>
      <c r="G33" s="160">
        <f>IFERROR(IF(VLOOKUP($A33,'Annex 2 EHV charges'!$A:$O,10,FALSE)=0,"",VLOOKUP($A33,'Annex 2 EHV charges'!$A:$O,10,FALSE)),"")</f>
        <v>2.19</v>
      </c>
      <c r="H33" s="160">
        <f>IFERROR(IF(VLOOKUP($A33,'Annex 2 EHV charges'!$A:$O,11,FALSE)=0,"",VLOOKUP($A33,'Annex 2 EHV charges'!$A:$O,11,FALSE)),"")</f>
        <v>2.19</v>
      </c>
    </row>
    <row r="34" spans="1:8" x14ac:dyDescent="0.2">
      <c r="A34" s="156">
        <f t="array" ref="A34">IFERROR(INDEX('Annex 2 EHV charges'!$A$11:$A$260, MATCH(0, IF(ISBLANK('Annex 2 EHV charges'!$A$11:$A$260),1, COUNTIF(A$4:$A33, 'Annex 2 EHV charges'!$A$11:$A$260)), 0)),"")</f>
        <v>494</v>
      </c>
      <c r="B34" s="156">
        <f>IF($A34="","",VLOOKUP($A34,'Annex 2 EHV charges'!$A:$O,2,0))</f>
        <v>494</v>
      </c>
      <c r="C34" s="157">
        <f>IF($A34="","",VLOOKUP($A34,'Annex 2 EHV charges'!$A:$O,3,0))</f>
        <v>2100041394105</v>
      </c>
      <c r="D34" s="156" t="str">
        <f>IF($A34="","",VLOOKUP($A34,'Annex 2 EHV charges'!$A:$O,7,0))</f>
        <v>Llynfi Afan</v>
      </c>
      <c r="E34" s="158" t="str">
        <f>IFERROR(IF(VLOOKUP($A34,'Annex 2 EHV charges'!$A:$O,8,FALSE)=0,"",VLOOKUP($A34,'Annex 2 EHV charges'!$A:$O,8,FALSE)),"")</f>
        <v/>
      </c>
      <c r="F34" s="159">
        <f>IFERROR(IF(VLOOKUP($A34,'Annex 2 EHV charges'!$A:$O,9,FALSE)=0,"",VLOOKUP($A34,'Annex 2 EHV charges'!$A:$O,9,FALSE)),"")</f>
        <v>13.17</v>
      </c>
      <c r="G34" s="160">
        <f>IFERROR(IF(VLOOKUP($A34,'Annex 2 EHV charges'!$A:$O,10,FALSE)=0,"",VLOOKUP($A34,'Annex 2 EHV charges'!$A:$O,10,FALSE)),"")</f>
        <v>1.82</v>
      </c>
      <c r="H34" s="160">
        <f>IFERROR(IF(VLOOKUP($A34,'Annex 2 EHV charges'!$A:$O,11,FALSE)=0,"",VLOOKUP($A34,'Annex 2 EHV charges'!$A:$O,11,FALSE)),"")</f>
        <v>1.82</v>
      </c>
    </row>
    <row r="35" spans="1:8" x14ac:dyDescent="0.2">
      <c r="A35" s="156">
        <f t="array" ref="A35">IFERROR(INDEX('Annex 2 EHV charges'!$A$11:$A$260, MATCH(0, IF(ISBLANK('Annex 2 EHV charges'!$A$11:$A$260),1, COUNTIF(A$4:$A34, 'Annex 2 EHV charges'!$A$11:$A$260)), 0)),"")</f>
        <v>495</v>
      </c>
      <c r="B35" s="156">
        <f>IF($A35="","",VLOOKUP($A35,'Annex 2 EHV charges'!$A:$O,2,0))</f>
        <v>495</v>
      </c>
      <c r="C35" s="157">
        <f>IF($A35="","",VLOOKUP($A35,'Annex 2 EHV charges'!$A:$O,3,0))</f>
        <v>2100041394123</v>
      </c>
      <c r="D35" s="156" t="str">
        <f>IF($A35="","",VLOOKUP($A35,'Annex 2 EHV charges'!$A:$O,7,0))</f>
        <v>MYNYDD YR ABER 66kV GEN</v>
      </c>
      <c r="E35" s="158" t="str">
        <f>IFERROR(IF(VLOOKUP($A35,'Annex 2 EHV charges'!$A:$O,8,FALSE)=0,"",VLOOKUP($A35,'Annex 2 EHV charges'!$A:$O,8,FALSE)),"")</f>
        <v/>
      </c>
      <c r="F35" s="159">
        <f>IFERROR(IF(VLOOKUP($A35,'Annex 2 EHV charges'!$A:$O,9,FALSE)=0,"",VLOOKUP($A35,'Annex 2 EHV charges'!$A:$O,9,FALSE)),"")</f>
        <v>32.549999999999997</v>
      </c>
      <c r="G35" s="160">
        <f>IFERROR(IF(VLOOKUP($A35,'Annex 2 EHV charges'!$A:$O,10,FALSE)=0,"",VLOOKUP($A35,'Annex 2 EHV charges'!$A:$O,10,FALSE)),"")</f>
        <v>1.82</v>
      </c>
      <c r="H35" s="160">
        <f>IFERROR(IF(VLOOKUP($A35,'Annex 2 EHV charges'!$A:$O,11,FALSE)=0,"",VLOOKUP($A35,'Annex 2 EHV charges'!$A:$O,11,FALSE)),"")</f>
        <v>1.82</v>
      </c>
    </row>
    <row r="36" spans="1:8" x14ac:dyDescent="0.2">
      <c r="A36" s="156">
        <f t="array" ref="A36">IFERROR(INDEX('Annex 2 EHV charges'!$A$11:$A$260, MATCH(0, IF(ISBLANK('Annex 2 EHV charges'!$A$11:$A$260),1, COUNTIF(A$4:$A35, 'Annex 2 EHV charges'!$A$11:$A$260)), 0)),"")</f>
        <v>496</v>
      </c>
      <c r="B36" s="156">
        <f>IF($A36="","",VLOOKUP($A36,'Annex 2 EHV charges'!$A:$O,2,0))</f>
        <v>496</v>
      </c>
      <c r="C36" s="157">
        <f>IF($A36="","",VLOOKUP($A36,'Annex 2 EHV charges'!$A:$O,3,0))</f>
        <v>2100041401774</v>
      </c>
      <c r="D36" s="156" t="str">
        <f>IF($A36="","",VLOOKUP($A36,'Annex 2 EHV charges'!$A:$O,7,0))</f>
        <v>WAUN Y POUND #1 33kV GEN</v>
      </c>
      <c r="E36" s="158" t="str">
        <f>IFERROR(IF(VLOOKUP($A36,'Annex 2 EHV charges'!$A:$O,8,FALSE)=0,"",VLOOKUP($A36,'Annex 2 EHV charges'!$A:$O,8,FALSE)),"")</f>
        <v/>
      </c>
      <c r="F36" s="159">
        <f>IFERROR(IF(VLOOKUP($A36,'Annex 2 EHV charges'!$A:$O,9,FALSE)=0,"",VLOOKUP($A36,'Annex 2 EHV charges'!$A:$O,9,FALSE)),"")</f>
        <v>101.5</v>
      </c>
      <c r="G36" s="160">
        <f>IFERROR(IF(VLOOKUP($A36,'Annex 2 EHV charges'!$A:$O,10,FALSE)=0,"",VLOOKUP($A36,'Annex 2 EHV charges'!$A:$O,10,FALSE)),"")</f>
        <v>2</v>
      </c>
      <c r="H36" s="160">
        <f>IFERROR(IF(VLOOKUP($A36,'Annex 2 EHV charges'!$A:$O,11,FALSE)=0,"",VLOOKUP($A36,'Annex 2 EHV charges'!$A:$O,11,FALSE)),"")</f>
        <v>2</v>
      </c>
    </row>
    <row r="37" spans="1:8" x14ac:dyDescent="0.2">
      <c r="A37" s="156">
        <f t="array" ref="A37">IFERROR(INDEX('Annex 2 EHV charges'!$A$11:$A$260, MATCH(0, IF(ISBLANK('Annex 2 EHV charges'!$A$11:$A$260),1, COUNTIF(A$4:$A36, 'Annex 2 EHV charges'!$A$11:$A$260)), 0)),"")</f>
        <v>497</v>
      </c>
      <c r="B37" s="156">
        <f>IF($A37="","",VLOOKUP($A37,'Annex 2 EHV charges'!$A:$O,2,0))</f>
        <v>497</v>
      </c>
      <c r="C37" s="157">
        <f>IF($A37="","",VLOOKUP($A37,'Annex 2 EHV charges'!$A:$O,3,0))</f>
        <v>2100041403638</v>
      </c>
      <c r="D37" s="156" t="str">
        <f>IF($A37="","",VLOOKUP($A37,'Annex 2 EHV charges'!$A:$O,7,0))</f>
        <v>COCKETT VALLEY 33kV GEN</v>
      </c>
      <c r="E37" s="158">
        <f>IFERROR(IF(VLOOKUP($A37,'Annex 2 EHV charges'!$A:$O,8,FALSE)=0,"",VLOOKUP($A37,'Annex 2 EHV charges'!$A:$O,8,FALSE)),"")</f>
        <v>0.29699999999999999</v>
      </c>
      <c r="F37" s="159">
        <f>IFERROR(IF(VLOOKUP($A37,'Annex 2 EHV charges'!$A:$O,9,FALSE)=0,"",VLOOKUP($A37,'Annex 2 EHV charges'!$A:$O,9,FALSE)),"")</f>
        <v>2.91</v>
      </c>
      <c r="G37" s="160">
        <f>IFERROR(IF(VLOOKUP($A37,'Annex 2 EHV charges'!$A:$O,10,FALSE)=0,"",VLOOKUP($A37,'Annex 2 EHV charges'!$A:$O,10,FALSE)),"")</f>
        <v>3.94</v>
      </c>
      <c r="H37" s="160">
        <f>IFERROR(IF(VLOOKUP($A37,'Annex 2 EHV charges'!$A:$O,11,FALSE)=0,"",VLOOKUP($A37,'Annex 2 EHV charges'!$A:$O,11,FALSE)),"")</f>
        <v>3.94</v>
      </c>
    </row>
    <row r="38" spans="1:8" x14ac:dyDescent="0.2">
      <c r="A38" s="156">
        <f t="array" ref="A38">IFERROR(INDEX('Annex 2 EHV charges'!$A$11:$A$260, MATCH(0, IF(ISBLANK('Annex 2 EHV charges'!$A$11:$A$260),1, COUNTIF(A$4:$A37, 'Annex 2 EHV charges'!$A$11:$A$260)), 0)),"")</f>
        <v>498</v>
      </c>
      <c r="B38" s="156">
        <f>IF($A38="","",VLOOKUP($A38,'Annex 2 EHV charges'!$A:$O,2,0))</f>
        <v>498</v>
      </c>
      <c r="C38" s="157">
        <f>IF($A38="","",VLOOKUP($A38,'Annex 2 EHV charges'!$A:$O,3,0))</f>
        <v>2100041403656</v>
      </c>
      <c r="D38" s="156" t="str">
        <f>IF($A38="","",VLOOKUP($A38,'Annex 2 EHV charges'!$A:$O,7,0))</f>
        <v>NANTHENFOEL 33kV GEN</v>
      </c>
      <c r="E38" s="158">
        <f>IFERROR(IF(VLOOKUP($A38,'Annex 2 EHV charges'!$A:$O,8,FALSE)=0,"",VLOOKUP($A38,'Annex 2 EHV charges'!$A:$O,8,FALSE)),"")</f>
        <v>2.4220000000000002</v>
      </c>
      <c r="F38" s="159">
        <f>IFERROR(IF(VLOOKUP($A38,'Annex 2 EHV charges'!$A:$O,9,FALSE)=0,"",VLOOKUP($A38,'Annex 2 EHV charges'!$A:$O,9,FALSE)),"")</f>
        <v>0.66</v>
      </c>
      <c r="G38" s="160">
        <f>IFERROR(IF(VLOOKUP($A38,'Annex 2 EHV charges'!$A:$O,10,FALSE)=0,"",VLOOKUP($A38,'Annex 2 EHV charges'!$A:$O,10,FALSE)),"")</f>
        <v>4.5999999999999996</v>
      </c>
      <c r="H38" s="160">
        <f>IFERROR(IF(VLOOKUP($A38,'Annex 2 EHV charges'!$A:$O,11,FALSE)=0,"",VLOOKUP($A38,'Annex 2 EHV charges'!$A:$O,11,FALSE)),"")</f>
        <v>4.5999999999999996</v>
      </c>
    </row>
    <row r="39" spans="1:8" x14ac:dyDescent="0.2">
      <c r="A39" s="156">
        <f t="array" ref="A39">IFERROR(INDEX('Annex 2 EHV charges'!$A$11:$A$260, MATCH(0, IF(ISBLANK('Annex 2 EHV charges'!$A$11:$A$260),1, COUNTIF(A$4:$A38, 'Annex 2 EHV charges'!$A$11:$A$260)), 0)),"")</f>
        <v>499</v>
      </c>
      <c r="B39" s="156">
        <f>IF($A39="","",VLOOKUP($A39,'Annex 2 EHV charges'!$A:$O,2,0))</f>
        <v>499</v>
      </c>
      <c r="C39" s="157">
        <f>IF($A39="","",VLOOKUP($A39,'Annex 2 EHV charges'!$A:$O,3,0))</f>
        <v>2100041403674</v>
      </c>
      <c r="D39" s="156" t="str">
        <f>IF($A39="","",VLOOKUP($A39,'Annex 2 EHV charges'!$A:$O,7,0))</f>
        <v>WAUN Y POUND #2 33kV GEN</v>
      </c>
      <c r="E39" s="158" t="str">
        <f>IFERROR(IF(VLOOKUP($A39,'Annex 2 EHV charges'!$A:$O,8,FALSE)=0,"",VLOOKUP($A39,'Annex 2 EHV charges'!$A:$O,8,FALSE)),"")</f>
        <v/>
      </c>
      <c r="F39" s="159">
        <f>IFERROR(IF(VLOOKUP($A39,'Annex 2 EHV charges'!$A:$O,9,FALSE)=0,"",VLOOKUP($A39,'Annex 2 EHV charges'!$A:$O,9,FALSE)),"")</f>
        <v>28.26</v>
      </c>
      <c r="G39" s="160">
        <f>IFERROR(IF(VLOOKUP($A39,'Annex 2 EHV charges'!$A:$O,10,FALSE)=0,"",VLOOKUP($A39,'Annex 2 EHV charges'!$A:$O,10,FALSE)),"")</f>
        <v>2</v>
      </c>
      <c r="H39" s="160">
        <f>IFERROR(IF(VLOOKUP($A39,'Annex 2 EHV charges'!$A:$O,11,FALSE)=0,"",VLOOKUP($A39,'Annex 2 EHV charges'!$A:$O,11,FALSE)),"")</f>
        <v>2</v>
      </c>
    </row>
    <row r="40" spans="1:8" ht="127.5" x14ac:dyDescent="0.2">
      <c r="A40" s="156">
        <f t="array" ref="A40">IFERROR(INDEX('Annex 2 EHV charges'!$A$11:$A$260, MATCH(0, IF(ISBLANK('Annex 2 EHV charges'!$A$11:$A$260),1, COUNTIF(A$4:$A39, 'Annex 2 EHV charges'!$A$11:$A$260)), 0)),"")</f>
        <v>504</v>
      </c>
      <c r="B40" s="156">
        <f>IF($A40="","",VLOOKUP($A40,'Annex 2 EHV charges'!$A:$O,2,0))</f>
        <v>504</v>
      </c>
      <c r="C40" s="157" t="str">
        <f>IF($A40="","",VLOOKUP($A40,'Annex 2 EHV charges'!$A:$O,3,0))</f>
        <v>2100040007060
2100040007079
2100040007088
2100040007097
2100040007102
2100040007111
2100040007120
2100040007130
2100040014545
2189999999714</v>
      </c>
      <c r="D40" s="156" t="str">
        <f>IF($A40="","",VLOOKUP($A40,'Annex 2 EHV charges'!$A:$O,7,0))</f>
        <v>Corus Trostre</v>
      </c>
      <c r="E40" s="158">
        <f>IFERROR(IF(VLOOKUP($A40,'Annex 2 EHV charges'!$A:$O,8,FALSE)=0,"",VLOOKUP($A40,'Annex 2 EHV charges'!$A:$O,8,FALSE)),"")</f>
        <v>0.55800000000000005</v>
      </c>
      <c r="F40" s="159" t="str">
        <f>IFERROR(IF(VLOOKUP($A40,'Annex 2 EHV charges'!$A:$O,9,FALSE)=0,"",VLOOKUP($A40,'Annex 2 EHV charges'!$A:$O,9,FALSE)),"")</f>
        <v/>
      </c>
      <c r="G40" s="160">
        <f>IFERROR(IF(VLOOKUP($A40,'Annex 2 EHV charges'!$A:$O,10,FALSE)=0,"",VLOOKUP($A40,'Annex 2 EHV charges'!$A:$O,10,FALSE)),"")</f>
        <v>7.28</v>
      </c>
      <c r="H40" s="160">
        <f>IFERROR(IF(VLOOKUP($A40,'Annex 2 EHV charges'!$A:$O,11,FALSE)=0,"",VLOOKUP($A40,'Annex 2 EHV charges'!$A:$O,11,FALSE)),"")</f>
        <v>7.28</v>
      </c>
    </row>
    <row r="41" spans="1:8" ht="38.25" x14ac:dyDescent="0.2">
      <c r="A41" s="156">
        <f t="array" ref="A41">IFERROR(INDEX('Annex 2 EHV charges'!$A$11:$A$260, MATCH(0, IF(ISBLANK('Annex 2 EHV charges'!$A$11:$A$260),1, COUNTIF(A$4:$A40, 'Annex 2 EHV charges'!$A$11:$A$260)), 0)),"")</f>
        <v>505</v>
      </c>
      <c r="B41" s="156">
        <f>IF($A41="","",VLOOKUP($A41,'Annex 2 EHV charges'!$A:$O,2,0))</f>
        <v>505</v>
      </c>
      <c r="C41" s="157" t="str">
        <f>IF($A41="","",VLOOKUP($A41,'Annex 2 EHV charges'!$A:$O,3,0))</f>
        <v>2100040135899
2100040135904
2189999999732</v>
      </c>
      <c r="D41" s="156" t="str">
        <f>IF($A41="","",VLOOKUP($A41,'Annex 2 EHV charges'!$A:$O,7,0))</f>
        <v>Corus Orb</v>
      </c>
      <c r="E41" s="158" t="str">
        <f>IFERROR(IF(VLOOKUP($A41,'Annex 2 EHV charges'!$A:$O,8,FALSE)=0,"",VLOOKUP($A41,'Annex 2 EHV charges'!$A:$O,8,FALSE)),"")</f>
        <v/>
      </c>
      <c r="F41" s="159">
        <f>IFERROR(IF(VLOOKUP($A41,'Annex 2 EHV charges'!$A:$O,9,FALSE)=0,"",VLOOKUP($A41,'Annex 2 EHV charges'!$A:$O,9,FALSE)),"")</f>
        <v>2607.4699999999998</v>
      </c>
      <c r="G41" s="160">
        <f>IFERROR(IF(VLOOKUP($A41,'Annex 2 EHV charges'!$A:$O,10,FALSE)=0,"",VLOOKUP($A41,'Annex 2 EHV charges'!$A:$O,10,FALSE)),"")</f>
        <v>4.67</v>
      </c>
      <c r="H41" s="160">
        <f>IFERROR(IF(VLOOKUP($A41,'Annex 2 EHV charges'!$A:$O,11,FALSE)=0,"",VLOOKUP($A41,'Annex 2 EHV charges'!$A:$O,11,FALSE)),"")</f>
        <v>4.67</v>
      </c>
    </row>
    <row r="42" spans="1:8" x14ac:dyDescent="0.2">
      <c r="A42" s="156">
        <f t="array" ref="A42">IFERROR(INDEX('Annex 2 EHV charges'!$A$11:$A$260, MATCH(0, IF(ISBLANK('Annex 2 EHV charges'!$A$11:$A$260),1, COUNTIF(A$4:$A41, 'Annex 2 EHV charges'!$A$11:$A$260)), 0)),"")</f>
        <v>507</v>
      </c>
      <c r="B42" s="156">
        <f>IF($A42="","",VLOOKUP($A42,'Annex 2 EHV charges'!$A:$O,2,0))</f>
        <v>507</v>
      </c>
      <c r="C42" s="157">
        <f>IF($A42="","",VLOOKUP($A42,'Annex 2 EHV charges'!$A:$O,3,0))</f>
        <v>2100040067486</v>
      </c>
      <c r="D42" s="156" t="str">
        <f>IF($A42="","",VLOOKUP($A42,'Annex 2 EHV charges'!$A:$O,7,0))</f>
        <v>ABB Cornelly</v>
      </c>
      <c r="E42" s="158" t="str">
        <f>IFERROR(IF(VLOOKUP($A42,'Annex 2 EHV charges'!$A:$O,8,FALSE)=0,"",VLOOKUP($A42,'Annex 2 EHV charges'!$A:$O,8,FALSE)),"")</f>
        <v/>
      </c>
      <c r="F42" s="159">
        <f>IFERROR(IF(VLOOKUP($A42,'Annex 2 EHV charges'!$A:$O,9,FALSE)=0,"",VLOOKUP($A42,'Annex 2 EHV charges'!$A:$O,9,FALSE)),"")</f>
        <v>9.4600000000000009</v>
      </c>
      <c r="G42" s="160">
        <f>IFERROR(IF(VLOOKUP($A42,'Annex 2 EHV charges'!$A:$O,10,FALSE)=0,"",VLOOKUP($A42,'Annex 2 EHV charges'!$A:$O,10,FALSE)),"")</f>
        <v>2.25</v>
      </c>
      <c r="H42" s="160">
        <f>IFERROR(IF(VLOOKUP($A42,'Annex 2 EHV charges'!$A:$O,11,FALSE)=0,"",VLOOKUP($A42,'Annex 2 EHV charges'!$A:$O,11,FALSE)),"")</f>
        <v>2.25</v>
      </c>
    </row>
    <row r="43" spans="1:8" x14ac:dyDescent="0.2">
      <c r="A43" s="156">
        <f t="array" ref="A43">IFERROR(INDEX('Annex 2 EHV charges'!$A$11:$A$260, MATCH(0, IF(ISBLANK('Annex 2 EHV charges'!$A$11:$A$260),1, COUNTIF(A$4:$A42, 'Annex 2 EHV charges'!$A$11:$A$260)), 0)),"")</f>
        <v>508</v>
      </c>
      <c r="B43" s="156">
        <f>IF($A43="","",VLOOKUP($A43,'Annex 2 EHV charges'!$A:$O,2,0))</f>
        <v>508</v>
      </c>
      <c r="C43" s="157">
        <f>IF($A43="","",VLOOKUP($A43,'Annex 2 EHV charges'!$A:$O,3,0))</f>
        <v>2100041079038</v>
      </c>
      <c r="D43" s="156" t="str">
        <f>IF($A43="","",VLOOKUP($A43,'Annex 2 EHV charges'!$A:$O,7,0))</f>
        <v>Bettws</v>
      </c>
      <c r="E43" s="158" t="str">
        <f>IFERROR(IF(VLOOKUP($A43,'Annex 2 EHV charges'!$A:$O,8,FALSE)=0,"",VLOOKUP($A43,'Annex 2 EHV charges'!$A:$O,8,FALSE)),"")</f>
        <v/>
      </c>
      <c r="F43" s="159">
        <f>IFERROR(IF(VLOOKUP($A43,'Annex 2 EHV charges'!$A:$O,9,FALSE)=0,"",VLOOKUP($A43,'Annex 2 EHV charges'!$A:$O,9,FALSE)),"")</f>
        <v>11.94</v>
      </c>
      <c r="G43" s="160">
        <f>IFERROR(IF(VLOOKUP($A43,'Annex 2 EHV charges'!$A:$O,10,FALSE)=0,"",VLOOKUP($A43,'Annex 2 EHV charges'!$A:$O,10,FALSE)),"")</f>
        <v>2.0299999999999998</v>
      </c>
      <c r="H43" s="160">
        <f>IFERROR(IF(VLOOKUP($A43,'Annex 2 EHV charges'!$A:$O,11,FALSE)=0,"",VLOOKUP($A43,'Annex 2 EHV charges'!$A:$O,11,FALSE)),"")</f>
        <v>2.0299999999999998</v>
      </c>
    </row>
    <row r="44" spans="1:8" x14ac:dyDescent="0.2">
      <c r="A44" s="156">
        <f t="array" ref="A44">IFERROR(INDEX('Annex 2 EHV charges'!$A$11:$A$260, MATCH(0, IF(ISBLANK('Annex 2 EHV charges'!$A$11:$A$260),1, COUNTIF(A$4:$A43, 'Annex 2 EHV charges'!$A$11:$A$260)), 0)),"")</f>
        <v>509</v>
      </c>
      <c r="B44" s="156">
        <f>IF($A44="","",VLOOKUP($A44,'Annex 2 EHV charges'!$A:$O,2,0))</f>
        <v>509</v>
      </c>
      <c r="C44" s="157">
        <f>IF($A44="","",VLOOKUP($A44,'Annex 2 EHV charges'!$A:$O,3,0))</f>
        <v>2100040126342</v>
      </c>
      <c r="D44" s="156" t="str">
        <f>IF($A44="","",VLOOKUP($A44,'Annex 2 EHV charges'!$A:$O,7,0))</f>
        <v>Blaen Bowi</v>
      </c>
      <c r="E44" s="158">
        <f>IFERROR(IF(VLOOKUP($A44,'Annex 2 EHV charges'!$A:$O,8,FALSE)=0,"",VLOOKUP($A44,'Annex 2 EHV charges'!$A:$O,8,FALSE)),"")</f>
        <v>2.0249999999999999</v>
      </c>
      <c r="F44" s="159">
        <f>IFERROR(IF(VLOOKUP($A44,'Annex 2 EHV charges'!$A:$O,9,FALSE)=0,"",VLOOKUP($A44,'Annex 2 EHV charges'!$A:$O,9,FALSE)),"")</f>
        <v>11.25</v>
      </c>
      <c r="G44" s="160">
        <f>IFERROR(IF(VLOOKUP($A44,'Annex 2 EHV charges'!$A:$O,10,FALSE)=0,"",VLOOKUP($A44,'Annex 2 EHV charges'!$A:$O,10,FALSE)),"")</f>
        <v>2.76</v>
      </c>
      <c r="H44" s="160">
        <f>IFERROR(IF(VLOOKUP($A44,'Annex 2 EHV charges'!$A:$O,11,FALSE)=0,"",VLOOKUP($A44,'Annex 2 EHV charges'!$A:$O,11,FALSE)),"")</f>
        <v>2.76</v>
      </c>
    </row>
    <row r="45" spans="1:8" x14ac:dyDescent="0.2">
      <c r="A45" s="156">
        <f t="array" ref="A45">IFERROR(INDEX('Annex 2 EHV charges'!$A$11:$A$260, MATCH(0, IF(ISBLANK('Annex 2 EHV charges'!$A$11:$A$260),1, COUNTIF(A$4:$A44, 'Annex 2 EHV charges'!$A$11:$A$260)), 0)),"")</f>
        <v>510</v>
      </c>
      <c r="B45" s="156">
        <f>IF($A45="","",VLOOKUP($A45,'Annex 2 EHV charges'!$A:$O,2,0))</f>
        <v>510</v>
      </c>
      <c r="C45" s="157">
        <f>IF($A45="","",VLOOKUP($A45,'Annex 2 EHV charges'!$A:$O,3,0))</f>
        <v>2199989614144</v>
      </c>
      <c r="D45" s="156" t="str">
        <f>IF($A45="","",VLOOKUP($A45,'Annex 2 EHV charges'!$A:$O,7,0))</f>
        <v>Mir Steel</v>
      </c>
      <c r="E45" s="158" t="str">
        <f>IFERROR(IF(VLOOKUP($A45,'Annex 2 EHV charges'!$A:$O,8,FALSE)=0,"",VLOOKUP($A45,'Annex 2 EHV charges'!$A:$O,8,FALSE)),"")</f>
        <v/>
      </c>
      <c r="F45" s="159">
        <f>IFERROR(IF(VLOOKUP($A45,'Annex 2 EHV charges'!$A:$O,9,FALSE)=0,"",VLOOKUP($A45,'Annex 2 EHV charges'!$A:$O,9,FALSE)),"")</f>
        <v>752.91</v>
      </c>
      <c r="G45" s="160">
        <f>IFERROR(IF(VLOOKUP($A45,'Annex 2 EHV charges'!$A:$O,10,FALSE)=0,"",VLOOKUP($A45,'Annex 2 EHV charges'!$A:$O,10,FALSE)),"")</f>
        <v>1.1000000000000001</v>
      </c>
      <c r="H45" s="160">
        <f>IFERROR(IF(VLOOKUP($A45,'Annex 2 EHV charges'!$A:$O,11,FALSE)=0,"",VLOOKUP($A45,'Annex 2 EHV charges'!$A:$O,11,FALSE)),"")</f>
        <v>1.1000000000000001</v>
      </c>
    </row>
    <row r="46" spans="1:8" ht="51" x14ac:dyDescent="0.2">
      <c r="A46" s="156">
        <f t="array" ref="A46">IFERROR(INDEX('Annex 2 EHV charges'!$A$11:$A$260, MATCH(0, IF(ISBLANK('Annex 2 EHV charges'!$A$11:$A$260),1, COUNTIF(A$4:$A45, 'Annex 2 EHV charges'!$A$11:$A$260)), 0)),"")</f>
        <v>511</v>
      </c>
      <c r="B46" s="156">
        <f>IF($A46="","",VLOOKUP($A46,'Annex 2 EHV charges'!$A:$O,2,0))</f>
        <v>511</v>
      </c>
      <c r="C46" s="157" t="str">
        <f>IF($A46="","",VLOOKUP($A46,'Annex 2 EHV charges'!$A:$O,3,0))</f>
        <v>2199989271918
2199989271927
2199989271936
2199989610089</v>
      </c>
      <c r="D46" s="156" t="str">
        <f>IF($A46="","",VLOOKUP($A46,'Annex 2 EHV charges'!$A:$O,7,0))</f>
        <v>Boc Margam</v>
      </c>
      <c r="E46" s="158" t="str">
        <f>IFERROR(IF(VLOOKUP($A46,'Annex 2 EHV charges'!$A:$O,8,FALSE)=0,"",VLOOKUP($A46,'Annex 2 EHV charges'!$A:$O,8,FALSE)),"")</f>
        <v/>
      </c>
      <c r="F46" s="159">
        <f>IFERROR(IF(VLOOKUP($A46,'Annex 2 EHV charges'!$A:$O,9,FALSE)=0,"",VLOOKUP($A46,'Annex 2 EHV charges'!$A:$O,9,FALSE)),"")</f>
        <v>2225.3000000000002</v>
      </c>
      <c r="G46" s="160">
        <f>IFERROR(IF(VLOOKUP($A46,'Annex 2 EHV charges'!$A:$O,10,FALSE)=0,"",VLOOKUP($A46,'Annex 2 EHV charges'!$A:$O,10,FALSE)),"")</f>
        <v>4.62</v>
      </c>
      <c r="H46" s="160">
        <f>IFERROR(IF(VLOOKUP($A46,'Annex 2 EHV charges'!$A:$O,11,FALSE)=0,"",VLOOKUP($A46,'Annex 2 EHV charges'!$A:$O,11,FALSE)),"")</f>
        <v>4.62</v>
      </c>
    </row>
    <row r="47" spans="1:8" x14ac:dyDescent="0.2">
      <c r="A47" s="156">
        <f t="array" ref="A47">IFERROR(INDEX('Annex 2 EHV charges'!$A$11:$A$260, MATCH(0, IF(ISBLANK('Annex 2 EHV charges'!$A$11:$A$260),1, COUNTIF(A$4:$A46, 'Annex 2 EHV charges'!$A$11:$A$260)), 0)),"")</f>
        <v>512</v>
      </c>
      <c r="B47" s="156">
        <f>IF($A47="","",VLOOKUP($A47,'Annex 2 EHV charges'!$A:$O,2,0))</f>
        <v>512</v>
      </c>
      <c r="C47" s="157">
        <f>IF($A47="","",VLOOKUP($A47,'Annex 2 EHV charges'!$A:$O,3,0))</f>
        <v>2199989610024</v>
      </c>
      <c r="D47" s="156" t="str">
        <f>IF($A47="","",VLOOKUP($A47,'Annex 2 EHV charges'!$A:$O,7,0))</f>
        <v>Ford Bridgend</v>
      </c>
      <c r="E47" s="158">
        <f>IFERROR(IF(VLOOKUP($A47,'Annex 2 EHV charges'!$A:$O,8,FALSE)=0,"",VLOOKUP($A47,'Annex 2 EHV charges'!$A:$O,8,FALSE)),"")</f>
        <v>0.32500000000000001</v>
      </c>
      <c r="F47" s="159">
        <f>IFERROR(IF(VLOOKUP($A47,'Annex 2 EHV charges'!$A:$O,9,FALSE)=0,"",VLOOKUP($A47,'Annex 2 EHV charges'!$A:$O,9,FALSE)),"")</f>
        <v>2838.25</v>
      </c>
      <c r="G47" s="160">
        <f>IFERROR(IF(VLOOKUP($A47,'Annex 2 EHV charges'!$A:$O,10,FALSE)=0,"",VLOOKUP($A47,'Annex 2 EHV charges'!$A:$O,10,FALSE)),"")</f>
        <v>7.36</v>
      </c>
      <c r="H47" s="160">
        <f>IFERROR(IF(VLOOKUP($A47,'Annex 2 EHV charges'!$A:$O,11,FALSE)=0,"",VLOOKUP($A47,'Annex 2 EHV charges'!$A:$O,11,FALSE)),"")</f>
        <v>7.36</v>
      </c>
    </row>
    <row r="48" spans="1:8" x14ac:dyDescent="0.2">
      <c r="A48" s="156">
        <f t="array" ref="A48">IFERROR(INDEX('Annex 2 EHV charges'!$A$11:$A$260, MATCH(0, IF(ISBLANK('Annex 2 EHV charges'!$A$11:$A$260),1, COUNTIF(A$4:$A47, 'Annex 2 EHV charges'!$A$11:$A$260)), 0)),"")</f>
        <v>513</v>
      </c>
      <c r="B48" s="156">
        <f>IF($A48="","",VLOOKUP($A48,'Annex 2 EHV charges'!$A:$O,2,0))</f>
        <v>513</v>
      </c>
      <c r="C48" s="157">
        <f>IF($A48="","",VLOOKUP($A48,'Annex 2 EHV charges'!$A:$O,3,0))</f>
        <v>2199989616995</v>
      </c>
      <c r="D48" s="156" t="str">
        <f>IF($A48="","",VLOOKUP($A48,'Annex 2 EHV charges'!$A:$O,7,0))</f>
        <v>Alcoa</v>
      </c>
      <c r="E48" s="158" t="str">
        <f>IFERROR(IF(VLOOKUP($A48,'Annex 2 EHV charges'!$A:$O,8,FALSE)=0,"",VLOOKUP($A48,'Annex 2 EHV charges'!$A:$O,8,FALSE)),"")</f>
        <v/>
      </c>
      <c r="F48" s="159">
        <f>IFERROR(IF(VLOOKUP($A48,'Annex 2 EHV charges'!$A:$O,9,FALSE)=0,"",VLOOKUP($A48,'Annex 2 EHV charges'!$A:$O,9,FALSE)),"")</f>
        <v>819.5</v>
      </c>
      <c r="G48" s="160">
        <f>IFERROR(IF(VLOOKUP($A48,'Annex 2 EHV charges'!$A:$O,10,FALSE)=0,"",VLOOKUP($A48,'Annex 2 EHV charges'!$A:$O,10,FALSE)),"")</f>
        <v>2.31</v>
      </c>
      <c r="H48" s="160">
        <f>IFERROR(IF(VLOOKUP($A48,'Annex 2 EHV charges'!$A:$O,11,FALSE)=0,"",VLOOKUP($A48,'Annex 2 EHV charges'!$A:$O,11,FALSE)),"")</f>
        <v>2.31</v>
      </c>
    </row>
    <row r="49" spans="1:8" x14ac:dyDescent="0.2">
      <c r="A49" s="156">
        <f t="array" ref="A49">IFERROR(INDEX('Annex 2 EHV charges'!$A$11:$A$260, MATCH(0, IF(ISBLANK('Annex 2 EHV charges'!$A$11:$A$260),1, COUNTIF(A$4:$A48, 'Annex 2 EHV charges'!$A$11:$A$260)), 0)),"")</f>
        <v>514</v>
      </c>
      <c r="B49" s="156">
        <f>IF($A49="","",VLOOKUP($A49,'Annex 2 EHV charges'!$A:$O,2,0))</f>
        <v>514</v>
      </c>
      <c r="C49" s="157">
        <f>IF($A49="","",VLOOKUP($A49,'Annex 2 EHV charges'!$A:$O,3,0))</f>
        <v>2189999999928</v>
      </c>
      <c r="D49" s="156" t="str">
        <f>IF($A49="","",VLOOKUP($A49,'Annex 2 EHV charges'!$A:$O,7,0))</f>
        <v>Celsa Rod Mills</v>
      </c>
      <c r="E49" s="158" t="str">
        <f>IFERROR(IF(VLOOKUP($A49,'Annex 2 EHV charges'!$A:$O,8,FALSE)=0,"",VLOOKUP($A49,'Annex 2 EHV charges'!$A:$O,8,FALSE)),"")</f>
        <v/>
      </c>
      <c r="F49" s="159">
        <f>IFERROR(IF(VLOOKUP($A49,'Annex 2 EHV charges'!$A:$O,9,FALSE)=0,"",VLOOKUP($A49,'Annex 2 EHV charges'!$A:$O,9,FALSE)),"")</f>
        <v>5339.15</v>
      </c>
      <c r="G49" s="160">
        <f>IFERROR(IF(VLOOKUP($A49,'Annex 2 EHV charges'!$A:$O,10,FALSE)=0,"",VLOOKUP($A49,'Annex 2 EHV charges'!$A:$O,10,FALSE)),"")</f>
        <v>3.31</v>
      </c>
      <c r="H49" s="160">
        <f>IFERROR(IF(VLOOKUP($A49,'Annex 2 EHV charges'!$A:$O,11,FALSE)=0,"",VLOOKUP($A49,'Annex 2 EHV charges'!$A:$O,11,FALSE)),"")</f>
        <v>3.31</v>
      </c>
    </row>
    <row r="50" spans="1:8" ht="25.5" x14ac:dyDescent="0.2">
      <c r="A50" s="156">
        <f t="array" ref="A50">IFERROR(INDEX('Annex 2 EHV charges'!$A$11:$A$260, MATCH(0, IF(ISBLANK('Annex 2 EHV charges'!$A$11:$A$260),1, COUNTIF(A$4:$A49, 'Annex 2 EHV charges'!$A$11:$A$260)), 0)),"")</f>
        <v>515</v>
      </c>
      <c r="B50" s="156">
        <f>IF($A50="","",VLOOKUP($A50,'Annex 2 EHV charges'!$A:$O,2,0))</f>
        <v>515</v>
      </c>
      <c r="C50" s="157" t="str">
        <f>IF($A50="","",VLOOKUP($A50,'Annex 2 EHV charges'!$A:$O,3,0))</f>
        <v>2199989638961
2199989638970</v>
      </c>
      <c r="D50" s="156" t="str">
        <f>IF($A50="","",VLOOKUP($A50,'Annex 2 EHV charges'!$A:$O,7,0))</f>
        <v>Murphy Oil</v>
      </c>
      <c r="E50" s="158">
        <f>IFERROR(IF(VLOOKUP($A50,'Annex 2 EHV charges'!$A:$O,8,FALSE)=0,"",VLOOKUP($A50,'Annex 2 EHV charges'!$A:$O,8,FALSE)),"")</f>
        <v>0.1</v>
      </c>
      <c r="F50" s="159">
        <f>IFERROR(IF(VLOOKUP($A50,'Annex 2 EHV charges'!$A:$O,9,FALSE)=0,"",VLOOKUP($A50,'Annex 2 EHV charges'!$A:$O,9,FALSE)),"")</f>
        <v>7172.68</v>
      </c>
      <c r="G50" s="160">
        <f>IFERROR(IF(VLOOKUP($A50,'Annex 2 EHV charges'!$A:$O,10,FALSE)=0,"",VLOOKUP($A50,'Annex 2 EHV charges'!$A:$O,10,FALSE)),"")</f>
        <v>11.42</v>
      </c>
      <c r="H50" s="160">
        <f>IFERROR(IF(VLOOKUP($A50,'Annex 2 EHV charges'!$A:$O,11,FALSE)=0,"",VLOOKUP($A50,'Annex 2 EHV charges'!$A:$O,11,FALSE)),"")</f>
        <v>11.42</v>
      </c>
    </row>
    <row r="51" spans="1:8" x14ac:dyDescent="0.2">
      <c r="A51" s="156">
        <f t="array" ref="A51">IFERROR(INDEX('Annex 2 EHV charges'!$A$11:$A$260, MATCH(0, IF(ISBLANK('Annex 2 EHV charges'!$A$11:$A$260),1, COUNTIF(A$4:$A50, 'Annex 2 EHV charges'!$A$11:$A$260)), 0)),"")</f>
        <v>517</v>
      </c>
      <c r="B51" s="156">
        <f>IF($A51="","",VLOOKUP($A51,'Annex 2 EHV charges'!$A:$O,2,0))</f>
        <v>517</v>
      </c>
      <c r="C51" s="157">
        <f>IF($A51="","",VLOOKUP($A51,'Annex 2 EHV charges'!$A:$O,3,0))</f>
        <v>2189999998678</v>
      </c>
      <c r="D51" s="156" t="str">
        <f>IF($A51="","",VLOOKUP($A51,'Annex 2 EHV charges'!$A:$O,7,0))</f>
        <v>Chevron</v>
      </c>
      <c r="E51" s="158">
        <f>IFERROR(IF(VLOOKUP($A51,'Annex 2 EHV charges'!$A:$O,8,FALSE)=0,"",VLOOKUP($A51,'Annex 2 EHV charges'!$A:$O,8,FALSE)),"")</f>
        <v>0.44</v>
      </c>
      <c r="F51" s="159">
        <f>IFERROR(IF(VLOOKUP($A51,'Annex 2 EHV charges'!$A:$O,9,FALSE)=0,"",VLOOKUP($A51,'Annex 2 EHV charges'!$A:$O,9,FALSE)),"")</f>
        <v>28112.799999999999</v>
      </c>
      <c r="G51" s="160">
        <f>IFERROR(IF(VLOOKUP($A51,'Annex 2 EHV charges'!$A:$O,10,FALSE)=0,"",VLOOKUP($A51,'Annex 2 EHV charges'!$A:$O,10,FALSE)),"")</f>
        <v>5.0999999999999996</v>
      </c>
      <c r="H51" s="160">
        <f>IFERROR(IF(VLOOKUP($A51,'Annex 2 EHV charges'!$A:$O,11,FALSE)=0,"",VLOOKUP($A51,'Annex 2 EHV charges'!$A:$O,11,FALSE)),"")</f>
        <v>5.0999999999999996</v>
      </c>
    </row>
    <row r="52" spans="1:8" ht="25.5" x14ac:dyDescent="0.2">
      <c r="A52" s="156">
        <f t="array" ref="A52">IFERROR(INDEX('Annex 2 EHV charges'!$A$11:$A$260, MATCH(0, IF(ISBLANK('Annex 2 EHV charges'!$A$11:$A$260),1, COUNTIF(A$4:$A51, 'Annex 2 EHV charges'!$A$11:$A$260)), 0)),"")</f>
        <v>518</v>
      </c>
      <c r="B52" s="156">
        <f>IF($A52="","",VLOOKUP($A52,'Annex 2 EHV charges'!$A:$O,2,0))</f>
        <v>518</v>
      </c>
      <c r="C52" s="157" t="str">
        <f>IF($A52="","",VLOOKUP($A52,'Annex 2 EHV charges'!$A:$O,3,0))</f>
        <v>2189999996884
2189999996893</v>
      </c>
      <c r="D52" s="156" t="str">
        <f>IF($A52="","",VLOOKUP($A52,'Annex 2 EHV charges'!$A:$O,7,0))</f>
        <v>Interbrew Magor USKM</v>
      </c>
      <c r="E52" s="158">
        <f>IFERROR(IF(VLOOKUP($A52,'Annex 2 EHV charges'!$A:$O,8,FALSE)=0,"",VLOOKUP($A52,'Annex 2 EHV charges'!$A:$O,8,FALSE)),"")</f>
        <v>2E-3</v>
      </c>
      <c r="F52" s="159">
        <f>IFERROR(IF(VLOOKUP($A52,'Annex 2 EHV charges'!$A:$O,9,FALSE)=0,"",VLOOKUP($A52,'Annex 2 EHV charges'!$A:$O,9,FALSE)),"")</f>
        <v>58.68</v>
      </c>
      <c r="G52" s="160">
        <f>IFERROR(IF(VLOOKUP($A52,'Annex 2 EHV charges'!$A:$O,10,FALSE)=0,"",VLOOKUP($A52,'Annex 2 EHV charges'!$A:$O,10,FALSE)),"")</f>
        <v>7.29</v>
      </c>
      <c r="H52" s="160">
        <f>IFERROR(IF(VLOOKUP($A52,'Annex 2 EHV charges'!$A:$O,11,FALSE)=0,"",VLOOKUP($A52,'Annex 2 EHV charges'!$A:$O,11,FALSE)),"")</f>
        <v>7.29</v>
      </c>
    </row>
    <row r="53" spans="1:8" x14ac:dyDescent="0.2">
      <c r="A53" s="156">
        <f t="array" ref="A53">IFERROR(INDEX('Annex 2 EHV charges'!$A$11:$A$260, MATCH(0, IF(ISBLANK('Annex 2 EHV charges'!$A$11:$A$260),1, COUNTIF(A$4:$A52, 'Annex 2 EHV charges'!$A$11:$A$260)), 0)),"")</f>
        <v>519</v>
      </c>
      <c r="B53" s="156">
        <f>IF($A53="","",VLOOKUP($A53,'Annex 2 EHV charges'!$A:$O,2,0))</f>
        <v>519</v>
      </c>
      <c r="C53" s="157">
        <f>IF($A53="","",VLOOKUP($A53,'Annex 2 EHV charges'!$A:$O,3,0))</f>
        <v>2199989611204</v>
      </c>
      <c r="D53" s="156" t="str">
        <f>IF($A53="","",VLOOKUP($A53,'Annex 2 EHV charges'!$A:$O,7,0))</f>
        <v>Mainline Pipelines</v>
      </c>
      <c r="E53" s="158">
        <f>IFERROR(IF(VLOOKUP($A53,'Annex 2 EHV charges'!$A:$O,8,FALSE)=0,"",VLOOKUP($A53,'Annex 2 EHV charges'!$A:$O,8,FALSE)),"")</f>
        <v>2.8000000000000001E-2</v>
      </c>
      <c r="F53" s="159">
        <f>IFERROR(IF(VLOOKUP($A53,'Annex 2 EHV charges'!$A:$O,9,FALSE)=0,"",VLOOKUP($A53,'Annex 2 EHV charges'!$A:$O,9,FALSE)),"")</f>
        <v>133.19</v>
      </c>
      <c r="G53" s="160">
        <f>IFERROR(IF(VLOOKUP($A53,'Annex 2 EHV charges'!$A:$O,10,FALSE)=0,"",VLOOKUP($A53,'Annex 2 EHV charges'!$A:$O,10,FALSE)),"")</f>
        <v>8.2799999999999994</v>
      </c>
      <c r="H53" s="160">
        <f>IFERROR(IF(VLOOKUP($A53,'Annex 2 EHV charges'!$A:$O,11,FALSE)=0,"",VLOOKUP($A53,'Annex 2 EHV charges'!$A:$O,11,FALSE)),"")</f>
        <v>8.2799999999999994</v>
      </c>
    </row>
    <row r="54" spans="1:8" x14ac:dyDescent="0.2">
      <c r="A54" s="156">
        <f t="array" ref="A54">IFERROR(INDEX('Annex 2 EHV charges'!$A$11:$A$260, MATCH(0, IF(ISBLANK('Annex 2 EHV charges'!$A$11:$A$260),1, COUNTIF(A$4:$A53, 'Annex 2 EHV charges'!$A$11:$A$260)), 0)),"")</f>
        <v>520</v>
      </c>
      <c r="B54" s="156">
        <f>IF($A54="","",VLOOKUP($A54,'Annex 2 EHV charges'!$A:$O,2,0))</f>
        <v>520</v>
      </c>
      <c r="C54" s="157">
        <f>IF($A54="","",VLOOKUP($A54,'Annex 2 EHV charges'!$A:$O,3,0))</f>
        <v>2189999999937</v>
      </c>
      <c r="D54" s="156" t="str">
        <f>IF($A54="","",VLOOKUP($A54,'Annex 2 EHV charges'!$A:$O,7,0))</f>
        <v>Celsa 33 11</v>
      </c>
      <c r="E54" s="158">
        <f>IFERROR(IF(VLOOKUP($A54,'Annex 2 EHV charges'!$A:$O,8,FALSE)=0,"",VLOOKUP($A54,'Annex 2 EHV charges'!$A:$O,8,FALSE)),"")</f>
        <v>0.96199999999999997</v>
      </c>
      <c r="F54" s="159">
        <f>IFERROR(IF(VLOOKUP($A54,'Annex 2 EHV charges'!$A:$O,9,FALSE)=0,"",VLOOKUP($A54,'Annex 2 EHV charges'!$A:$O,9,FALSE)),"")</f>
        <v>2831.02</v>
      </c>
      <c r="G54" s="160">
        <f>IFERROR(IF(VLOOKUP($A54,'Annex 2 EHV charges'!$A:$O,10,FALSE)=0,"",VLOOKUP($A54,'Annex 2 EHV charges'!$A:$O,10,FALSE)),"")</f>
        <v>4.3600000000000003</v>
      </c>
      <c r="H54" s="160">
        <f>IFERROR(IF(VLOOKUP($A54,'Annex 2 EHV charges'!$A:$O,11,FALSE)=0,"",VLOOKUP($A54,'Annex 2 EHV charges'!$A:$O,11,FALSE)),"")</f>
        <v>4.3600000000000003</v>
      </c>
    </row>
    <row r="55" spans="1:8" x14ac:dyDescent="0.2">
      <c r="A55" s="156">
        <f t="array" ref="A55">IFERROR(INDEX('Annex 2 EHV charges'!$A$11:$A$260, MATCH(0, IF(ISBLANK('Annex 2 EHV charges'!$A$11:$A$260),1, COUNTIF(A$4:$A54, 'Annex 2 EHV charges'!$A$11:$A$260)), 0)),"")</f>
        <v>522</v>
      </c>
      <c r="B55" s="156">
        <f>IF($A55="","",VLOOKUP($A55,'Annex 2 EHV charges'!$A:$O,2,0))</f>
        <v>522</v>
      </c>
      <c r="C55" s="157">
        <f>IF($A55="","",VLOOKUP($A55,'Annex 2 EHV charges'!$A:$O,3,0))</f>
        <v>2199989628537</v>
      </c>
      <c r="D55" s="156" t="str">
        <f>IF($A55="","",VLOOKUP($A55,'Annex 2 EHV charges'!$A:$O,7,0))</f>
        <v>Lafarge - Blue Circle</v>
      </c>
      <c r="E55" s="158" t="str">
        <f>IFERROR(IF(VLOOKUP($A55,'Annex 2 EHV charges'!$A:$O,8,FALSE)=0,"",VLOOKUP($A55,'Annex 2 EHV charges'!$A:$O,8,FALSE)),"")</f>
        <v/>
      </c>
      <c r="F55" s="159">
        <f>IFERROR(IF(VLOOKUP($A55,'Annex 2 EHV charges'!$A:$O,9,FALSE)=0,"",VLOOKUP($A55,'Annex 2 EHV charges'!$A:$O,9,FALSE)),"")</f>
        <v>815.06</v>
      </c>
      <c r="G55" s="160">
        <f>IFERROR(IF(VLOOKUP($A55,'Annex 2 EHV charges'!$A:$O,10,FALSE)=0,"",VLOOKUP($A55,'Annex 2 EHV charges'!$A:$O,10,FALSE)),"")</f>
        <v>5.18</v>
      </c>
      <c r="H55" s="160">
        <f>IFERROR(IF(VLOOKUP($A55,'Annex 2 EHV charges'!$A:$O,11,FALSE)=0,"",VLOOKUP($A55,'Annex 2 EHV charges'!$A:$O,11,FALSE)),"")</f>
        <v>5.18</v>
      </c>
    </row>
    <row r="56" spans="1:8" ht="51" x14ac:dyDescent="0.2">
      <c r="A56" s="156">
        <f t="array" ref="A56">IFERROR(INDEX('Annex 2 EHV charges'!$A$11:$A$260, MATCH(0, IF(ISBLANK('Annex 2 EHV charges'!$A$11:$A$260),1, COUNTIF(A$4:$A55, 'Annex 2 EHV charges'!$A$11:$A$260)), 0)),"")</f>
        <v>529</v>
      </c>
      <c r="B56" s="156">
        <f>IF($A56="","",VLOOKUP($A56,'Annex 2 EHV charges'!$A:$O,2,0))</f>
        <v>529</v>
      </c>
      <c r="C56" s="157" t="str">
        <f>IF($A56="","",VLOOKUP($A56,'Annex 2 EHV charges'!$A:$O,3,0))</f>
        <v>2189999997275
2189999997284
2189999997293
2189999997309</v>
      </c>
      <c r="D56" s="156" t="str">
        <f>IF($A56="","",VLOOKUP($A56,'Annex 2 EHV charges'!$A:$O,7,0))</f>
        <v>Inco</v>
      </c>
      <c r="E56" s="158" t="str">
        <f>IFERROR(IF(VLOOKUP($A56,'Annex 2 EHV charges'!$A:$O,8,FALSE)=0,"",VLOOKUP($A56,'Annex 2 EHV charges'!$A:$O,8,FALSE)),"")</f>
        <v/>
      </c>
      <c r="F56" s="159">
        <f>IFERROR(IF(VLOOKUP($A56,'Annex 2 EHV charges'!$A:$O,9,FALSE)=0,"",VLOOKUP($A56,'Annex 2 EHV charges'!$A:$O,9,FALSE)),"")</f>
        <v>1309.3800000000001</v>
      </c>
      <c r="G56" s="160">
        <f>IFERROR(IF(VLOOKUP($A56,'Annex 2 EHV charges'!$A:$O,10,FALSE)=0,"",VLOOKUP($A56,'Annex 2 EHV charges'!$A:$O,10,FALSE)),"")</f>
        <v>4.28</v>
      </c>
      <c r="H56" s="160">
        <f>IFERROR(IF(VLOOKUP($A56,'Annex 2 EHV charges'!$A:$O,11,FALSE)=0,"",VLOOKUP($A56,'Annex 2 EHV charges'!$A:$O,11,FALSE)),"")</f>
        <v>4.28</v>
      </c>
    </row>
    <row r="57" spans="1:8" x14ac:dyDescent="0.2">
      <c r="A57" s="156">
        <f t="array" ref="A57">IFERROR(INDEX('Annex 2 EHV charges'!$A$11:$A$260, MATCH(0, IF(ISBLANK('Annex 2 EHV charges'!$A$11:$A$260),1, COUNTIF(A$4:$A56, 'Annex 2 EHV charges'!$A$11:$A$260)), 0)),"")</f>
        <v>531</v>
      </c>
      <c r="B57" s="156">
        <f>IF($A57="","",VLOOKUP($A57,'Annex 2 EHV charges'!$A:$O,2,0))</f>
        <v>531</v>
      </c>
      <c r="C57" s="157">
        <f>IF($A57="","",VLOOKUP($A57,'Annex 2 EHV charges'!$A:$O,3,0))</f>
        <v>2199989628430</v>
      </c>
      <c r="D57" s="156" t="str">
        <f>IF($A57="","",VLOOKUP($A57,'Annex 2 EHV charges'!$A:$O,7,0))</f>
        <v>Swansea University</v>
      </c>
      <c r="E57" s="158">
        <f>IFERROR(IF(VLOOKUP($A57,'Annex 2 EHV charges'!$A:$O,8,FALSE)=0,"",VLOOKUP($A57,'Annex 2 EHV charges'!$A:$O,8,FALSE)),"")</f>
        <v>0.64500000000000002</v>
      </c>
      <c r="F57" s="159">
        <f>IFERROR(IF(VLOOKUP($A57,'Annex 2 EHV charges'!$A:$O,9,FALSE)=0,"",VLOOKUP($A57,'Annex 2 EHV charges'!$A:$O,9,FALSE)),"")</f>
        <v>2521.87</v>
      </c>
      <c r="G57" s="160">
        <f>IFERROR(IF(VLOOKUP($A57,'Annex 2 EHV charges'!$A:$O,10,FALSE)=0,"",VLOOKUP($A57,'Annex 2 EHV charges'!$A:$O,10,FALSE)),"")</f>
        <v>4.75</v>
      </c>
      <c r="H57" s="160">
        <f>IFERROR(IF(VLOOKUP($A57,'Annex 2 EHV charges'!$A:$O,11,FALSE)=0,"",VLOOKUP($A57,'Annex 2 EHV charges'!$A:$O,11,FALSE)),"")</f>
        <v>4.75</v>
      </c>
    </row>
    <row r="58" spans="1:8" x14ac:dyDescent="0.2">
      <c r="A58" s="156">
        <f t="array" ref="A58">IFERROR(INDEX('Annex 2 EHV charges'!$A$11:$A$260, MATCH(0, IF(ISBLANK('Annex 2 EHV charges'!$A$11:$A$260),1, COUNTIF(A$4:$A57, 'Annex 2 EHV charges'!$A$11:$A$260)), 0)),"")</f>
        <v>532</v>
      </c>
      <c r="B58" s="156">
        <f>IF($A58="","",VLOOKUP($A58,'Annex 2 EHV charges'!$A:$O,2,0))</f>
        <v>532</v>
      </c>
      <c r="C58" s="157">
        <f>IF($A58="","",VLOOKUP($A58,'Annex 2 EHV charges'!$A:$O,3,0))</f>
        <v>2199989640232</v>
      </c>
      <c r="D58" s="156" t="str">
        <f>IF($A58="","",VLOOKUP($A58,'Annex 2 EHV charges'!$A:$O,7,0))</f>
        <v>DCWW Nantgaredig</v>
      </c>
      <c r="E58" s="158">
        <f>IFERROR(IF(VLOOKUP($A58,'Annex 2 EHV charges'!$A:$O,8,FALSE)=0,"",VLOOKUP($A58,'Annex 2 EHV charges'!$A:$O,8,FALSE)),"")</f>
        <v>1.341</v>
      </c>
      <c r="F58" s="159">
        <f>IFERROR(IF(VLOOKUP($A58,'Annex 2 EHV charges'!$A:$O,9,FALSE)=0,"",VLOOKUP($A58,'Annex 2 EHV charges'!$A:$O,9,FALSE)),"")</f>
        <v>819.5</v>
      </c>
      <c r="G58" s="160">
        <f>IFERROR(IF(VLOOKUP($A58,'Annex 2 EHV charges'!$A:$O,10,FALSE)=0,"",VLOOKUP($A58,'Annex 2 EHV charges'!$A:$O,10,FALSE)),"")</f>
        <v>3.79</v>
      </c>
      <c r="H58" s="160">
        <f>IFERROR(IF(VLOOKUP($A58,'Annex 2 EHV charges'!$A:$O,11,FALSE)=0,"",VLOOKUP($A58,'Annex 2 EHV charges'!$A:$O,11,FALSE)),"")</f>
        <v>3.79</v>
      </c>
    </row>
    <row r="59" spans="1:8" ht="38.25" x14ac:dyDescent="0.2">
      <c r="A59" s="156">
        <f t="array" ref="A59">IFERROR(INDEX('Annex 2 EHV charges'!$A$11:$A$260, MATCH(0, IF(ISBLANK('Annex 2 EHV charges'!$A$11:$A$260),1, COUNTIF(A$4:$A58, 'Annex 2 EHV charges'!$A$11:$A$260)), 0)),"")</f>
        <v>533</v>
      </c>
      <c r="B59" s="156">
        <f>IF($A59="","",VLOOKUP($A59,'Annex 2 EHV charges'!$A:$O,2,0))</f>
        <v>533</v>
      </c>
      <c r="C59" s="157" t="str">
        <f>IF($A59="","",VLOOKUP($A59,'Annex 2 EHV charges'!$A:$O,3,0))</f>
        <v>2199989633165
2199989633174
2199989633183</v>
      </c>
      <c r="D59" s="156" t="str">
        <f>IF($A59="","",VLOOKUP($A59,'Annex 2 EHV charges'!$A:$O,7,0))</f>
        <v>Bridgend Paper Mill</v>
      </c>
      <c r="E59" s="158">
        <f>IFERROR(IF(VLOOKUP($A59,'Annex 2 EHV charges'!$A:$O,8,FALSE)=0,"",VLOOKUP($A59,'Annex 2 EHV charges'!$A:$O,8,FALSE)),"")</f>
        <v>0.32500000000000001</v>
      </c>
      <c r="F59" s="159">
        <f>IFERROR(IF(VLOOKUP($A59,'Annex 2 EHV charges'!$A:$O,9,FALSE)=0,"",VLOOKUP($A59,'Annex 2 EHV charges'!$A:$O,9,FALSE)),"")</f>
        <v>136</v>
      </c>
      <c r="G59" s="160">
        <f>IFERROR(IF(VLOOKUP($A59,'Annex 2 EHV charges'!$A:$O,10,FALSE)=0,"",VLOOKUP($A59,'Annex 2 EHV charges'!$A:$O,10,FALSE)),"")</f>
        <v>5.17</v>
      </c>
      <c r="H59" s="160">
        <f>IFERROR(IF(VLOOKUP($A59,'Annex 2 EHV charges'!$A:$O,11,FALSE)=0,"",VLOOKUP($A59,'Annex 2 EHV charges'!$A:$O,11,FALSE)),"")</f>
        <v>5.17</v>
      </c>
    </row>
    <row r="60" spans="1:8" ht="38.25" x14ac:dyDescent="0.2">
      <c r="A60" s="156">
        <f t="array" ref="A60">IFERROR(INDEX('Annex 2 EHV charges'!$A$11:$A$260, MATCH(0, IF(ISBLANK('Annex 2 EHV charges'!$A$11:$A$260),1, COUNTIF(A$4:$A59, 'Annex 2 EHV charges'!$A$11:$A$260)), 0)),"")</f>
        <v>534</v>
      </c>
      <c r="B60" s="156">
        <f>IF($A60="","",VLOOKUP($A60,'Annex 2 EHV charges'!$A:$O,2,0))</f>
        <v>534</v>
      </c>
      <c r="C60" s="157" t="str">
        <f>IF($A60="","",VLOOKUP($A60,'Annex 2 EHV charges'!$A:$O,3,0))</f>
        <v>2189999997451
2189999997460
2189999997683</v>
      </c>
      <c r="D60" s="156" t="str">
        <f>IF($A60="","",VLOOKUP($A60,'Annex 2 EHV charges'!$A:$O,7,0))</f>
        <v>Momentive Chemicals</v>
      </c>
      <c r="E60" s="158">
        <f>IFERROR(IF(VLOOKUP($A60,'Annex 2 EHV charges'!$A:$O,8,FALSE)=0,"",VLOOKUP($A60,'Annex 2 EHV charges'!$A:$O,8,FALSE)),"")</f>
        <v>1.0999999999999999E-2</v>
      </c>
      <c r="F60" s="159">
        <f>IFERROR(IF(VLOOKUP($A60,'Annex 2 EHV charges'!$A:$O,9,FALSE)=0,"",VLOOKUP($A60,'Annex 2 EHV charges'!$A:$O,9,FALSE)),"")</f>
        <v>399.56</v>
      </c>
      <c r="G60" s="160">
        <f>IFERROR(IF(VLOOKUP($A60,'Annex 2 EHV charges'!$A:$O,10,FALSE)=0,"",VLOOKUP($A60,'Annex 2 EHV charges'!$A:$O,10,FALSE)),"")</f>
        <v>8.35</v>
      </c>
      <c r="H60" s="160">
        <f>IFERROR(IF(VLOOKUP($A60,'Annex 2 EHV charges'!$A:$O,11,FALSE)=0,"",VLOOKUP($A60,'Annex 2 EHV charges'!$A:$O,11,FALSE)),"")</f>
        <v>8.35</v>
      </c>
    </row>
    <row r="61" spans="1:8" ht="51" x14ac:dyDescent="0.2">
      <c r="A61" s="156">
        <f t="array" ref="A61">IFERROR(INDEX('Annex 2 EHV charges'!$A$11:$A$260, MATCH(0, IF(ISBLANK('Annex 2 EHV charges'!$A$11:$A$260),1, COUNTIF(A$4:$A60, 'Annex 2 EHV charges'!$A$11:$A$260)), 0)),"")</f>
        <v>535</v>
      </c>
      <c r="B61" s="156">
        <f>IF($A61="","",VLOOKUP($A61,'Annex 2 EHV charges'!$A:$O,2,0))</f>
        <v>535</v>
      </c>
      <c r="C61" s="157" t="str">
        <f>IF($A61="","",VLOOKUP($A61,'Annex 2 EHV charges'!$A:$O,3,0))</f>
        <v>2189999998924
2189999998933
2189999998942
2199989663578</v>
      </c>
      <c r="D61" s="156" t="str">
        <f>IF($A61="","",VLOOKUP($A61,'Annex 2 EHV charges'!$A:$O,7,0))</f>
        <v>Monsanto</v>
      </c>
      <c r="E61" s="158">
        <f>IFERROR(IF(VLOOKUP($A61,'Annex 2 EHV charges'!$A:$O,8,FALSE)=0,"",VLOOKUP($A61,'Annex 2 EHV charges'!$A:$O,8,FALSE)),"")</f>
        <v>1E-3</v>
      </c>
      <c r="F61" s="159">
        <f>IFERROR(IF(VLOOKUP($A61,'Annex 2 EHV charges'!$A:$O,9,FALSE)=0,"",VLOOKUP($A61,'Annex 2 EHV charges'!$A:$O,9,FALSE)),"")</f>
        <v>375.89</v>
      </c>
      <c r="G61" s="160">
        <f>IFERROR(IF(VLOOKUP($A61,'Annex 2 EHV charges'!$A:$O,10,FALSE)=0,"",VLOOKUP($A61,'Annex 2 EHV charges'!$A:$O,10,FALSE)),"")</f>
        <v>5.6</v>
      </c>
      <c r="H61" s="160">
        <f>IFERROR(IF(VLOOKUP($A61,'Annex 2 EHV charges'!$A:$O,11,FALSE)=0,"",VLOOKUP($A61,'Annex 2 EHV charges'!$A:$O,11,FALSE)),"")</f>
        <v>5.6</v>
      </c>
    </row>
    <row r="62" spans="1:8" ht="25.5" x14ac:dyDescent="0.2">
      <c r="A62" s="156">
        <f t="array" ref="A62">IFERROR(INDEX('Annex 2 EHV charges'!$A$11:$A$260, MATCH(0, IF(ISBLANK('Annex 2 EHV charges'!$A$11:$A$260),1, COUNTIF(A$4:$A61, 'Annex 2 EHV charges'!$A$11:$A$260)), 0)),"")</f>
        <v>536</v>
      </c>
      <c r="B62" s="156">
        <f>IF($A62="","",VLOOKUP($A62,'Annex 2 EHV charges'!$A:$O,2,0))</f>
        <v>536</v>
      </c>
      <c r="C62" s="157" t="str">
        <f>IF($A62="","",VLOOKUP($A62,'Annex 2 EHV charges'!$A:$O,3,0))</f>
        <v>2199989353701
2199989353710</v>
      </c>
      <c r="D62" s="156" t="str">
        <f>IF($A62="","",VLOOKUP($A62,'Annex 2 EHV charges'!$A:$O,7,0))</f>
        <v>Dow Corning</v>
      </c>
      <c r="E62" s="158" t="str">
        <f>IFERROR(IF(VLOOKUP($A62,'Annex 2 EHV charges'!$A:$O,8,FALSE)=0,"",VLOOKUP($A62,'Annex 2 EHV charges'!$A:$O,8,FALSE)),"")</f>
        <v/>
      </c>
      <c r="F62" s="159">
        <f>IFERROR(IF(VLOOKUP($A62,'Annex 2 EHV charges'!$A:$O,9,FALSE)=0,"",VLOOKUP($A62,'Annex 2 EHV charges'!$A:$O,9,FALSE)),"")</f>
        <v>213.22</v>
      </c>
      <c r="G62" s="160">
        <f>IFERROR(IF(VLOOKUP($A62,'Annex 2 EHV charges'!$A:$O,10,FALSE)=0,"",VLOOKUP($A62,'Annex 2 EHV charges'!$A:$O,10,FALSE)),"")</f>
        <v>10.63</v>
      </c>
      <c r="H62" s="160">
        <f>IFERROR(IF(VLOOKUP($A62,'Annex 2 EHV charges'!$A:$O,11,FALSE)=0,"",VLOOKUP($A62,'Annex 2 EHV charges'!$A:$O,11,FALSE)),"")</f>
        <v>10.63</v>
      </c>
    </row>
    <row r="63" spans="1:8" x14ac:dyDescent="0.2">
      <c r="A63" s="156">
        <f t="array" ref="A63">IFERROR(INDEX('Annex 2 EHV charges'!$A$11:$A$260, MATCH(0, IF(ISBLANK('Annex 2 EHV charges'!$A$11:$A$260),1, COUNTIF(A$4:$A62, 'Annex 2 EHV charges'!$A$11:$A$260)), 0)),"")</f>
        <v>538</v>
      </c>
      <c r="B63" s="156">
        <f>IF($A63="","",VLOOKUP($A63,'Annex 2 EHV charges'!$A:$O,2,0))</f>
        <v>538</v>
      </c>
      <c r="C63" s="157">
        <f>IF($A63="","",VLOOKUP($A63,'Annex 2 EHV charges'!$A:$O,3,0))</f>
        <v>2198765295402</v>
      </c>
      <c r="D63" s="156" t="str">
        <f>IF($A63="","",VLOOKUP($A63,'Annex 2 EHV charges'!$A:$O,7,0))</f>
        <v>DCWW Rover Way</v>
      </c>
      <c r="E63" s="158">
        <f>IFERROR(IF(VLOOKUP($A63,'Annex 2 EHV charges'!$A:$O,8,FALSE)=0,"",VLOOKUP($A63,'Annex 2 EHV charges'!$A:$O,8,FALSE)),"")</f>
        <v>0.16900000000000001</v>
      </c>
      <c r="F63" s="159">
        <f>IFERROR(IF(VLOOKUP($A63,'Annex 2 EHV charges'!$A:$O,9,FALSE)=0,"",VLOOKUP($A63,'Annex 2 EHV charges'!$A:$O,9,FALSE)),"")</f>
        <v>164.31</v>
      </c>
      <c r="G63" s="160">
        <f>IFERROR(IF(VLOOKUP($A63,'Annex 2 EHV charges'!$A:$O,10,FALSE)=0,"",VLOOKUP($A63,'Annex 2 EHV charges'!$A:$O,10,FALSE)),"")</f>
        <v>6.81</v>
      </c>
      <c r="H63" s="160">
        <f>IFERROR(IF(VLOOKUP($A63,'Annex 2 EHV charges'!$A:$O,11,FALSE)=0,"",VLOOKUP($A63,'Annex 2 EHV charges'!$A:$O,11,FALSE)),"")</f>
        <v>6.81</v>
      </c>
    </row>
    <row r="64" spans="1:8" x14ac:dyDescent="0.2">
      <c r="A64" s="156">
        <f t="array" ref="A64">IFERROR(INDEX('Annex 2 EHV charges'!$A$11:$A$260, MATCH(0, IF(ISBLANK('Annex 2 EHV charges'!$A$11:$A$260),1, COUNTIF(A$4:$A63, 'Annex 2 EHV charges'!$A$11:$A$260)), 0)),"")</f>
        <v>539</v>
      </c>
      <c r="B64" s="156">
        <f>IF($A64="","",VLOOKUP($A64,'Annex 2 EHV charges'!$A:$O,2,0))</f>
        <v>539</v>
      </c>
      <c r="C64" s="157">
        <f>IF($A64="","",VLOOKUP($A64,'Annex 2 EHV charges'!$A:$O,3,0))</f>
        <v>2100040302060</v>
      </c>
      <c r="D64" s="156" t="str">
        <f>IF($A64="","",VLOOKUP($A64,'Annex 2 EHV charges'!$A:$O,7,0))</f>
        <v>Simms metals</v>
      </c>
      <c r="E64" s="158" t="str">
        <f>IFERROR(IF(VLOOKUP($A64,'Annex 2 EHV charges'!$A:$O,8,FALSE)=0,"",VLOOKUP($A64,'Annex 2 EHV charges'!$A:$O,8,FALSE)),"")</f>
        <v/>
      </c>
      <c r="F64" s="159">
        <f>IFERROR(IF(VLOOKUP($A64,'Annex 2 EHV charges'!$A:$O,9,FALSE)=0,"",VLOOKUP($A64,'Annex 2 EHV charges'!$A:$O,9,FALSE)),"")</f>
        <v>892.91</v>
      </c>
      <c r="G64" s="160">
        <f>IFERROR(IF(VLOOKUP($A64,'Annex 2 EHV charges'!$A:$O,10,FALSE)=0,"",VLOOKUP($A64,'Annex 2 EHV charges'!$A:$O,10,FALSE)),"")</f>
        <v>2.76</v>
      </c>
      <c r="H64" s="160">
        <f>IFERROR(IF(VLOOKUP($A64,'Annex 2 EHV charges'!$A:$O,11,FALSE)=0,"",VLOOKUP($A64,'Annex 2 EHV charges'!$A:$O,11,FALSE)),"")</f>
        <v>2.76</v>
      </c>
    </row>
    <row r="65" spans="1:8" ht="25.5" x14ac:dyDescent="0.2">
      <c r="A65" s="156">
        <f t="array" ref="A65">IFERROR(INDEX('Annex 2 EHV charges'!$A$11:$A$260, MATCH(0, IF(ISBLANK('Annex 2 EHV charges'!$A$11:$A$260),1, COUNTIF(A$4:$A64, 'Annex 2 EHV charges'!$A$11:$A$260)), 0)),"")</f>
        <v>541</v>
      </c>
      <c r="B65" s="156">
        <f>IF($A65="","",VLOOKUP($A65,'Annex 2 EHV charges'!$A:$O,2,0))</f>
        <v>541</v>
      </c>
      <c r="C65" s="157" t="str">
        <f>IF($A65="","",VLOOKUP($A65,'Annex 2 EHV charges'!$A:$O,3,0))</f>
        <v>2100040752410
2100040752420</v>
      </c>
      <c r="D65" s="156" t="str">
        <f>IF($A65="","",VLOOKUP($A65,'Annex 2 EHV charges'!$A:$O,7,0))</f>
        <v>Milford Energy</v>
      </c>
      <c r="E65" s="158">
        <f>IFERROR(IF(VLOOKUP($A65,'Annex 2 EHV charges'!$A:$O,8,FALSE)=0,"",VLOOKUP($A65,'Annex 2 EHV charges'!$A:$O,8,FALSE)),"")</f>
        <v>3.0000000000000001E-3</v>
      </c>
      <c r="F65" s="159">
        <f>IFERROR(IF(VLOOKUP($A65,'Annex 2 EHV charges'!$A:$O,9,FALSE)=0,"",VLOOKUP($A65,'Annex 2 EHV charges'!$A:$O,9,FALSE)),"")</f>
        <v>128.59</v>
      </c>
      <c r="G65" s="160">
        <f>IFERROR(IF(VLOOKUP($A65,'Annex 2 EHV charges'!$A:$O,10,FALSE)=0,"",VLOOKUP($A65,'Annex 2 EHV charges'!$A:$O,10,FALSE)),"")</f>
        <v>2.2799999999999998</v>
      </c>
      <c r="H65" s="160">
        <f>IFERROR(IF(VLOOKUP($A65,'Annex 2 EHV charges'!$A:$O,11,FALSE)=0,"",VLOOKUP($A65,'Annex 2 EHV charges'!$A:$O,11,FALSE)),"")</f>
        <v>2.2799999999999998</v>
      </c>
    </row>
    <row r="66" spans="1:8" ht="25.5" x14ac:dyDescent="0.2">
      <c r="A66" s="156">
        <f t="array" ref="A66">IFERROR(INDEX('Annex 2 EHV charges'!$A$11:$A$260, MATCH(0, IF(ISBLANK('Annex 2 EHV charges'!$A$11:$A$260),1, COUNTIF(A$4:$A65, 'Annex 2 EHV charges'!$A$11:$A$260)), 0)),"")</f>
        <v>542</v>
      </c>
      <c r="B66" s="156">
        <f>IF($A66="","",VLOOKUP($A66,'Annex 2 EHV charges'!$A:$O,2,0))</f>
        <v>542</v>
      </c>
      <c r="C66" s="157" t="str">
        <f>IF($A66="","",VLOOKUP($A66,'Annex 2 EHV charges'!$A:$O,3,0))</f>
        <v>2100040636538
2100040653932</v>
      </c>
      <c r="D66" s="156" t="str">
        <f>IF($A66="","",VLOOKUP($A66,'Annex 2 EHV charges'!$A:$O,7,0))</f>
        <v>SHLNG</v>
      </c>
      <c r="E66" s="158">
        <f>IFERROR(IF(VLOOKUP($A66,'Annex 2 EHV charges'!$A:$O,8,FALSE)=0,"",VLOOKUP($A66,'Annex 2 EHV charges'!$A:$O,8,FALSE)),"")</f>
        <v>0.111</v>
      </c>
      <c r="F66" s="159">
        <f>IFERROR(IF(VLOOKUP($A66,'Annex 2 EHV charges'!$A:$O,9,FALSE)=0,"",VLOOKUP($A66,'Annex 2 EHV charges'!$A:$O,9,FALSE)),"")</f>
        <v>13130.71</v>
      </c>
      <c r="G66" s="160">
        <f>IFERROR(IF(VLOOKUP($A66,'Annex 2 EHV charges'!$A:$O,10,FALSE)=0,"",VLOOKUP($A66,'Annex 2 EHV charges'!$A:$O,10,FALSE)),"")</f>
        <v>12.45</v>
      </c>
      <c r="H66" s="160">
        <f>IFERROR(IF(VLOOKUP($A66,'Annex 2 EHV charges'!$A:$O,11,FALSE)=0,"",VLOOKUP($A66,'Annex 2 EHV charges'!$A:$O,11,FALSE)),"")</f>
        <v>12.45</v>
      </c>
    </row>
    <row r="67" spans="1:8" ht="38.25" x14ac:dyDescent="0.2">
      <c r="A67" s="156">
        <f t="array" ref="A67">IFERROR(INDEX('Annex 2 EHV charges'!$A$11:$A$260, MATCH(0, IF(ISBLANK('Annex 2 EHV charges'!$A$11:$A$260),1, COUNTIF(A$4:$A66, 'Annex 2 EHV charges'!$A$11:$A$260)), 0)),"")</f>
        <v>545</v>
      </c>
      <c r="B67" s="156">
        <f>IF($A67="","",VLOOKUP($A67,'Annex 2 EHV charges'!$A:$O,2,0))</f>
        <v>545</v>
      </c>
      <c r="C67" s="157" t="str">
        <f>IF($A67="","",VLOOKUP($A67,'Annex 2 EHV charges'!$A:$O,3,0))</f>
        <v>2100040769015
2100040769033
2100040769042</v>
      </c>
      <c r="D67" s="156" t="str">
        <f>IF($A67="","",VLOOKUP($A67,'Annex 2 EHV charges'!$A:$O,7,0))</f>
        <v>Felindre</v>
      </c>
      <c r="E67" s="158" t="str">
        <f>IFERROR(IF(VLOOKUP($A67,'Annex 2 EHV charges'!$A:$O,8,FALSE)=0,"",VLOOKUP($A67,'Annex 2 EHV charges'!$A:$O,8,FALSE)),"")</f>
        <v/>
      </c>
      <c r="F67" s="159">
        <f>IFERROR(IF(VLOOKUP($A67,'Annex 2 EHV charges'!$A:$O,9,FALSE)=0,"",VLOOKUP($A67,'Annex 2 EHV charges'!$A:$O,9,FALSE)),"")</f>
        <v>4661.3100000000004</v>
      </c>
      <c r="G67" s="160">
        <f>IFERROR(IF(VLOOKUP($A67,'Annex 2 EHV charges'!$A:$O,10,FALSE)=0,"",VLOOKUP($A67,'Annex 2 EHV charges'!$A:$O,10,FALSE)),"")</f>
        <v>1.44</v>
      </c>
      <c r="H67" s="160">
        <f>IFERROR(IF(VLOOKUP($A67,'Annex 2 EHV charges'!$A:$O,11,FALSE)=0,"",VLOOKUP($A67,'Annex 2 EHV charges'!$A:$O,11,FALSE)),"")</f>
        <v>1.44</v>
      </c>
    </row>
    <row r="68" spans="1:8" ht="25.5" x14ac:dyDescent="0.2">
      <c r="A68" s="156">
        <f t="array" ref="A68">IFERROR(INDEX('Annex 2 EHV charges'!$A$11:$A$260, MATCH(0, IF(ISBLANK('Annex 2 EHV charges'!$A$11:$A$260),1, COUNTIF(A$4:$A67, 'Annex 2 EHV charges'!$A$11:$A$260)), 0)),"")</f>
        <v>546</v>
      </c>
      <c r="B68" s="156">
        <f>IF($A68="","",VLOOKUP($A68,'Annex 2 EHV charges'!$A:$O,2,0))</f>
        <v>546</v>
      </c>
      <c r="C68" s="157" t="str">
        <f>IF($A68="","",VLOOKUP($A68,'Annex 2 EHV charges'!$A:$O,3,0))</f>
        <v>2100040781360
2100040781379</v>
      </c>
      <c r="D68" s="156" t="str">
        <f>IF($A68="","",VLOOKUP($A68,'Annex 2 EHV charges'!$A:$O,7,0))</f>
        <v>Timet</v>
      </c>
      <c r="E68" s="158" t="str">
        <f>IFERROR(IF(VLOOKUP($A68,'Annex 2 EHV charges'!$A:$O,8,FALSE)=0,"",VLOOKUP($A68,'Annex 2 EHV charges'!$A:$O,8,FALSE)),"")</f>
        <v/>
      </c>
      <c r="F68" s="159">
        <f>IFERROR(IF(VLOOKUP($A68,'Annex 2 EHV charges'!$A:$O,9,FALSE)=0,"",VLOOKUP($A68,'Annex 2 EHV charges'!$A:$O,9,FALSE)),"")</f>
        <v>819.5</v>
      </c>
      <c r="G68" s="160">
        <f>IFERROR(IF(VLOOKUP($A68,'Annex 2 EHV charges'!$A:$O,10,FALSE)=0,"",VLOOKUP($A68,'Annex 2 EHV charges'!$A:$O,10,FALSE)),"")</f>
        <v>3.65</v>
      </c>
      <c r="H68" s="160">
        <f>IFERROR(IF(VLOOKUP($A68,'Annex 2 EHV charges'!$A:$O,11,FALSE)=0,"",VLOOKUP($A68,'Annex 2 EHV charges'!$A:$O,11,FALSE)),"")</f>
        <v>3.65</v>
      </c>
    </row>
    <row r="69" spans="1:8" x14ac:dyDescent="0.2">
      <c r="A69" s="156">
        <f t="array" ref="A69">IFERROR(INDEX('Annex 2 EHV charges'!$A$11:$A$260, MATCH(0, IF(ISBLANK('Annex 2 EHV charges'!$A$11:$A$260),1, COUNTIF(A$4:$A68, 'Annex 2 EHV charges'!$A$11:$A$260)), 0)),"")</f>
        <v>547</v>
      </c>
      <c r="B69" s="156">
        <f>IF($A69="","",VLOOKUP($A69,'Annex 2 EHV charges'!$A:$O,2,0))</f>
        <v>547</v>
      </c>
      <c r="C69" s="157">
        <f>IF($A69="","",VLOOKUP($A69,'Annex 2 EHV charges'!$A:$O,3,0))</f>
        <v>2100040495610</v>
      </c>
      <c r="D69" s="156" t="str">
        <f>IF($A69="","",VLOOKUP($A69,'Annex 2 EHV charges'!$A:$O,7,0))</f>
        <v>Blaen Cregan</v>
      </c>
      <c r="E69" s="158">
        <f>IFERROR(IF(VLOOKUP($A69,'Annex 2 EHV charges'!$A:$O,8,FALSE)=0,"",VLOOKUP($A69,'Annex 2 EHV charges'!$A:$O,8,FALSE)),"")</f>
        <v>6.0000000000000001E-3</v>
      </c>
      <c r="F69" s="159">
        <f>IFERROR(IF(VLOOKUP($A69,'Annex 2 EHV charges'!$A:$O,9,FALSE)=0,"",VLOOKUP($A69,'Annex 2 EHV charges'!$A:$O,9,FALSE)),"")</f>
        <v>2.98</v>
      </c>
      <c r="G69" s="160">
        <f>IFERROR(IF(VLOOKUP($A69,'Annex 2 EHV charges'!$A:$O,10,FALSE)=0,"",VLOOKUP($A69,'Annex 2 EHV charges'!$A:$O,10,FALSE)),"")</f>
        <v>3.84</v>
      </c>
      <c r="H69" s="160">
        <f>IFERROR(IF(VLOOKUP($A69,'Annex 2 EHV charges'!$A:$O,11,FALSE)=0,"",VLOOKUP($A69,'Annex 2 EHV charges'!$A:$O,11,FALSE)),"")</f>
        <v>3.84</v>
      </c>
    </row>
    <row r="70" spans="1:8" x14ac:dyDescent="0.2">
      <c r="A70" s="156">
        <f t="array" ref="A70">IFERROR(INDEX('Annex 2 EHV charges'!$A$11:$A$260, MATCH(0, IF(ISBLANK('Annex 2 EHV charges'!$A$11:$A$260),1, COUNTIF(A$4:$A69, 'Annex 2 EHV charges'!$A$11:$A$260)), 0)),"")</f>
        <v>548</v>
      </c>
      <c r="B70" s="156">
        <f>IF($A70="","",VLOOKUP($A70,'Annex 2 EHV charges'!$A:$O,2,0))</f>
        <v>548</v>
      </c>
      <c r="C70" s="157">
        <f>IF($A70="","",VLOOKUP($A70,'Annex 2 EHV charges'!$A:$O,3,0))</f>
        <v>2100040878007</v>
      </c>
      <c r="D70" s="156" t="str">
        <f>IF($A70="","",VLOOKUP($A70,'Annex 2 EHV charges'!$A:$O,7,0))</f>
        <v>Blaengwen</v>
      </c>
      <c r="E70" s="158">
        <f>IFERROR(IF(VLOOKUP($A70,'Annex 2 EHV charges'!$A:$O,8,FALSE)=0,"",VLOOKUP($A70,'Annex 2 EHV charges'!$A:$O,8,FALSE)),"")</f>
        <v>0.156</v>
      </c>
      <c r="F70" s="159">
        <f>IFERROR(IF(VLOOKUP($A70,'Annex 2 EHV charges'!$A:$O,9,FALSE)=0,"",VLOOKUP($A70,'Annex 2 EHV charges'!$A:$O,9,FALSE)),"")</f>
        <v>584.29999999999995</v>
      </c>
      <c r="G70" s="160">
        <f>IFERROR(IF(VLOOKUP($A70,'Annex 2 EHV charges'!$A:$O,10,FALSE)=0,"",VLOOKUP($A70,'Annex 2 EHV charges'!$A:$O,10,FALSE)),"")</f>
        <v>2.99</v>
      </c>
      <c r="H70" s="160">
        <f>IFERROR(IF(VLOOKUP($A70,'Annex 2 EHV charges'!$A:$O,11,FALSE)=0,"",VLOOKUP($A70,'Annex 2 EHV charges'!$A:$O,11,FALSE)),"")</f>
        <v>2.99</v>
      </c>
    </row>
    <row r="71" spans="1:8" x14ac:dyDescent="0.2">
      <c r="A71" s="156">
        <f t="array" ref="A71">IFERROR(INDEX('Annex 2 EHV charges'!$A$11:$A$260, MATCH(0, IF(ISBLANK('Annex 2 EHV charges'!$A$11:$A$260),1, COUNTIF(A$4:$A70, 'Annex 2 EHV charges'!$A$11:$A$260)), 0)),"")</f>
        <v>549</v>
      </c>
      <c r="B71" s="156">
        <f>IF($A71="","",VLOOKUP($A71,'Annex 2 EHV charges'!$A:$O,2,0))</f>
        <v>549</v>
      </c>
      <c r="C71" s="157">
        <f>IF($A71="","",VLOOKUP($A71,'Annex 2 EHV charges'!$A:$O,3,0))</f>
        <v>2199989639264</v>
      </c>
      <c r="D71" s="156" t="str">
        <f>IF($A71="","",VLOOKUP($A71,'Annex 2 EHV charges'!$A:$O,7,0))</f>
        <v>Bryn Titli</v>
      </c>
      <c r="E71" s="158">
        <f>IFERROR(IF(VLOOKUP($A71,'Annex 2 EHV charges'!$A:$O,8,FALSE)=0,"",VLOOKUP($A71,'Annex 2 EHV charges'!$A:$O,8,FALSE)),"")</f>
        <v>1.488</v>
      </c>
      <c r="F71" s="159">
        <f>IFERROR(IF(VLOOKUP($A71,'Annex 2 EHV charges'!$A:$O,9,FALSE)=0,"",VLOOKUP($A71,'Annex 2 EHV charges'!$A:$O,9,FALSE)),"")</f>
        <v>17.47</v>
      </c>
      <c r="G71" s="160">
        <f>IFERROR(IF(VLOOKUP($A71,'Annex 2 EHV charges'!$A:$O,10,FALSE)=0,"",VLOOKUP($A71,'Annex 2 EHV charges'!$A:$O,10,FALSE)),"")</f>
        <v>3.92</v>
      </c>
      <c r="H71" s="160">
        <f>IFERROR(IF(VLOOKUP($A71,'Annex 2 EHV charges'!$A:$O,11,FALSE)=0,"",VLOOKUP($A71,'Annex 2 EHV charges'!$A:$O,11,FALSE)),"")</f>
        <v>3.92</v>
      </c>
    </row>
    <row r="72" spans="1:8" x14ac:dyDescent="0.2">
      <c r="A72" s="156">
        <f t="array" ref="A72">IFERROR(INDEX('Annex 2 EHV charges'!$A$11:$A$260, MATCH(0, IF(ISBLANK('Annex 2 EHV charges'!$A$11:$A$260),1, COUNTIF(A$4:$A71, 'Annex 2 EHV charges'!$A$11:$A$260)), 0)),"")</f>
        <v>571</v>
      </c>
      <c r="B72" s="156">
        <f>IF($A72="","",VLOOKUP($A72,'Annex 2 EHV charges'!$A:$O,2,0))</f>
        <v>571</v>
      </c>
      <c r="C72" s="157">
        <f>IF($A72="","",VLOOKUP($A72,'Annex 2 EHV charges'!$A:$O,3,0))</f>
        <v>2100040067538</v>
      </c>
      <c r="D72" s="156" t="str">
        <f>IF($A72="","",VLOOKUP($A72,'Annex 2 EHV charges'!$A:$O,7,0))</f>
        <v>Crymlin Burrows</v>
      </c>
      <c r="E72" s="158">
        <f>IFERROR(IF(VLOOKUP($A72,'Annex 2 EHV charges'!$A:$O,8,FALSE)=0,"",VLOOKUP($A72,'Annex 2 EHV charges'!$A:$O,8,FALSE)),"")</f>
        <v>0.05</v>
      </c>
      <c r="F72" s="159">
        <f>IFERROR(IF(VLOOKUP($A72,'Annex 2 EHV charges'!$A:$O,9,FALSE)=0,"",VLOOKUP($A72,'Annex 2 EHV charges'!$A:$O,9,FALSE)),"")</f>
        <v>94.28</v>
      </c>
      <c r="G72" s="160">
        <f>IFERROR(IF(VLOOKUP($A72,'Annex 2 EHV charges'!$A:$O,10,FALSE)=0,"",VLOOKUP($A72,'Annex 2 EHV charges'!$A:$O,10,FALSE)),"")</f>
        <v>3.7</v>
      </c>
      <c r="H72" s="160">
        <f>IFERROR(IF(VLOOKUP($A72,'Annex 2 EHV charges'!$A:$O,11,FALSE)=0,"",VLOOKUP($A72,'Annex 2 EHV charges'!$A:$O,11,FALSE)),"")</f>
        <v>3.7</v>
      </c>
    </row>
    <row r="73" spans="1:8" x14ac:dyDescent="0.2">
      <c r="A73" s="156">
        <f t="array" ref="A73">IFERROR(INDEX('Annex 2 EHV charges'!$A$11:$A$260, MATCH(0, IF(ISBLANK('Annex 2 EHV charges'!$A$11:$A$260),1, COUNTIF(A$4:$A72, 'Annex 2 EHV charges'!$A$11:$A$260)), 0)),"")</f>
        <v>572</v>
      </c>
      <c r="B73" s="156">
        <f>IF($A73="","",VLOOKUP($A73,'Annex 2 EHV charges'!$A:$O,2,0))</f>
        <v>572</v>
      </c>
      <c r="C73" s="157">
        <f>IF($A73="","",VLOOKUP($A73,'Annex 2 EHV charges'!$A:$O,3,0))</f>
        <v>2199989635669</v>
      </c>
      <c r="D73" s="156" t="str">
        <f>IF($A73="","",VLOOKUP($A73,'Annex 2 EHV charges'!$A:$O,7,0))</f>
        <v>Dyffryn Brodyn</v>
      </c>
      <c r="E73" s="158">
        <f>IFERROR(IF(VLOOKUP($A73,'Annex 2 EHV charges'!$A:$O,8,FALSE)=0,"",VLOOKUP($A73,'Annex 2 EHV charges'!$A:$O,8,FALSE)),"")</f>
        <v>1.4590000000000001</v>
      </c>
      <c r="F73" s="159">
        <f>IFERROR(IF(VLOOKUP($A73,'Annex 2 EHV charges'!$A:$O,9,FALSE)=0,"",VLOOKUP($A73,'Annex 2 EHV charges'!$A:$O,9,FALSE)),"")</f>
        <v>3.1</v>
      </c>
      <c r="G73" s="160">
        <f>IFERROR(IF(VLOOKUP($A73,'Annex 2 EHV charges'!$A:$O,10,FALSE)=0,"",VLOOKUP($A73,'Annex 2 EHV charges'!$A:$O,10,FALSE)),"")</f>
        <v>2.97</v>
      </c>
      <c r="H73" s="160">
        <f>IFERROR(IF(VLOOKUP($A73,'Annex 2 EHV charges'!$A:$O,11,FALSE)=0,"",VLOOKUP($A73,'Annex 2 EHV charges'!$A:$O,11,FALSE)),"")</f>
        <v>2.97</v>
      </c>
    </row>
    <row r="74" spans="1:8" x14ac:dyDescent="0.2">
      <c r="A74" s="156">
        <f t="array" ref="A74">IFERROR(INDEX('Annex 2 EHV charges'!$A$11:$A$260, MATCH(0, IF(ISBLANK('Annex 2 EHV charges'!$A$11:$A$260),1, COUNTIF(A$4:$A73, 'Annex 2 EHV charges'!$A$11:$A$260)), 0)),"")</f>
        <v>574</v>
      </c>
      <c r="B74" s="156">
        <f>IF($A74="","",VLOOKUP($A74,'Annex 2 EHV charges'!$A:$O,2,0))</f>
        <v>574</v>
      </c>
      <c r="C74" s="157">
        <f>IF($A74="","",VLOOKUP($A74,'Annex 2 EHV charges'!$A:$O,3,0))</f>
        <v>2199989614809</v>
      </c>
      <c r="D74" s="156" t="str">
        <f>IF($A74="","",VLOOKUP($A74,'Annex 2 EHV charges'!$A:$O,7,0))</f>
        <v>Llyn Brianne</v>
      </c>
      <c r="E74" s="158">
        <f>IFERROR(IF(VLOOKUP($A74,'Annex 2 EHV charges'!$A:$O,8,FALSE)=0,"",VLOOKUP($A74,'Annex 2 EHV charges'!$A:$O,8,FALSE)),"")</f>
        <v>1.5509999999999999</v>
      </c>
      <c r="F74" s="159">
        <f>IFERROR(IF(VLOOKUP($A74,'Annex 2 EHV charges'!$A:$O,9,FALSE)=0,"",VLOOKUP($A74,'Annex 2 EHV charges'!$A:$O,9,FALSE)),"")</f>
        <v>13.45</v>
      </c>
      <c r="G74" s="160">
        <f>IFERROR(IF(VLOOKUP($A74,'Annex 2 EHV charges'!$A:$O,10,FALSE)=0,"",VLOOKUP($A74,'Annex 2 EHV charges'!$A:$O,10,FALSE)),"")</f>
        <v>2.37</v>
      </c>
      <c r="H74" s="160">
        <f>IFERROR(IF(VLOOKUP($A74,'Annex 2 EHV charges'!$A:$O,11,FALSE)=0,"",VLOOKUP($A74,'Annex 2 EHV charges'!$A:$O,11,FALSE)),"")</f>
        <v>2.37</v>
      </c>
    </row>
    <row r="75" spans="1:8" x14ac:dyDescent="0.2">
      <c r="A75" s="156">
        <f t="array" ref="A75">IFERROR(INDEX('Annex 2 EHV charges'!$A$11:$A$260, MATCH(0, IF(ISBLANK('Annex 2 EHV charges'!$A$11:$A$260),1, COUNTIF(A$4:$A74, 'Annex 2 EHV charges'!$A$11:$A$260)), 0)),"")</f>
        <v>575</v>
      </c>
      <c r="B75" s="156">
        <f>IF($A75="","",VLOOKUP($A75,'Annex 2 EHV charges'!$A:$O,2,0))</f>
        <v>575</v>
      </c>
      <c r="C75" s="157">
        <f>IF($A75="","",VLOOKUP($A75,'Annex 2 EHV charges'!$A:$O,3,0))</f>
        <v>2100041079171</v>
      </c>
      <c r="D75" s="156" t="str">
        <f>IF($A75="","",VLOOKUP($A75,'Annex 2 EHV charges'!$A:$O,7,0))</f>
        <v>Maerdy</v>
      </c>
      <c r="E75" s="158">
        <f>IFERROR(IF(VLOOKUP($A75,'Annex 2 EHV charges'!$A:$O,8,FALSE)=0,"",VLOOKUP($A75,'Annex 2 EHV charges'!$A:$O,8,FALSE)),"")</f>
        <v>0.75900000000000001</v>
      </c>
      <c r="F75" s="159">
        <f>IFERROR(IF(VLOOKUP($A75,'Annex 2 EHV charges'!$A:$O,9,FALSE)=0,"",VLOOKUP($A75,'Annex 2 EHV charges'!$A:$O,9,FALSE)),"")</f>
        <v>19.559999999999999</v>
      </c>
      <c r="G75" s="160">
        <f>IFERROR(IF(VLOOKUP($A75,'Annex 2 EHV charges'!$A:$O,10,FALSE)=0,"",VLOOKUP($A75,'Annex 2 EHV charges'!$A:$O,10,FALSE)),"")</f>
        <v>1.71</v>
      </c>
      <c r="H75" s="160">
        <f>IFERROR(IF(VLOOKUP($A75,'Annex 2 EHV charges'!$A:$O,11,FALSE)=0,"",VLOOKUP($A75,'Annex 2 EHV charges'!$A:$O,11,FALSE)),"")</f>
        <v>1.71</v>
      </c>
    </row>
    <row r="76" spans="1:8" x14ac:dyDescent="0.2">
      <c r="A76" s="156">
        <f t="array" ref="A76">IFERROR(INDEX('Annex 2 EHV charges'!$A$11:$A$260, MATCH(0, IF(ISBLANK('Annex 2 EHV charges'!$A$11:$A$260),1, COUNTIF(A$4:$A75, 'Annex 2 EHV charges'!$A$11:$A$260)), 0)),"")</f>
        <v>577</v>
      </c>
      <c r="B76" s="156">
        <f>IF($A76="","",VLOOKUP($A76,'Annex 2 EHV charges'!$A:$O,2,0))</f>
        <v>577</v>
      </c>
      <c r="C76" s="157">
        <f>IF($A76="","",VLOOKUP($A76,'Annex 2 EHV charges'!$A:$O,3,0))</f>
        <v>2100040719992</v>
      </c>
      <c r="D76" s="156" t="str">
        <f>IF($A76="","",VLOOKUP($A76,'Annex 2 EHV charges'!$A:$O,7,0))</f>
        <v>BOC Biomass 33kV (exMBIO3G)</v>
      </c>
      <c r="E76" s="158" t="str">
        <f>IFERROR(IF(VLOOKUP($A76,'Annex 2 EHV charges'!$A:$O,8,FALSE)=0,"",VLOOKUP($A76,'Annex 2 EHV charges'!$A:$O,8,FALSE)),"")</f>
        <v/>
      </c>
      <c r="F76" s="159">
        <f>IFERROR(IF(VLOOKUP($A76,'Annex 2 EHV charges'!$A:$O,9,FALSE)=0,"",VLOOKUP($A76,'Annex 2 EHV charges'!$A:$O,9,FALSE)),"")</f>
        <v>268.37</v>
      </c>
      <c r="G76" s="160">
        <f>IFERROR(IF(VLOOKUP($A76,'Annex 2 EHV charges'!$A:$O,10,FALSE)=0,"",VLOOKUP($A76,'Annex 2 EHV charges'!$A:$O,10,FALSE)),"")</f>
        <v>1.66</v>
      </c>
      <c r="H76" s="160">
        <f>IFERROR(IF(VLOOKUP($A76,'Annex 2 EHV charges'!$A:$O,11,FALSE)=0,"",VLOOKUP($A76,'Annex 2 EHV charges'!$A:$O,11,FALSE)),"")</f>
        <v>1.66</v>
      </c>
    </row>
    <row r="77" spans="1:8" x14ac:dyDescent="0.2">
      <c r="A77" s="156">
        <f t="array" ref="A77">IFERROR(INDEX('Annex 2 EHV charges'!$A$11:$A$260, MATCH(0, IF(ISBLANK('Annex 2 EHV charges'!$A$11:$A$260),1, COUNTIF(A$4:$A76, 'Annex 2 EHV charges'!$A$11:$A$260)), 0)),"")</f>
        <v>579</v>
      </c>
      <c r="B77" s="156">
        <f>IF($A77="","",VLOOKUP($A77,'Annex 2 EHV charges'!$A:$O,2,0))</f>
        <v>579</v>
      </c>
      <c r="C77" s="157">
        <f>IF($A77="","",VLOOKUP($A77,'Annex 2 EHV charges'!$A:$O,3,0))</f>
        <v>2100040485950</v>
      </c>
      <c r="D77" s="156" t="str">
        <f>IF($A77="","",VLOOKUP($A77,'Annex 2 EHV charges'!$A:$O,7,0))</f>
        <v>Pwllfa Gwatkin</v>
      </c>
      <c r="E77" s="158">
        <f>IFERROR(IF(VLOOKUP($A77,'Annex 2 EHV charges'!$A:$O,8,FALSE)=0,"",VLOOKUP($A77,'Annex 2 EHV charges'!$A:$O,8,FALSE)),"")</f>
        <v>0.16</v>
      </c>
      <c r="F77" s="159">
        <f>IFERROR(IF(VLOOKUP($A77,'Annex 2 EHV charges'!$A:$O,9,FALSE)=0,"",VLOOKUP($A77,'Annex 2 EHV charges'!$A:$O,9,FALSE)),"")</f>
        <v>14.77</v>
      </c>
      <c r="G77" s="160">
        <f>IFERROR(IF(VLOOKUP($A77,'Annex 2 EHV charges'!$A:$O,10,FALSE)=0,"",VLOOKUP($A77,'Annex 2 EHV charges'!$A:$O,10,FALSE)),"")</f>
        <v>1.83</v>
      </c>
      <c r="H77" s="160">
        <f>IFERROR(IF(VLOOKUP($A77,'Annex 2 EHV charges'!$A:$O,11,FALSE)=0,"",VLOOKUP($A77,'Annex 2 EHV charges'!$A:$O,11,FALSE)),"")</f>
        <v>1.83</v>
      </c>
    </row>
    <row r="78" spans="1:8" x14ac:dyDescent="0.2">
      <c r="A78" s="156">
        <f t="array" ref="A78">IFERROR(INDEX('Annex 2 EHV charges'!$A$11:$A$260, MATCH(0, IF(ISBLANK('Annex 2 EHV charges'!$A$11:$A$260),1, COUNTIF(A$4:$A77, 'Annex 2 EHV charges'!$A$11:$A$260)), 0)),"")</f>
        <v>580</v>
      </c>
      <c r="B78" s="156">
        <f>IF($A78="","",VLOOKUP($A78,'Annex 2 EHV charges'!$A:$O,2,0))</f>
        <v>580</v>
      </c>
      <c r="C78" s="157">
        <f>IF($A78="","",VLOOKUP($A78,'Annex 2 EHV charges'!$A:$O,3,0))</f>
        <v>2199989641937</v>
      </c>
      <c r="D78" s="156" t="str">
        <f>IF($A78="","",VLOOKUP($A78,'Annex 2 EHV charges'!$A:$O,7,0))</f>
        <v>Taff Ely</v>
      </c>
      <c r="E78" s="158" t="str">
        <f>IFERROR(IF(VLOOKUP($A78,'Annex 2 EHV charges'!$A:$O,8,FALSE)=0,"",VLOOKUP($A78,'Annex 2 EHV charges'!$A:$O,8,FALSE)),"")</f>
        <v/>
      </c>
      <c r="F78" s="159">
        <f>IFERROR(IF(VLOOKUP($A78,'Annex 2 EHV charges'!$A:$O,9,FALSE)=0,"",VLOOKUP($A78,'Annex 2 EHV charges'!$A:$O,9,FALSE)),"")</f>
        <v>4.4400000000000004</v>
      </c>
      <c r="G78" s="160">
        <f>IFERROR(IF(VLOOKUP($A78,'Annex 2 EHV charges'!$A:$O,10,FALSE)=0,"",VLOOKUP($A78,'Annex 2 EHV charges'!$A:$O,10,FALSE)),"")</f>
        <v>2.15</v>
      </c>
      <c r="H78" s="160">
        <f>IFERROR(IF(VLOOKUP($A78,'Annex 2 EHV charges'!$A:$O,11,FALSE)=0,"",VLOOKUP($A78,'Annex 2 EHV charges'!$A:$O,11,FALSE)),"")</f>
        <v>2.15</v>
      </c>
    </row>
    <row r="79" spans="1:8" x14ac:dyDescent="0.2">
      <c r="A79" s="156">
        <f t="array" ref="A79">IFERROR(INDEX('Annex 2 EHV charges'!$A$11:$A$260, MATCH(0, IF(ISBLANK('Annex 2 EHV charges'!$A$11:$A$260),1, COUNTIF(A$4:$A78, 'Annex 2 EHV charges'!$A$11:$A$260)), 0)),"")</f>
        <v>581</v>
      </c>
      <c r="B79" s="156">
        <f>IF($A79="","",VLOOKUP($A79,'Annex 2 EHV charges'!$A:$O,2,0))</f>
        <v>581</v>
      </c>
      <c r="C79" s="157">
        <f>IF($A79="","",VLOOKUP($A79,'Annex 2 EHV charges'!$A:$O,3,0))</f>
        <v>2100040609516</v>
      </c>
      <c r="D79" s="156" t="str">
        <f>IF($A79="","",VLOOKUP($A79,'Annex 2 EHV charges'!$A:$O,7,0))</f>
        <v>Trecatti</v>
      </c>
      <c r="E79" s="158">
        <f>IFERROR(IF(VLOOKUP($A79,'Annex 2 EHV charges'!$A:$O,8,FALSE)=0,"",VLOOKUP($A79,'Annex 2 EHV charges'!$A:$O,8,FALSE)),"")</f>
        <v>0.33400000000000002</v>
      </c>
      <c r="F79" s="159">
        <f>IFERROR(IF(VLOOKUP($A79,'Annex 2 EHV charges'!$A:$O,9,FALSE)=0,"",VLOOKUP($A79,'Annex 2 EHV charges'!$A:$O,9,FALSE)),"")</f>
        <v>94.93</v>
      </c>
      <c r="G79" s="160">
        <f>IFERROR(IF(VLOOKUP($A79,'Annex 2 EHV charges'!$A:$O,10,FALSE)=0,"",VLOOKUP($A79,'Annex 2 EHV charges'!$A:$O,10,FALSE)),"")</f>
        <v>1.66</v>
      </c>
      <c r="H79" s="160">
        <f>IFERROR(IF(VLOOKUP($A79,'Annex 2 EHV charges'!$A:$O,11,FALSE)=0,"",VLOOKUP($A79,'Annex 2 EHV charges'!$A:$O,11,FALSE)),"")</f>
        <v>1.66</v>
      </c>
    </row>
    <row r="80" spans="1:8" x14ac:dyDescent="0.2">
      <c r="A80" s="156">
        <f t="array" ref="A80">IFERROR(INDEX('Annex 2 EHV charges'!$A$11:$A$260, MATCH(0, IF(ISBLANK('Annex 2 EHV charges'!$A$11:$A$260),1, COUNTIF(A$4:$A79, 'Annex 2 EHV charges'!$A$11:$A$260)), 0)),"")</f>
        <v>582</v>
      </c>
      <c r="B80" s="156">
        <f>IF($A80="","",VLOOKUP($A80,'Annex 2 EHV charges'!$A:$O,2,0))</f>
        <v>582</v>
      </c>
      <c r="C80" s="157">
        <f>IF($A80="","",VLOOKUP($A80,'Annex 2 EHV charges'!$A:$O,3,0))</f>
        <v>2100040694060</v>
      </c>
      <c r="D80" s="156" t="str">
        <f>IF($A80="","",VLOOKUP($A80,'Annex 2 EHV charges'!$A:$O,7,0))</f>
        <v>Withy Hedges</v>
      </c>
      <c r="E80" s="158">
        <f>IFERROR(IF(VLOOKUP($A80,'Annex 2 EHV charges'!$A:$O,8,FALSE)=0,"",VLOOKUP($A80,'Annex 2 EHV charges'!$A:$O,8,FALSE)),"")</f>
        <v>2.391</v>
      </c>
      <c r="F80" s="159">
        <f>IFERROR(IF(VLOOKUP($A80,'Annex 2 EHV charges'!$A:$O,9,FALSE)=0,"",VLOOKUP($A80,'Annex 2 EHV charges'!$A:$O,9,FALSE)),"")</f>
        <v>8.66</v>
      </c>
      <c r="G80" s="160">
        <f>IFERROR(IF(VLOOKUP($A80,'Annex 2 EHV charges'!$A:$O,10,FALSE)=0,"",VLOOKUP($A80,'Annex 2 EHV charges'!$A:$O,10,FALSE)),"")</f>
        <v>1.66</v>
      </c>
      <c r="H80" s="160">
        <f>IFERROR(IF(VLOOKUP($A80,'Annex 2 EHV charges'!$A:$O,11,FALSE)=0,"",VLOOKUP($A80,'Annex 2 EHV charges'!$A:$O,11,FALSE)),"")</f>
        <v>1.66</v>
      </c>
    </row>
    <row r="81" spans="1:8" x14ac:dyDescent="0.2">
      <c r="A81" s="156">
        <f t="array" ref="A81">IFERROR(INDEX('Annex 2 EHV charges'!$A$11:$A$260, MATCH(0, IF(ISBLANK('Annex 2 EHV charges'!$A$11:$A$260),1, COUNTIF(A$4:$A80, 'Annex 2 EHV charges'!$A$11:$A$260)), 0)),"")</f>
        <v>583</v>
      </c>
      <c r="B81" s="156">
        <f>IF($A81="","",VLOOKUP($A81,'Annex 2 EHV charges'!$A:$O,2,0))</f>
        <v>583</v>
      </c>
      <c r="C81" s="157">
        <f>IF($A81="","",VLOOKUP($A81,'Annex 2 EHV charges'!$A:$O,3,0))</f>
        <v>2198765146436</v>
      </c>
      <c r="D81" s="156" t="str">
        <f>IF($A81="","",VLOOKUP($A81,'Annex 2 EHV charges'!$A:$O,7,0))</f>
        <v>Parc Cynog</v>
      </c>
      <c r="E81" s="158">
        <f>IFERROR(IF(VLOOKUP($A81,'Annex 2 EHV charges'!$A:$O,8,FALSE)=0,"",VLOOKUP($A81,'Annex 2 EHV charges'!$A:$O,8,FALSE)),"")</f>
        <v>1.43</v>
      </c>
      <c r="F81" s="159">
        <f>IFERROR(IF(VLOOKUP($A81,'Annex 2 EHV charges'!$A:$O,9,FALSE)=0,"",VLOOKUP($A81,'Annex 2 EHV charges'!$A:$O,9,FALSE)),"")</f>
        <v>2.2799999999999998</v>
      </c>
      <c r="G81" s="160">
        <f>IFERROR(IF(VLOOKUP($A81,'Annex 2 EHV charges'!$A:$O,10,FALSE)=0,"",VLOOKUP($A81,'Annex 2 EHV charges'!$A:$O,10,FALSE)),"")</f>
        <v>2.74</v>
      </c>
      <c r="H81" s="160">
        <f>IFERROR(IF(VLOOKUP($A81,'Annex 2 EHV charges'!$A:$O,11,FALSE)=0,"",VLOOKUP($A81,'Annex 2 EHV charges'!$A:$O,11,FALSE)),"")</f>
        <v>2.74</v>
      </c>
    </row>
    <row r="82" spans="1:8" x14ac:dyDescent="0.2">
      <c r="A82" s="156">
        <f t="array" ref="A82">IFERROR(INDEX('Annex 2 EHV charges'!$A$11:$A$260, MATCH(0, IF(ISBLANK('Annex 2 EHV charges'!$A$11:$A$260),1, COUNTIF(A$4:$A81, 'Annex 2 EHV charges'!$A$11:$A$260)), 0)),"")</f>
        <v>584</v>
      </c>
      <c r="B82" s="156">
        <f>IF($A82="","",VLOOKUP($A82,'Annex 2 EHV charges'!$A:$O,2,0))</f>
        <v>584</v>
      </c>
      <c r="C82" s="157">
        <f>IF($A82="","",VLOOKUP($A82,'Annex 2 EHV charges'!$A:$O,3,0))</f>
        <v>2100040841771</v>
      </c>
      <c r="D82" s="156" t="str">
        <f>IF($A82="","",VLOOKUP($A82,'Annex 2 EHV charges'!$A:$O,7,0))</f>
        <v>Parc Cynog (Pendine)</v>
      </c>
      <c r="E82" s="158">
        <f>IFERROR(IF(VLOOKUP($A82,'Annex 2 EHV charges'!$A:$O,8,FALSE)=0,"",VLOOKUP($A82,'Annex 2 EHV charges'!$A:$O,8,FALSE)),"")</f>
        <v>1.43</v>
      </c>
      <c r="F82" s="159">
        <f>IFERROR(IF(VLOOKUP($A82,'Annex 2 EHV charges'!$A:$O,9,FALSE)=0,"",VLOOKUP($A82,'Annex 2 EHV charges'!$A:$O,9,FALSE)),"")</f>
        <v>24.48</v>
      </c>
      <c r="G82" s="160">
        <f>IFERROR(IF(VLOOKUP($A82,'Annex 2 EHV charges'!$A:$O,10,FALSE)=0,"",VLOOKUP($A82,'Annex 2 EHV charges'!$A:$O,10,FALSE)),"")</f>
        <v>2.46</v>
      </c>
      <c r="H82" s="160">
        <f>IFERROR(IF(VLOOKUP($A82,'Annex 2 EHV charges'!$A:$O,11,FALSE)=0,"",VLOOKUP($A82,'Annex 2 EHV charges'!$A:$O,11,FALSE)),"")</f>
        <v>2.46</v>
      </c>
    </row>
    <row r="83" spans="1:8" x14ac:dyDescent="0.2">
      <c r="A83" s="156">
        <f t="array" ref="A83">IFERROR(INDEX('Annex 2 EHV charges'!$A$11:$A$260, MATCH(0, IF(ISBLANK('Annex 2 EHV charges'!$A$11:$A$260),1, COUNTIF(A$4:$A82, 'Annex 2 EHV charges'!$A$11:$A$260)), 0)),"")</f>
        <v>585</v>
      </c>
      <c r="B83" s="156">
        <f>IF($A83="","",VLOOKUP($A83,'Annex 2 EHV charges'!$A:$O,2,0))</f>
        <v>585</v>
      </c>
      <c r="C83" s="157">
        <f>IF($A83="","",VLOOKUP($A83,'Annex 2 EHV charges'!$A:$O,3,0))</f>
        <v>2100040960600</v>
      </c>
      <c r="D83" s="156" t="str">
        <f>IF($A83="","",VLOOKUP($A83,'Annex 2 EHV charges'!$A:$O,7,0))</f>
        <v xml:space="preserve">Maesgwyn </v>
      </c>
      <c r="E83" s="158">
        <f>IFERROR(IF(VLOOKUP($A83,'Annex 2 EHV charges'!$A:$O,8,FALSE)=0,"",VLOOKUP($A83,'Annex 2 EHV charges'!$A:$O,8,FALSE)),"")</f>
        <v>2E-3</v>
      </c>
      <c r="F83" s="159">
        <f>IFERROR(IF(VLOOKUP($A83,'Annex 2 EHV charges'!$A:$O,9,FALSE)=0,"",VLOOKUP($A83,'Annex 2 EHV charges'!$A:$O,9,FALSE)),"")</f>
        <v>69.78</v>
      </c>
      <c r="G83" s="160">
        <f>IFERROR(IF(VLOOKUP($A83,'Annex 2 EHV charges'!$A:$O,10,FALSE)=0,"",VLOOKUP($A83,'Annex 2 EHV charges'!$A:$O,10,FALSE)),"")</f>
        <v>2.1</v>
      </c>
      <c r="H83" s="160">
        <f>IFERROR(IF(VLOOKUP($A83,'Annex 2 EHV charges'!$A:$O,11,FALSE)=0,"",VLOOKUP($A83,'Annex 2 EHV charges'!$A:$O,11,FALSE)),"")</f>
        <v>2.1</v>
      </c>
    </row>
    <row r="84" spans="1:8" x14ac:dyDescent="0.2">
      <c r="A84" s="156">
        <f t="array" ref="A84">IFERROR(INDEX('Annex 2 EHV charges'!$A$11:$A$260, MATCH(0, IF(ISBLANK('Annex 2 EHV charges'!$A$11:$A$260),1, COUNTIF(A$4:$A83, 'Annex 2 EHV charges'!$A$11:$A$260)), 0)),"")</f>
        <v>586</v>
      </c>
      <c r="B84" s="156">
        <f>IF($A84="","",VLOOKUP($A84,'Annex 2 EHV charges'!$A:$O,2,0))</f>
        <v>586</v>
      </c>
      <c r="C84" s="157">
        <f>IF($A84="","",VLOOKUP($A84,'Annex 2 EHV charges'!$A:$O,3,0))</f>
        <v>2100040989413</v>
      </c>
      <c r="D84" s="156" t="str">
        <f>IF($A84="","",VLOOKUP($A84,'Annex 2 EHV charges'!$A:$O,7,0))</f>
        <v>Ferndale Wind Farm</v>
      </c>
      <c r="E84" s="158" t="str">
        <f>IFERROR(IF(VLOOKUP($A84,'Annex 2 EHV charges'!$A:$O,8,FALSE)=0,"",VLOOKUP($A84,'Annex 2 EHV charges'!$A:$O,8,FALSE)),"")</f>
        <v/>
      </c>
      <c r="F84" s="159">
        <f>IFERROR(IF(VLOOKUP($A84,'Annex 2 EHV charges'!$A:$O,9,FALSE)=0,"",VLOOKUP($A84,'Annex 2 EHV charges'!$A:$O,9,FALSE)),"")</f>
        <v>25.07</v>
      </c>
      <c r="G84" s="160">
        <f>IFERROR(IF(VLOOKUP($A84,'Annex 2 EHV charges'!$A:$O,10,FALSE)=0,"",VLOOKUP($A84,'Annex 2 EHV charges'!$A:$O,10,FALSE)),"")</f>
        <v>1.75</v>
      </c>
      <c r="H84" s="160">
        <f>IFERROR(IF(VLOOKUP($A84,'Annex 2 EHV charges'!$A:$O,11,FALSE)=0,"",VLOOKUP($A84,'Annex 2 EHV charges'!$A:$O,11,FALSE)),"")</f>
        <v>1.75</v>
      </c>
    </row>
    <row r="85" spans="1:8" x14ac:dyDescent="0.2">
      <c r="A85" s="156">
        <f t="array" ref="A85">IFERROR(INDEX('Annex 2 EHV charges'!$A$11:$A$260, MATCH(0, IF(ISBLANK('Annex 2 EHV charges'!$A$11:$A$260),1, COUNTIF(A$4:$A84, 'Annex 2 EHV charges'!$A$11:$A$260)), 0)),"")</f>
        <v>587</v>
      </c>
      <c r="B85" s="156">
        <f>IF($A85="","",VLOOKUP($A85,'Annex 2 EHV charges'!$A:$O,2,0))</f>
        <v>587</v>
      </c>
      <c r="C85" s="157">
        <f>IF($A85="","",VLOOKUP($A85,'Annex 2 EHV charges'!$A:$O,3,0))</f>
        <v>2100041090096</v>
      </c>
      <c r="D85" s="156" t="str">
        <f>IF($A85="","",VLOOKUP($A85,'Annex 2 EHV charges'!$A:$O,7,0))</f>
        <v>Pant y Wal WF</v>
      </c>
      <c r="E85" s="158" t="str">
        <f>IFERROR(IF(VLOOKUP($A85,'Annex 2 EHV charges'!$A:$O,8,FALSE)=0,"",VLOOKUP($A85,'Annex 2 EHV charges'!$A:$O,8,FALSE)),"")</f>
        <v/>
      </c>
      <c r="F85" s="159">
        <f>IFERROR(IF(VLOOKUP($A85,'Annex 2 EHV charges'!$A:$O,9,FALSE)=0,"",VLOOKUP($A85,'Annex 2 EHV charges'!$A:$O,9,FALSE)),"")</f>
        <v>33.92</v>
      </c>
      <c r="G85" s="160">
        <f>IFERROR(IF(VLOOKUP($A85,'Annex 2 EHV charges'!$A:$O,10,FALSE)=0,"",VLOOKUP($A85,'Annex 2 EHV charges'!$A:$O,10,FALSE)),"")</f>
        <v>3.12</v>
      </c>
      <c r="H85" s="160">
        <f>IFERROR(IF(VLOOKUP($A85,'Annex 2 EHV charges'!$A:$O,11,FALSE)=0,"",VLOOKUP($A85,'Annex 2 EHV charges'!$A:$O,11,FALSE)),"")</f>
        <v>3.12</v>
      </c>
    </row>
    <row r="86" spans="1:8" x14ac:dyDescent="0.2">
      <c r="A86" s="156">
        <f t="array" ref="A86">IFERROR(INDEX('Annex 2 EHV charges'!$A$11:$A$260, MATCH(0, IF(ISBLANK('Annex 2 EHV charges'!$A$11:$A$260),1, COUNTIF(A$4:$A85, 'Annex 2 EHV charges'!$A$11:$A$260)), 0)),"")</f>
        <v>588</v>
      </c>
      <c r="B86" s="156">
        <f>IF($A86="","",VLOOKUP($A86,'Annex 2 EHV charges'!$A:$O,2,0))</f>
        <v>588</v>
      </c>
      <c r="C86" s="157">
        <f>IF($A86="","",VLOOKUP($A86,'Annex 2 EHV charges'!$A:$O,3,0))</f>
        <v>2100041063650</v>
      </c>
      <c r="D86" s="156" t="str">
        <f>IF($A86="","",VLOOKUP($A86,'Annex 2 EHV charges'!$A:$O,7,0))</f>
        <v xml:space="preserve">Mynydd Portref </v>
      </c>
      <c r="E86" s="158" t="str">
        <f>IFERROR(IF(VLOOKUP($A86,'Annex 2 EHV charges'!$A:$O,8,FALSE)=0,"",VLOOKUP($A86,'Annex 2 EHV charges'!$A:$O,8,FALSE)),"")</f>
        <v/>
      </c>
      <c r="F86" s="159">
        <f>IFERROR(IF(VLOOKUP($A86,'Annex 2 EHV charges'!$A:$O,9,FALSE)=0,"",VLOOKUP($A86,'Annex 2 EHV charges'!$A:$O,9,FALSE)),"")</f>
        <v>10.72</v>
      </c>
      <c r="G86" s="160">
        <f>IFERROR(IF(VLOOKUP($A86,'Annex 2 EHV charges'!$A:$O,10,FALSE)=0,"",VLOOKUP($A86,'Annex 2 EHV charges'!$A:$O,10,FALSE)),"")</f>
        <v>1.93</v>
      </c>
      <c r="H86" s="160">
        <f>IFERROR(IF(VLOOKUP($A86,'Annex 2 EHV charges'!$A:$O,11,FALSE)=0,"",VLOOKUP($A86,'Annex 2 EHV charges'!$A:$O,11,FALSE)),"")</f>
        <v>1.93</v>
      </c>
    </row>
    <row r="87" spans="1:8" x14ac:dyDescent="0.2">
      <c r="A87" s="156">
        <f t="array" ref="A87">IFERROR(INDEX('Annex 2 EHV charges'!$A$11:$A$260, MATCH(0, IF(ISBLANK('Annex 2 EHV charges'!$A$11:$A$260),1, COUNTIF(A$4:$A86, 'Annex 2 EHV charges'!$A$11:$A$260)), 0)),"")</f>
        <v>589</v>
      </c>
      <c r="B87" s="156">
        <f>IF($A87="","",VLOOKUP($A87,'Annex 2 EHV charges'!$A:$O,2,0))</f>
        <v>589</v>
      </c>
      <c r="C87" s="157">
        <f>IF($A87="","",VLOOKUP($A87,'Annex 2 EHV charges'!$A:$O,3,0))</f>
        <v>2100041383878</v>
      </c>
      <c r="D87" s="156" t="str">
        <f>IF($A87="","",VLOOKUP($A87,'Annex 2 EHV charges'!$A:$O,7,0))</f>
        <v>Newton Down</v>
      </c>
      <c r="E87" s="158" t="str">
        <f>IFERROR(IF(VLOOKUP($A87,'Annex 2 EHV charges'!$A:$O,8,FALSE)=0,"",VLOOKUP($A87,'Annex 2 EHV charges'!$A:$O,8,FALSE)),"")</f>
        <v/>
      </c>
      <c r="F87" s="159">
        <f>IFERROR(IF(VLOOKUP($A87,'Annex 2 EHV charges'!$A:$O,9,FALSE)=0,"",VLOOKUP($A87,'Annex 2 EHV charges'!$A:$O,9,FALSE)),"")</f>
        <v>47.34</v>
      </c>
      <c r="G87" s="160">
        <f>IFERROR(IF(VLOOKUP($A87,'Annex 2 EHV charges'!$A:$O,10,FALSE)=0,"",VLOOKUP($A87,'Annex 2 EHV charges'!$A:$O,10,FALSE)),"")</f>
        <v>1.82</v>
      </c>
      <c r="H87" s="160">
        <f>IFERROR(IF(VLOOKUP($A87,'Annex 2 EHV charges'!$A:$O,11,FALSE)=0,"",VLOOKUP($A87,'Annex 2 EHV charges'!$A:$O,11,FALSE)),"")</f>
        <v>1.82</v>
      </c>
    </row>
    <row r="88" spans="1:8" x14ac:dyDescent="0.2">
      <c r="A88" s="156">
        <f t="array" ref="A88">IFERROR(INDEX('Annex 2 EHV charges'!$A$11:$A$260, MATCH(0, IF(ISBLANK('Annex 2 EHV charges'!$A$11:$A$260),1, COUNTIF(A$4:$A87, 'Annex 2 EHV charges'!$A$11:$A$260)), 0)),"")</f>
        <v>590</v>
      </c>
      <c r="B88" s="156">
        <f>IF($A88="","",VLOOKUP($A88,'Annex 2 EHV charges'!$A:$O,2,0))</f>
        <v>590</v>
      </c>
      <c r="C88" s="157">
        <f>IF($A88="","",VLOOKUP($A88,'Annex 2 EHV charges'!$A:$O,3,0))</f>
        <v>2100041200253</v>
      </c>
      <c r="D88" s="156" t="str">
        <f>IF($A88="","",VLOOKUP($A88,'Annex 2 EHV charges'!$A:$O,7,0))</f>
        <v>Tiers Cross (Rose Cottage)</v>
      </c>
      <c r="E88" s="158" t="str">
        <f>IFERROR(IF(VLOOKUP($A88,'Annex 2 EHV charges'!$A:$O,8,FALSE)=0,"",VLOOKUP($A88,'Annex 2 EHV charges'!$A:$O,8,FALSE)),"")</f>
        <v/>
      </c>
      <c r="F88" s="159">
        <f>IFERROR(IF(VLOOKUP($A88,'Annex 2 EHV charges'!$A:$O,9,FALSE)=0,"",VLOOKUP($A88,'Annex 2 EHV charges'!$A:$O,9,FALSE)),"")</f>
        <v>9.73</v>
      </c>
      <c r="G88" s="160">
        <f>IFERROR(IF(VLOOKUP($A88,'Annex 2 EHV charges'!$A:$O,10,FALSE)=0,"",VLOOKUP($A88,'Annex 2 EHV charges'!$A:$O,10,FALSE)),"")</f>
        <v>3.15</v>
      </c>
      <c r="H88" s="160">
        <f>IFERROR(IF(VLOOKUP($A88,'Annex 2 EHV charges'!$A:$O,11,FALSE)=0,"",VLOOKUP($A88,'Annex 2 EHV charges'!$A:$O,11,FALSE)),"")</f>
        <v>3.15</v>
      </c>
    </row>
    <row r="89" spans="1:8" ht="25.5" x14ac:dyDescent="0.2">
      <c r="A89" s="156">
        <f t="array" ref="A89">IFERROR(INDEX('Annex 2 EHV charges'!$A$11:$A$260, MATCH(0, IF(ISBLANK('Annex 2 EHV charges'!$A$11:$A$260),1, COUNTIF(A$4:$A88, 'Annex 2 EHV charges'!$A$11:$A$260)), 0)),"")</f>
        <v>593</v>
      </c>
      <c r="B89" s="156">
        <f>IF($A89="","",VLOOKUP($A89,'Annex 2 EHV charges'!$A:$O,2,0))</f>
        <v>593</v>
      </c>
      <c r="C89" s="157" t="str">
        <f>IF($A89="","",VLOOKUP($A89,'Annex 2 EHV charges'!$A:$O,3,0))</f>
        <v>2189999997503
2189999997512</v>
      </c>
      <c r="D89" s="156" t="str">
        <f>IF($A89="","",VLOOKUP($A89,'Annex 2 EHV charges'!$A:$O,7,0))</f>
        <v>Camford</v>
      </c>
      <c r="E89" s="158">
        <f>IFERROR(IF(VLOOKUP($A89,'Annex 2 EHV charges'!$A:$O,8,FALSE)=0,"",VLOOKUP($A89,'Annex 2 EHV charges'!$A:$O,8,FALSE)),"")</f>
        <v>1.508</v>
      </c>
      <c r="F89" s="159" t="str">
        <f>IFERROR(IF(VLOOKUP($A89,'Annex 2 EHV charges'!$A:$O,9,FALSE)=0,"",VLOOKUP($A89,'Annex 2 EHV charges'!$A:$O,9,FALSE)),"")</f>
        <v/>
      </c>
      <c r="G89" s="160">
        <f>IFERROR(IF(VLOOKUP($A89,'Annex 2 EHV charges'!$A:$O,10,FALSE)=0,"",VLOOKUP($A89,'Annex 2 EHV charges'!$A:$O,10,FALSE)),"")</f>
        <v>10.06</v>
      </c>
      <c r="H89" s="160">
        <f>IFERROR(IF(VLOOKUP($A89,'Annex 2 EHV charges'!$A:$O,11,FALSE)=0,"",VLOOKUP($A89,'Annex 2 EHV charges'!$A:$O,11,FALSE)),"")</f>
        <v>10.06</v>
      </c>
    </row>
    <row r="90" spans="1:8" ht="38.25" x14ac:dyDescent="0.2">
      <c r="A90" s="156">
        <f t="array" ref="A90">IFERROR(INDEX('Annex 2 EHV charges'!$A$11:$A$260, MATCH(0, IF(ISBLANK('Annex 2 EHV charges'!$A$11:$A$260),1, COUNTIF(A$4:$A89, 'Annex 2 EHV charges'!$A$11:$A$260)), 0)),"")</f>
        <v>594</v>
      </c>
      <c r="B90" s="156">
        <f>IF($A90="","",VLOOKUP($A90,'Annex 2 EHV charges'!$A:$O,2,0))</f>
        <v>594</v>
      </c>
      <c r="C90" s="157" t="str">
        <f>IF($A90="","",VLOOKUP($A90,'Annex 2 EHV charges'!$A:$O,3,0))</f>
        <v>2189999997025
2189999997034
2189999997043</v>
      </c>
      <c r="D90" s="156" t="str">
        <f>IF($A90="","",VLOOKUP($A90,'Annex 2 EHV charges'!$A:$O,7,0))</f>
        <v>Hoover</v>
      </c>
      <c r="E90" s="158">
        <f>IFERROR(IF(VLOOKUP($A90,'Annex 2 EHV charges'!$A:$O,8,FALSE)=0,"",VLOOKUP($A90,'Annex 2 EHV charges'!$A:$O,8,FALSE)),"")</f>
        <v>1.6859999999999999</v>
      </c>
      <c r="F90" s="159">
        <f>IFERROR(IF(VLOOKUP($A90,'Annex 2 EHV charges'!$A:$O,9,FALSE)=0,"",VLOOKUP($A90,'Annex 2 EHV charges'!$A:$O,9,FALSE)),"")</f>
        <v>399.56</v>
      </c>
      <c r="G90" s="160">
        <f>IFERROR(IF(VLOOKUP($A90,'Annex 2 EHV charges'!$A:$O,10,FALSE)=0,"",VLOOKUP($A90,'Annex 2 EHV charges'!$A:$O,10,FALSE)),"")</f>
        <v>10.53</v>
      </c>
      <c r="H90" s="160">
        <f>IFERROR(IF(VLOOKUP($A90,'Annex 2 EHV charges'!$A:$O,11,FALSE)=0,"",VLOOKUP($A90,'Annex 2 EHV charges'!$A:$O,11,FALSE)),"")</f>
        <v>10.53</v>
      </c>
    </row>
    <row r="91" spans="1:8" x14ac:dyDescent="0.2">
      <c r="A91" s="156">
        <f t="array" ref="A91">IFERROR(INDEX('Annex 2 EHV charges'!$A$11:$A$260, MATCH(0, IF(ISBLANK('Annex 2 EHV charges'!$A$11:$A$260),1, COUNTIF(A$4:$A90, 'Annex 2 EHV charges'!$A$11:$A$260)), 0)),"")</f>
        <v>610</v>
      </c>
      <c r="B91" s="156">
        <f>IF($A91="","",VLOOKUP($A91,'Annex 2 EHV charges'!$A:$O,2,0))</f>
        <v>610</v>
      </c>
      <c r="C91" s="157">
        <f>IF($A91="","",VLOOKUP($A91,'Annex 2 EHV charges'!$A:$O,3,0))</f>
        <v>2100041407749</v>
      </c>
      <c r="D91" s="156" t="str">
        <f>IF($A91="","",VLOOKUP($A91,'Annex 2 EHV charges'!$A:$O,7,0))</f>
        <v>Berthllwyd Farm</v>
      </c>
      <c r="E91" s="158">
        <f>IFERROR(IF(VLOOKUP($A91,'Annex 2 EHV charges'!$A:$O,8,FALSE)=0,"",VLOOKUP($A91,'Annex 2 EHV charges'!$A:$O,8,FALSE)),"")</f>
        <v>2.5000000000000001E-2</v>
      </c>
      <c r="F91" s="159">
        <f>IFERROR(IF(VLOOKUP($A91,'Annex 2 EHV charges'!$A:$O,9,FALSE)=0,"",VLOOKUP($A91,'Annex 2 EHV charges'!$A:$O,9,FALSE)),"")</f>
        <v>3.28</v>
      </c>
      <c r="G91" s="160">
        <f>IFERROR(IF(VLOOKUP($A91,'Annex 2 EHV charges'!$A:$O,10,FALSE)=0,"",VLOOKUP($A91,'Annex 2 EHV charges'!$A:$O,10,FALSE)),"")</f>
        <v>3.83</v>
      </c>
      <c r="H91" s="160">
        <f>IFERROR(IF(VLOOKUP($A91,'Annex 2 EHV charges'!$A:$O,11,FALSE)=0,"",VLOOKUP($A91,'Annex 2 EHV charges'!$A:$O,11,FALSE)),"")</f>
        <v>3.83</v>
      </c>
    </row>
    <row r="92" spans="1:8" x14ac:dyDescent="0.2">
      <c r="A92" s="156">
        <f t="array" ref="A92">IFERROR(INDEX('Annex 2 EHV charges'!$A$11:$A$260, MATCH(0, IF(ISBLANK('Annex 2 EHV charges'!$A$11:$A$260),1, COUNTIF(A$4:$A91, 'Annex 2 EHV charges'!$A$11:$A$260)), 0)),"")</f>
        <v>611</v>
      </c>
      <c r="B92" s="156">
        <f>IF($A92="","",VLOOKUP($A92,'Annex 2 EHV charges'!$A:$O,2,0))</f>
        <v>611</v>
      </c>
      <c r="C92" s="157">
        <f>IF($A92="","",VLOOKUP($A92,'Annex 2 EHV charges'!$A:$O,3,0))</f>
        <v>2100041412020</v>
      </c>
      <c r="D92" s="156" t="str">
        <f>IF($A92="","",VLOOKUP($A92,'Annex 2 EHV charges'!$A:$O,7,0))</f>
        <v>ALCOA 'B' STOR 33kV GEN</v>
      </c>
      <c r="E92" s="158" t="str">
        <f>IFERROR(IF(VLOOKUP($A92,'Annex 2 EHV charges'!$A:$O,8,FALSE)=0,"",VLOOKUP($A92,'Annex 2 EHV charges'!$A:$O,8,FALSE)),"")</f>
        <v/>
      </c>
      <c r="F92" s="159">
        <f>IFERROR(IF(VLOOKUP($A92,'Annex 2 EHV charges'!$A:$O,9,FALSE)=0,"",VLOOKUP($A92,'Annex 2 EHV charges'!$A:$O,9,FALSE)),"")</f>
        <v>9.76</v>
      </c>
      <c r="G92" s="160">
        <f>IFERROR(IF(VLOOKUP($A92,'Annex 2 EHV charges'!$A:$O,10,FALSE)=0,"",VLOOKUP($A92,'Annex 2 EHV charges'!$A:$O,10,FALSE)),"")</f>
        <v>1.8</v>
      </c>
      <c r="H92" s="160">
        <f>IFERROR(IF(VLOOKUP($A92,'Annex 2 EHV charges'!$A:$O,11,FALSE)=0,"",VLOOKUP($A92,'Annex 2 EHV charges'!$A:$O,11,FALSE)),"")</f>
        <v>1.8</v>
      </c>
    </row>
    <row r="93" spans="1:8" x14ac:dyDescent="0.2">
      <c r="A93" s="156">
        <f t="array" ref="A93">IFERROR(INDEX('Annex 2 EHV charges'!$A$11:$A$260, MATCH(0, IF(ISBLANK('Annex 2 EHV charges'!$A$11:$A$260),1, COUNTIF(A$4:$A92, 'Annex 2 EHV charges'!$A$11:$A$260)), 0)),"")</f>
        <v>612</v>
      </c>
      <c r="B93" s="156">
        <f>IF($A93="","",VLOOKUP($A93,'Annex 2 EHV charges'!$A:$O,2,0))</f>
        <v>612</v>
      </c>
      <c r="C93" s="157">
        <f>IF($A93="","",VLOOKUP($A93,'Annex 2 EHV charges'!$A:$O,3,0))</f>
        <v>2100041412093</v>
      </c>
      <c r="D93" s="156" t="str">
        <f>IF($A93="","",VLOOKUP($A93,'Annex 2 EHV charges'!$A:$O,7,0))</f>
        <v>Whitton Mawr</v>
      </c>
      <c r="E93" s="158">
        <f>IFERROR(IF(VLOOKUP($A93,'Annex 2 EHV charges'!$A:$O,8,FALSE)=0,"",VLOOKUP($A93,'Annex 2 EHV charges'!$A:$O,8,FALSE)),"")</f>
        <v>5.0000000000000001E-3</v>
      </c>
      <c r="F93" s="159">
        <f>IFERROR(IF(VLOOKUP($A93,'Annex 2 EHV charges'!$A:$O,9,FALSE)=0,"",VLOOKUP($A93,'Annex 2 EHV charges'!$A:$O,9,FALSE)),"")</f>
        <v>9.4700000000000006</v>
      </c>
      <c r="G93" s="160">
        <f>IFERROR(IF(VLOOKUP($A93,'Annex 2 EHV charges'!$A:$O,10,FALSE)=0,"",VLOOKUP($A93,'Annex 2 EHV charges'!$A:$O,10,FALSE)),"")</f>
        <v>3.84</v>
      </c>
      <c r="H93" s="160">
        <f>IFERROR(IF(VLOOKUP($A93,'Annex 2 EHV charges'!$A:$O,11,FALSE)=0,"",VLOOKUP($A93,'Annex 2 EHV charges'!$A:$O,11,FALSE)),"")</f>
        <v>3.84</v>
      </c>
    </row>
    <row r="94" spans="1:8" x14ac:dyDescent="0.2">
      <c r="A94" s="156">
        <f t="array" ref="A94">IFERROR(INDEX('Annex 2 EHV charges'!$A$11:$A$260, MATCH(0, IF(ISBLANK('Annex 2 EHV charges'!$A$11:$A$260),1, COUNTIF(A$4:$A93, 'Annex 2 EHV charges'!$A$11:$A$260)), 0)),"")</f>
        <v>613</v>
      </c>
      <c r="B94" s="156">
        <f>IF($A94="","",VLOOKUP($A94,'Annex 2 EHV charges'!$A:$O,2,0))</f>
        <v>613</v>
      </c>
      <c r="C94" s="157">
        <f>IF($A94="","",VLOOKUP($A94,'Annex 2 EHV charges'!$A:$O,3,0))</f>
        <v>2100041412118</v>
      </c>
      <c r="D94" s="156" t="str">
        <f>IF($A94="","",VLOOKUP($A94,'Annex 2 EHV charges'!$A:$O,7,0))</f>
        <v>Barry Dock Biomass</v>
      </c>
      <c r="E94" s="158">
        <f>IFERROR(IF(VLOOKUP($A94,'Annex 2 EHV charges'!$A:$O,8,FALSE)=0,"",VLOOKUP($A94,'Annex 2 EHV charges'!$A:$O,8,FALSE)),"")</f>
        <v>6.0000000000000001E-3</v>
      </c>
      <c r="F94" s="159">
        <f>IFERROR(IF(VLOOKUP($A94,'Annex 2 EHV charges'!$A:$O,9,FALSE)=0,"",VLOOKUP($A94,'Annex 2 EHV charges'!$A:$O,9,FALSE)),"")</f>
        <v>30.82</v>
      </c>
      <c r="G94" s="160">
        <f>IFERROR(IF(VLOOKUP($A94,'Annex 2 EHV charges'!$A:$O,10,FALSE)=0,"",VLOOKUP($A94,'Annex 2 EHV charges'!$A:$O,10,FALSE)),"")</f>
        <v>1.67</v>
      </c>
      <c r="H94" s="160">
        <f>IFERROR(IF(VLOOKUP($A94,'Annex 2 EHV charges'!$A:$O,11,FALSE)=0,"",VLOOKUP($A94,'Annex 2 EHV charges'!$A:$O,11,FALSE)),"")</f>
        <v>1.67</v>
      </c>
    </row>
    <row r="95" spans="1:8" x14ac:dyDescent="0.2">
      <c r="A95" s="156">
        <f t="array" ref="A95">IFERROR(INDEX('Annex 2 EHV charges'!$A$11:$A$260, MATCH(0, IF(ISBLANK('Annex 2 EHV charges'!$A$11:$A$260),1, COUNTIF(A$4:$A94, 'Annex 2 EHV charges'!$A$11:$A$260)), 0)),"")</f>
        <v>614</v>
      </c>
      <c r="B95" s="156">
        <f>IF($A95="","",VLOOKUP($A95,'Annex 2 EHV charges'!$A:$O,2,0))</f>
        <v>614</v>
      </c>
      <c r="C95" s="157">
        <f>IF($A95="","",VLOOKUP($A95,'Annex 2 EHV charges'!$A:$O,3,0))</f>
        <v>2100041412172</v>
      </c>
      <c r="D95" s="156" t="str">
        <f>IF($A95="","",VLOOKUP($A95,'Annex 2 EHV charges'!$A:$O,7,0))</f>
        <v>North Tenement</v>
      </c>
      <c r="E95" s="158">
        <f>IFERROR(IF(VLOOKUP($A95,'Annex 2 EHV charges'!$A:$O,8,FALSE)=0,"",VLOOKUP($A95,'Annex 2 EHV charges'!$A:$O,8,FALSE)),"")</f>
        <v>1.788</v>
      </c>
      <c r="F95" s="159">
        <f>IFERROR(IF(VLOOKUP($A95,'Annex 2 EHV charges'!$A:$O,9,FALSE)=0,"",VLOOKUP($A95,'Annex 2 EHV charges'!$A:$O,9,FALSE)),"")</f>
        <v>6.79</v>
      </c>
      <c r="G95" s="160">
        <f>IFERROR(IF(VLOOKUP($A95,'Annex 2 EHV charges'!$A:$O,10,FALSE)=0,"",VLOOKUP($A95,'Annex 2 EHV charges'!$A:$O,10,FALSE)),"")</f>
        <v>3.83</v>
      </c>
      <c r="H95" s="160">
        <f>IFERROR(IF(VLOOKUP($A95,'Annex 2 EHV charges'!$A:$O,11,FALSE)=0,"",VLOOKUP($A95,'Annex 2 EHV charges'!$A:$O,11,FALSE)),"")</f>
        <v>3.83</v>
      </c>
    </row>
    <row r="96" spans="1:8" x14ac:dyDescent="0.2">
      <c r="A96" s="156">
        <f t="array" ref="A96">IFERROR(INDEX('Annex 2 EHV charges'!$A$11:$A$260, MATCH(0, IF(ISBLANK('Annex 2 EHV charges'!$A$11:$A$260),1, COUNTIF(A$4:$A95, 'Annex 2 EHV charges'!$A$11:$A$260)), 0)),"")</f>
        <v>620</v>
      </c>
      <c r="B96" s="156">
        <f>IF($A96="","",VLOOKUP($A96,'Annex 2 EHV charges'!$A:$O,2,0))</f>
        <v>620</v>
      </c>
      <c r="C96" s="157">
        <f>IF($A96="","",VLOOKUP($A96,'Annex 2 EHV charges'!$A:$O,3,0))</f>
        <v>2199989611348</v>
      </c>
      <c r="D96" s="156" t="str">
        <f>IF($A96="","",VLOOKUP($A96,'Annex 2 EHV charges'!$A:$O,7,0))</f>
        <v>University Hospital of Wales</v>
      </c>
      <c r="E96" s="158">
        <f>IFERROR(IF(VLOOKUP($A96,'Annex 2 EHV charges'!$A:$O,8,FALSE)=0,"",VLOOKUP($A96,'Annex 2 EHV charges'!$A:$O,8,FALSE)),"")</f>
        <v>1.84</v>
      </c>
      <c r="F96" s="159">
        <f>IFERROR(IF(VLOOKUP($A96,'Annex 2 EHV charges'!$A:$O,9,FALSE)=0,"",VLOOKUP($A96,'Annex 2 EHV charges'!$A:$O,9,FALSE)),"")</f>
        <v>266.37</v>
      </c>
      <c r="G96" s="160">
        <f>IFERROR(IF(VLOOKUP($A96,'Annex 2 EHV charges'!$A:$O,10,FALSE)=0,"",VLOOKUP($A96,'Annex 2 EHV charges'!$A:$O,10,FALSE)),"")</f>
        <v>4.26</v>
      </c>
      <c r="H96" s="160">
        <f>IFERROR(IF(VLOOKUP($A96,'Annex 2 EHV charges'!$A:$O,11,FALSE)=0,"",VLOOKUP($A96,'Annex 2 EHV charges'!$A:$O,11,FALSE)),"")</f>
        <v>4.26</v>
      </c>
    </row>
    <row r="97" spans="1:8" x14ac:dyDescent="0.2">
      <c r="A97" s="156">
        <f t="array" ref="A97">IFERROR(INDEX('Annex 2 EHV charges'!$A$11:$A$260, MATCH(0, IF(ISBLANK('Annex 2 EHV charges'!$A$11:$A$260),1, COUNTIF(A$4:$A96, 'Annex 2 EHV charges'!$A$11:$A$260)), 0)),"")</f>
        <v>622</v>
      </c>
      <c r="B97" s="156">
        <f>IF($A97="","",VLOOKUP($A97,'Annex 2 EHV charges'!$A:$O,2,0))</f>
        <v>622</v>
      </c>
      <c r="C97" s="157">
        <f>IF($A97="","",VLOOKUP($A97,'Annex 2 EHV charges'!$A:$O,3,0))</f>
        <v>2199989609970</v>
      </c>
      <c r="D97" s="156" t="str">
        <f>IF($A97="","",VLOOKUP($A97,'Annex 2 EHV charges'!$A:$O,7,0))</f>
        <v>QuinetiQ</v>
      </c>
      <c r="E97" s="158">
        <f>IFERROR(IF(VLOOKUP($A97,'Annex 2 EHV charges'!$A:$O,8,FALSE)=0,"",VLOOKUP($A97,'Annex 2 EHV charges'!$A:$O,8,FALSE)),"")</f>
        <v>2.8969999999999998</v>
      </c>
      <c r="F97" s="159">
        <f>IFERROR(IF(VLOOKUP($A97,'Annex 2 EHV charges'!$A:$O,9,FALSE)=0,"",VLOOKUP($A97,'Annex 2 EHV charges'!$A:$O,9,FALSE)),"")</f>
        <v>133.19</v>
      </c>
      <c r="G97" s="160">
        <f>IFERROR(IF(VLOOKUP($A97,'Annex 2 EHV charges'!$A:$O,10,FALSE)=0,"",VLOOKUP($A97,'Annex 2 EHV charges'!$A:$O,10,FALSE)),"")</f>
        <v>12.48</v>
      </c>
      <c r="H97" s="160">
        <f>IFERROR(IF(VLOOKUP($A97,'Annex 2 EHV charges'!$A:$O,11,FALSE)=0,"",VLOOKUP($A97,'Annex 2 EHV charges'!$A:$O,11,FALSE)),"")</f>
        <v>12.48</v>
      </c>
    </row>
    <row r="98" spans="1:8" ht="25.5" x14ac:dyDescent="0.2">
      <c r="A98" s="156">
        <f t="array" ref="A98">IFERROR(INDEX('Annex 2 EHV charges'!$A$11:$A$260, MATCH(0, IF(ISBLANK('Annex 2 EHV charges'!$A$11:$A$260),1, COUNTIF(A$4:$A97, 'Annex 2 EHV charges'!$A$11:$A$260)), 0)),"")</f>
        <v>623</v>
      </c>
      <c r="B98" s="156">
        <f>IF($A98="","",VLOOKUP($A98,'Annex 2 EHV charges'!$A:$O,2,0))</f>
        <v>623</v>
      </c>
      <c r="C98" s="157" t="str">
        <f>IF($A98="","",VLOOKUP($A98,'Annex 2 EHV charges'!$A:$O,3,0))</f>
        <v>2100041070815
2100041071828</v>
      </c>
      <c r="D98" s="156" t="str">
        <f>IF($A98="","",VLOOKUP($A98,'Annex 2 EHV charges'!$A:$O,7,0))</f>
        <v>Western Coal</v>
      </c>
      <c r="E98" s="158">
        <f>IFERROR(IF(VLOOKUP($A98,'Annex 2 EHV charges'!$A:$O,8,FALSE)=0,"",VLOOKUP($A98,'Annex 2 EHV charges'!$A:$O,8,FALSE)),"")</f>
        <v>0.624</v>
      </c>
      <c r="F98" s="159">
        <f>IFERROR(IF(VLOOKUP($A98,'Annex 2 EHV charges'!$A:$O,9,FALSE)=0,"",VLOOKUP($A98,'Annex 2 EHV charges'!$A:$O,9,FALSE)),"")</f>
        <v>1381.45</v>
      </c>
      <c r="G98" s="160">
        <f>IFERROR(IF(VLOOKUP($A98,'Annex 2 EHV charges'!$A:$O,10,FALSE)=0,"",VLOOKUP($A98,'Annex 2 EHV charges'!$A:$O,10,FALSE)),"")</f>
        <v>6.78</v>
      </c>
      <c r="H98" s="160">
        <f>IFERROR(IF(VLOOKUP($A98,'Annex 2 EHV charges'!$A:$O,11,FALSE)=0,"",VLOOKUP($A98,'Annex 2 EHV charges'!$A:$O,11,FALSE)),"")</f>
        <v>6.78</v>
      </c>
    </row>
    <row r="99" spans="1:8" x14ac:dyDescent="0.2">
      <c r="A99" s="156">
        <f t="array" ref="A99">IFERROR(INDEX('Annex 2 EHV charges'!$A$11:$A$260, MATCH(0, IF(ISBLANK('Annex 2 EHV charges'!$A$11:$A$260),1, COUNTIF(A$4:$A98, 'Annex 2 EHV charges'!$A$11:$A$260)), 0)),"")</f>
        <v>625</v>
      </c>
      <c r="B99" s="156">
        <f>IF($A99="","",VLOOKUP($A99,'Annex 2 EHV charges'!$A:$O,2,0))</f>
        <v>625</v>
      </c>
      <c r="C99" s="157">
        <f>IF($A99="","",VLOOKUP($A99,'Annex 2 EHV charges'!$A:$O,3,0))</f>
        <v>2100040983990</v>
      </c>
      <c r="D99" s="156" t="str">
        <f>IF($A99="","",VLOOKUP($A99,'Annex 2 EHV charges'!$A:$O,7,0))</f>
        <v>Tregaron</v>
      </c>
      <c r="E99" s="158">
        <f>IFERROR(IF(VLOOKUP($A99,'Annex 2 EHV charges'!$A:$O,8,FALSE)=0,"",VLOOKUP($A99,'Annex 2 EHV charges'!$A:$O,8,FALSE)),"")</f>
        <v>3.3010000000000002</v>
      </c>
      <c r="F99" s="159">
        <f>IFERROR(IF(VLOOKUP($A99,'Annex 2 EHV charges'!$A:$O,9,FALSE)=0,"",VLOOKUP($A99,'Annex 2 EHV charges'!$A:$O,9,FALSE)),"")</f>
        <v>1.32</v>
      </c>
      <c r="G99" s="160">
        <f>IFERROR(IF(VLOOKUP($A99,'Annex 2 EHV charges'!$A:$O,10,FALSE)=0,"",VLOOKUP($A99,'Annex 2 EHV charges'!$A:$O,10,FALSE)),"")</f>
        <v>2.16</v>
      </c>
      <c r="H99" s="160">
        <f>IFERROR(IF(VLOOKUP($A99,'Annex 2 EHV charges'!$A:$O,11,FALSE)=0,"",VLOOKUP($A99,'Annex 2 EHV charges'!$A:$O,11,FALSE)),"")</f>
        <v>2.16</v>
      </c>
    </row>
    <row r="100" spans="1:8" x14ac:dyDescent="0.2">
      <c r="A100" s="156">
        <f t="array" ref="A100">IFERROR(INDEX('Annex 2 EHV charges'!$A$11:$A$260, MATCH(0, IF(ISBLANK('Annex 2 EHV charges'!$A$11:$A$260),1, COUNTIF(A$4:$A99, 'Annex 2 EHV charges'!$A$11:$A$260)), 0)),"")</f>
        <v>627</v>
      </c>
      <c r="B100" s="156">
        <f>IF($A100="","",VLOOKUP($A100,'Annex 2 EHV charges'!$A:$O,2,0))</f>
        <v>627</v>
      </c>
      <c r="C100" s="157">
        <f>IF($A100="","",VLOOKUP($A100,'Annex 2 EHV charges'!$A:$O,3,0))</f>
        <v>2100041072798</v>
      </c>
      <c r="D100" s="156" t="str">
        <f>IF($A100="","",VLOOKUP($A100,'Annex 2 EHV charges'!$A:$O,7,0))</f>
        <v>Waunarlwydd STOR</v>
      </c>
      <c r="E100" s="158">
        <f>IFERROR(IF(VLOOKUP($A100,'Annex 2 EHV charges'!$A:$O,8,FALSE)=0,"",VLOOKUP($A100,'Annex 2 EHV charges'!$A:$O,8,FALSE)),"")</f>
        <v>0.29899999999999999</v>
      </c>
      <c r="F100" s="159">
        <f>IFERROR(IF(VLOOKUP($A100,'Annex 2 EHV charges'!$A:$O,9,FALSE)=0,"",VLOOKUP($A100,'Annex 2 EHV charges'!$A:$O,9,FALSE)),"")</f>
        <v>2.42</v>
      </c>
      <c r="G100" s="160">
        <f>IFERROR(IF(VLOOKUP($A100,'Annex 2 EHV charges'!$A:$O,10,FALSE)=0,"",VLOOKUP($A100,'Annex 2 EHV charges'!$A:$O,10,FALSE)),"")</f>
        <v>1.66</v>
      </c>
      <c r="H100" s="160">
        <f>IFERROR(IF(VLOOKUP($A100,'Annex 2 EHV charges'!$A:$O,11,FALSE)=0,"",VLOOKUP($A100,'Annex 2 EHV charges'!$A:$O,11,FALSE)),"")</f>
        <v>1.66</v>
      </c>
    </row>
    <row r="101" spans="1:8" x14ac:dyDescent="0.2">
      <c r="A101" s="156">
        <f t="array" ref="A101">IFERROR(INDEX('Annex 2 EHV charges'!$A$11:$A$260, MATCH(0, IF(ISBLANK('Annex 2 EHV charges'!$A$11:$A$260),1, COUNTIF(A$4:$A100, 'Annex 2 EHV charges'!$A$11:$A$260)), 0)),"")</f>
        <v>628</v>
      </c>
      <c r="B101" s="156">
        <f>IF($A101="","",VLOOKUP($A101,'Annex 2 EHV charges'!$A:$O,2,0))</f>
        <v>628</v>
      </c>
      <c r="C101" s="157">
        <f>IF($A101="","",VLOOKUP($A101,'Annex 2 EHV charges'!$A:$O,3,0))</f>
        <v>2100041078805</v>
      </c>
      <c r="D101" s="156" t="str">
        <f>IF($A101="","",VLOOKUP($A101,'Annex 2 EHV charges'!$A:$O,7,0))</f>
        <v>Briton Ferry STOR</v>
      </c>
      <c r="E101" s="158">
        <f>IFERROR(IF(VLOOKUP($A101,'Annex 2 EHV charges'!$A:$O,8,FALSE)=0,"",VLOOKUP($A101,'Annex 2 EHV charges'!$A:$O,8,FALSE)),"")</f>
        <v>7.0000000000000001E-3</v>
      </c>
      <c r="F101" s="159">
        <f>IFERROR(IF(VLOOKUP($A101,'Annex 2 EHV charges'!$A:$O,9,FALSE)=0,"",VLOOKUP($A101,'Annex 2 EHV charges'!$A:$O,9,FALSE)),"")</f>
        <v>3.68</v>
      </c>
      <c r="G101" s="160">
        <f>IFERROR(IF(VLOOKUP($A101,'Annex 2 EHV charges'!$A:$O,10,FALSE)=0,"",VLOOKUP($A101,'Annex 2 EHV charges'!$A:$O,10,FALSE)),"")</f>
        <v>1.68</v>
      </c>
      <c r="H101" s="160">
        <f>IFERROR(IF(VLOOKUP($A101,'Annex 2 EHV charges'!$A:$O,11,FALSE)=0,"",VLOOKUP($A101,'Annex 2 EHV charges'!$A:$O,11,FALSE)),"")</f>
        <v>1.68</v>
      </c>
    </row>
    <row r="102" spans="1:8" x14ac:dyDescent="0.2">
      <c r="A102" s="156">
        <f t="array" ref="A102">IFERROR(INDEX('Annex 2 EHV charges'!$A$11:$A$260, MATCH(0, IF(ISBLANK('Annex 2 EHV charges'!$A$11:$A$260),1, COUNTIF(A$4:$A101, 'Annex 2 EHV charges'!$A$11:$A$260)), 0)),"")</f>
        <v>629</v>
      </c>
      <c r="B102" s="156">
        <f>IF($A102="","",VLOOKUP($A102,'Annex 2 EHV charges'!$A:$O,2,0))</f>
        <v>629</v>
      </c>
      <c r="C102" s="157">
        <f>IF($A102="","",VLOOKUP($A102,'Annex 2 EHV charges'!$A:$O,3,0))</f>
        <v>2100041089700</v>
      </c>
      <c r="D102" s="156" t="str">
        <f>IF($A102="","",VLOOKUP($A102,'Annex 2 EHV charges'!$A:$O,7,0))</f>
        <v>Hirwaun STOR</v>
      </c>
      <c r="E102" s="158">
        <f>IFERROR(IF(VLOOKUP($A102,'Annex 2 EHV charges'!$A:$O,8,FALSE)=0,"",VLOOKUP($A102,'Annex 2 EHV charges'!$A:$O,8,FALSE)),"")</f>
        <v>0.156</v>
      </c>
      <c r="F102" s="159">
        <f>IFERROR(IF(VLOOKUP($A102,'Annex 2 EHV charges'!$A:$O,9,FALSE)=0,"",VLOOKUP($A102,'Annex 2 EHV charges'!$A:$O,9,FALSE)),"")</f>
        <v>3.37</v>
      </c>
      <c r="G102" s="160">
        <f>IFERROR(IF(VLOOKUP($A102,'Annex 2 EHV charges'!$A:$O,10,FALSE)=0,"",VLOOKUP($A102,'Annex 2 EHV charges'!$A:$O,10,FALSE)),"")</f>
        <v>1.69</v>
      </c>
      <c r="H102" s="160">
        <f>IFERROR(IF(VLOOKUP($A102,'Annex 2 EHV charges'!$A:$O,11,FALSE)=0,"",VLOOKUP($A102,'Annex 2 EHV charges'!$A:$O,11,FALSE)),"")</f>
        <v>1.69</v>
      </c>
    </row>
    <row r="103" spans="1:8" x14ac:dyDescent="0.2">
      <c r="A103" s="156">
        <f t="array" ref="A103">IFERROR(INDEX('Annex 2 EHV charges'!$A$11:$A$260, MATCH(0, IF(ISBLANK('Annex 2 EHV charges'!$A$11:$A$260),1, COUNTIF(A$4:$A102, 'Annex 2 EHV charges'!$A$11:$A$260)), 0)),"")</f>
        <v>631</v>
      </c>
      <c r="B103" s="156">
        <f>IF($A103="","",VLOOKUP($A103,'Annex 2 EHV charges'!$A:$O,2,0))</f>
        <v>631</v>
      </c>
      <c r="C103" s="157">
        <f>IF($A103="","",VLOOKUP($A103,'Annex 2 EHV charges'!$A:$O,3,0))</f>
        <v>2100041080121</v>
      </c>
      <c r="D103" s="156" t="str">
        <f>IF($A103="","",VLOOKUP($A103,'Annex 2 EHV charges'!$A:$O,7,0))</f>
        <v>Ffos Las</v>
      </c>
      <c r="E103" s="158">
        <f>IFERROR(IF(VLOOKUP($A103,'Annex 2 EHV charges'!$A:$O,8,FALSE)=0,"",VLOOKUP($A103,'Annex 2 EHV charges'!$A:$O,8,FALSE)),"")</f>
        <v>0.35899999999999999</v>
      </c>
      <c r="F103" s="159">
        <f>IFERROR(IF(VLOOKUP($A103,'Annex 2 EHV charges'!$A:$O,9,FALSE)=0,"",VLOOKUP($A103,'Annex 2 EHV charges'!$A:$O,9,FALSE)),"")</f>
        <v>8.73</v>
      </c>
      <c r="G103" s="160">
        <f>IFERROR(IF(VLOOKUP($A103,'Annex 2 EHV charges'!$A:$O,10,FALSE)=0,"",VLOOKUP($A103,'Annex 2 EHV charges'!$A:$O,10,FALSE)),"")</f>
        <v>2.9</v>
      </c>
      <c r="H103" s="160">
        <f>IFERROR(IF(VLOOKUP($A103,'Annex 2 EHV charges'!$A:$O,11,FALSE)=0,"",VLOOKUP($A103,'Annex 2 EHV charges'!$A:$O,11,FALSE)),"")</f>
        <v>2.9</v>
      </c>
    </row>
    <row r="104" spans="1:8" x14ac:dyDescent="0.2">
      <c r="A104" s="156">
        <f t="array" ref="A104">IFERROR(INDEX('Annex 2 EHV charges'!$A$11:$A$260, MATCH(0, IF(ISBLANK('Annex 2 EHV charges'!$A$11:$A$260),1, COUNTIF(A$4:$A103, 'Annex 2 EHV charges'!$A$11:$A$260)), 0)),"")</f>
        <v>632</v>
      </c>
      <c r="B104" s="156">
        <f>IF($A104="","",VLOOKUP($A104,'Annex 2 EHV charges'!$A:$O,2,0))</f>
        <v>632</v>
      </c>
      <c r="C104" s="157">
        <f>IF($A104="","",VLOOKUP($A104,'Annex 2 EHV charges'!$A:$O,3,0))</f>
        <v>2100041080140</v>
      </c>
      <c r="D104" s="156" t="str">
        <f>IF($A104="","",VLOOKUP($A104,'Annex 2 EHV charges'!$A:$O,7,0))</f>
        <v>Pont Andrew Tee</v>
      </c>
      <c r="E104" s="158">
        <f>IFERROR(IF(VLOOKUP($A104,'Annex 2 EHV charges'!$A:$O,8,FALSE)=0,"",VLOOKUP($A104,'Annex 2 EHV charges'!$A:$O,8,FALSE)),"")</f>
        <v>0.63400000000000001</v>
      </c>
      <c r="F104" s="159">
        <f>IFERROR(IF(VLOOKUP($A104,'Annex 2 EHV charges'!$A:$O,9,FALSE)=0,"",VLOOKUP($A104,'Annex 2 EHV charges'!$A:$O,9,FALSE)),"")</f>
        <v>8.82</v>
      </c>
      <c r="G104" s="160">
        <f>IFERROR(IF(VLOOKUP($A104,'Annex 2 EHV charges'!$A:$O,10,FALSE)=0,"",VLOOKUP($A104,'Annex 2 EHV charges'!$A:$O,10,FALSE)),"")</f>
        <v>30.9</v>
      </c>
      <c r="H104" s="160">
        <f>IFERROR(IF(VLOOKUP($A104,'Annex 2 EHV charges'!$A:$O,11,FALSE)=0,"",VLOOKUP($A104,'Annex 2 EHV charges'!$A:$O,11,FALSE)),"")</f>
        <v>30.9</v>
      </c>
    </row>
    <row r="105" spans="1:8" x14ac:dyDescent="0.2">
      <c r="A105" s="156">
        <f t="array" ref="A105">IFERROR(INDEX('Annex 2 EHV charges'!$A$11:$A$260, MATCH(0, IF(ISBLANK('Annex 2 EHV charges'!$A$11:$A$260),1, COUNTIF(A$4:$A104, 'Annex 2 EHV charges'!$A$11:$A$260)), 0)),"")</f>
        <v>760</v>
      </c>
      <c r="B105" s="156">
        <f>IF($A105="","",VLOOKUP($A105,'Annex 2 EHV charges'!$A:$O,2,0))</f>
        <v>760</v>
      </c>
      <c r="C105" s="157">
        <f>IF($A105="","",VLOOKUP($A105,'Annex 2 EHV charges'!$A:$O,3,0))</f>
        <v>2100041324775</v>
      </c>
      <c r="D105" s="156" t="str">
        <f>IF($A105="","",VLOOKUP($A105,'Annex 2 EHV charges'!$A:$O,7,0))</f>
        <v>Pen Y Cymoedd WF Aux.</v>
      </c>
      <c r="E105" s="158">
        <f>IFERROR(IF(VLOOKUP($A105,'Annex 2 EHV charges'!$A:$O,8,FALSE)=0,"",VLOOKUP($A105,'Annex 2 EHV charges'!$A:$O,8,FALSE)),"")</f>
        <v>0.14199999999999999</v>
      </c>
      <c r="F105" s="159">
        <f>IFERROR(IF(VLOOKUP($A105,'Annex 2 EHV charges'!$A:$O,9,FALSE)=0,"",VLOOKUP($A105,'Annex 2 EHV charges'!$A:$O,9,FALSE)),"")</f>
        <v>1316.74</v>
      </c>
      <c r="G105" s="160">
        <f>IFERROR(IF(VLOOKUP($A105,'Annex 2 EHV charges'!$A:$O,10,FALSE)=0,"",VLOOKUP($A105,'Annex 2 EHV charges'!$A:$O,10,FALSE)),"")</f>
        <v>3.74</v>
      </c>
      <c r="H105" s="160">
        <f>IFERROR(IF(VLOOKUP($A105,'Annex 2 EHV charges'!$A:$O,11,FALSE)=0,"",VLOOKUP($A105,'Annex 2 EHV charges'!$A:$O,11,FALSE)),"")</f>
        <v>3.74</v>
      </c>
    </row>
    <row r="106" spans="1:8" ht="25.5" x14ac:dyDescent="0.2">
      <c r="A106" s="156">
        <f t="array" ref="A106">IFERROR(INDEX('Annex 2 EHV charges'!$A$11:$A$260, MATCH(0, IF(ISBLANK('Annex 2 EHV charges'!$A$11:$A$260),1, COUNTIF(A$4:$A105, 'Annex 2 EHV charges'!$A$11:$A$260)), 0)),"")</f>
        <v>880</v>
      </c>
      <c r="B106" s="156">
        <f>IF($A106="","",VLOOKUP($A106,'Annex 2 EHV charges'!$A:$O,2,0))</f>
        <v>880</v>
      </c>
      <c r="C106" s="157" t="str">
        <f>IF($A106="","",VLOOKUP($A106,'Annex 2 EHV charges'!$A:$O,3,0))</f>
        <v>2189999997595
2189999997600</v>
      </c>
      <c r="D106" s="156" t="str">
        <f>IF($A106="","",VLOOKUP($A106,'Annex 2 EHV charges'!$A:$O,7,0))</f>
        <v>Tata Margam</v>
      </c>
      <c r="E106" s="158" t="str">
        <f>IFERROR(IF(VLOOKUP($A106,'Annex 2 EHV charges'!$A:$O,8,FALSE)=0,"",VLOOKUP($A106,'Annex 2 EHV charges'!$A:$O,8,FALSE)),"")</f>
        <v/>
      </c>
      <c r="F106" s="159" t="str">
        <f>IFERROR(IF(VLOOKUP($A106,'Annex 2 EHV charges'!$A:$O,9,FALSE)=0,"",VLOOKUP($A106,'Annex 2 EHV charges'!$A:$O,9,FALSE)),"")</f>
        <v/>
      </c>
      <c r="G106" s="160">
        <f>IFERROR(IF(VLOOKUP($A106,'Annex 2 EHV charges'!$A:$O,10,FALSE)=0,"",VLOOKUP($A106,'Annex 2 EHV charges'!$A:$O,10,FALSE)),"")</f>
        <v>4.29</v>
      </c>
      <c r="H106" s="160">
        <f>IFERROR(IF(VLOOKUP($A106,'Annex 2 EHV charges'!$A:$O,11,FALSE)=0,"",VLOOKUP($A106,'Annex 2 EHV charges'!$A:$O,11,FALSE)),"")</f>
        <v>4.29</v>
      </c>
    </row>
    <row r="107" spans="1:8" x14ac:dyDescent="0.2">
      <c r="A107" s="156">
        <f t="array" ref="A107">IFERROR(INDEX('Annex 2 EHV charges'!$A$11:$A$260, MATCH(0, IF(ISBLANK('Annex 2 EHV charges'!$A$11:$A$260),1, COUNTIF(A$4:$A106, 'Annex 2 EHV charges'!$A$11:$A$260)), 0)),"")</f>
        <v>882</v>
      </c>
      <c r="B107" s="156">
        <f>IF($A107="","",VLOOKUP($A107,'Annex 2 EHV charges'!$A:$O,2,0))</f>
        <v>882</v>
      </c>
      <c r="C107" s="157">
        <f>IF($A107="","",VLOOKUP($A107,'Annex 2 EHV charges'!$A:$O,3,0))</f>
        <v>2100041103391</v>
      </c>
      <c r="D107" s="156" t="str">
        <f>IF($A107="","",VLOOKUP($A107,'Annex 2 EHV charges'!$A:$O,7,0))</f>
        <v>Tir John STOR</v>
      </c>
      <c r="E107" s="158">
        <f>IFERROR(IF(VLOOKUP($A107,'Annex 2 EHV charges'!$A:$O,8,FALSE)=0,"",VLOOKUP($A107,'Annex 2 EHV charges'!$A:$O,8,FALSE)),"")</f>
        <v>5.7000000000000002E-2</v>
      </c>
      <c r="F107" s="159">
        <f>IFERROR(IF(VLOOKUP($A107,'Annex 2 EHV charges'!$A:$O,9,FALSE)=0,"",VLOOKUP($A107,'Annex 2 EHV charges'!$A:$O,9,FALSE)),"")</f>
        <v>1.92</v>
      </c>
      <c r="G107" s="160">
        <f>IFERROR(IF(VLOOKUP($A107,'Annex 2 EHV charges'!$A:$O,10,FALSE)=0,"",VLOOKUP($A107,'Annex 2 EHV charges'!$A:$O,10,FALSE)),"")</f>
        <v>1.69</v>
      </c>
      <c r="H107" s="160">
        <f>IFERROR(IF(VLOOKUP($A107,'Annex 2 EHV charges'!$A:$O,11,FALSE)=0,"",VLOOKUP($A107,'Annex 2 EHV charges'!$A:$O,11,FALSE)),"")</f>
        <v>1.69</v>
      </c>
    </row>
    <row r="108" spans="1:8" x14ac:dyDescent="0.2">
      <c r="A108" s="156">
        <f t="array" ref="A108">IFERROR(INDEX('Annex 2 EHV charges'!$A$11:$A$260, MATCH(0, IF(ISBLANK('Annex 2 EHV charges'!$A$11:$A$260),1, COUNTIF(A$4:$A107, 'Annex 2 EHV charges'!$A$11:$A$260)), 0)),"")</f>
        <v>883</v>
      </c>
      <c r="B108" s="156">
        <f>IF($A108="","",VLOOKUP($A108,'Annex 2 EHV charges'!$A:$O,2,0))</f>
        <v>883</v>
      </c>
      <c r="C108" s="157">
        <f>IF($A108="","",VLOOKUP($A108,'Annex 2 EHV charges'!$A:$O,3,0))</f>
        <v>2100041105593</v>
      </c>
      <c r="D108" s="156" t="str">
        <f>IF($A108="","",VLOOKUP($A108,'Annex 2 EHV charges'!$A:$O,7,0))</f>
        <v>Wear Point WF</v>
      </c>
      <c r="E108" s="158">
        <f>IFERROR(IF(VLOOKUP($A108,'Annex 2 EHV charges'!$A:$O,8,FALSE)=0,"",VLOOKUP($A108,'Annex 2 EHV charges'!$A:$O,8,FALSE)),"")</f>
        <v>0.49</v>
      </c>
      <c r="F108" s="159">
        <f>IFERROR(IF(VLOOKUP($A108,'Annex 2 EHV charges'!$A:$O,9,FALSE)=0,"",VLOOKUP($A108,'Annex 2 EHV charges'!$A:$O,9,FALSE)),"")</f>
        <v>8.11</v>
      </c>
      <c r="G108" s="160">
        <f>IFERROR(IF(VLOOKUP($A108,'Annex 2 EHV charges'!$A:$O,10,FALSE)=0,"",VLOOKUP($A108,'Annex 2 EHV charges'!$A:$O,10,FALSE)),"")</f>
        <v>1.89</v>
      </c>
      <c r="H108" s="160">
        <f>IFERROR(IF(VLOOKUP($A108,'Annex 2 EHV charges'!$A:$O,11,FALSE)=0,"",VLOOKUP($A108,'Annex 2 EHV charges'!$A:$O,11,FALSE)),"")</f>
        <v>1.89</v>
      </c>
    </row>
    <row r="109" spans="1:8" x14ac:dyDescent="0.2">
      <c r="A109" s="156">
        <f t="array" ref="A109">IFERROR(INDEX('Annex 2 EHV charges'!$A$11:$A$260, MATCH(0, IF(ISBLANK('Annex 2 EHV charges'!$A$11:$A$260),1, COUNTIF(A$4:$A108, 'Annex 2 EHV charges'!$A$11:$A$260)), 0)),"")</f>
        <v>884</v>
      </c>
      <c r="B109" s="156">
        <f>IF($A109="","",VLOOKUP($A109,'Annex 2 EHV charges'!$A:$O,2,0))</f>
        <v>884</v>
      </c>
      <c r="C109" s="157">
        <f>IF($A109="","",VLOOKUP($A109,'Annex 2 EHV charges'!$A:$O,3,0))</f>
        <v>2100041113229</v>
      </c>
      <c r="D109" s="156" t="str">
        <f>IF($A109="","",VLOOKUP($A109,'Annex 2 EHV charges'!$A:$O,7,0))</f>
        <v>West Farm PV</v>
      </c>
      <c r="E109" s="158">
        <f>IFERROR(IF(VLOOKUP($A109,'Annex 2 EHV charges'!$A:$O,8,FALSE)=0,"",VLOOKUP($A109,'Annex 2 EHV charges'!$A:$O,8,FALSE)),"")</f>
        <v>0.307</v>
      </c>
      <c r="F109" s="159">
        <f>IFERROR(IF(VLOOKUP($A109,'Annex 2 EHV charges'!$A:$O,9,FALSE)=0,"",VLOOKUP($A109,'Annex 2 EHV charges'!$A:$O,9,FALSE)),"")</f>
        <v>5.17</v>
      </c>
      <c r="G109" s="160">
        <f>IFERROR(IF(VLOOKUP($A109,'Annex 2 EHV charges'!$A:$O,10,FALSE)=0,"",VLOOKUP($A109,'Annex 2 EHV charges'!$A:$O,10,FALSE)),"")</f>
        <v>2.36</v>
      </c>
      <c r="H109" s="160">
        <f>IFERROR(IF(VLOOKUP($A109,'Annex 2 EHV charges'!$A:$O,11,FALSE)=0,"",VLOOKUP($A109,'Annex 2 EHV charges'!$A:$O,11,FALSE)),"")</f>
        <v>2.36</v>
      </c>
    </row>
    <row r="110" spans="1:8" x14ac:dyDescent="0.2">
      <c r="A110" s="156">
        <f t="array" ref="A110">IFERROR(INDEX('Annex 2 EHV charges'!$A$11:$A$260, MATCH(0, IF(ISBLANK('Annex 2 EHV charges'!$A$11:$A$260),1, COUNTIF(A$4:$A109, 'Annex 2 EHV charges'!$A$11:$A$260)), 0)),"")</f>
        <v>885</v>
      </c>
      <c r="B110" s="156">
        <f>IF($A110="","",VLOOKUP($A110,'Annex 2 EHV charges'!$A:$O,2,0))</f>
        <v>885</v>
      </c>
      <c r="C110" s="157">
        <f>IF($A110="","",VLOOKUP($A110,'Annex 2 EHV charges'!$A:$O,3,0))</f>
        <v>2100041113326</v>
      </c>
      <c r="D110" s="156" t="str">
        <f>IF($A110="","",VLOOKUP($A110,'Annex 2 EHV charges'!$A:$O,7,0))</f>
        <v>Jordanston Farm PV</v>
      </c>
      <c r="E110" s="158">
        <f>IFERROR(IF(VLOOKUP($A110,'Annex 2 EHV charges'!$A:$O,8,FALSE)=0,"",VLOOKUP($A110,'Annex 2 EHV charges'!$A:$O,8,FALSE)),"")</f>
        <v>0.74</v>
      </c>
      <c r="F110" s="159">
        <f>IFERROR(IF(VLOOKUP($A110,'Annex 2 EHV charges'!$A:$O,9,FALSE)=0,"",VLOOKUP($A110,'Annex 2 EHV charges'!$A:$O,9,FALSE)),"")</f>
        <v>2.38</v>
      </c>
      <c r="G110" s="160">
        <f>IFERROR(IF(VLOOKUP($A110,'Annex 2 EHV charges'!$A:$O,10,FALSE)=0,"",VLOOKUP($A110,'Annex 2 EHV charges'!$A:$O,10,FALSE)),"")</f>
        <v>4.43</v>
      </c>
      <c r="H110" s="160">
        <f>IFERROR(IF(VLOOKUP($A110,'Annex 2 EHV charges'!$A:$O,11,FALSE)=0,"",VLOOKUP($A110,'Annex 2 EHV charges'!$A:$O,11,FALSE)),"")</f>
        <v>4.43</v>
      </c>
    </row>
    <row r="111" spans="1:8" x14ac:dyDescent="0.2">
      <c r="A111" s="156">
        <f t="array" ref="A111">IFERROR(INDEX('Annex 2 EHV charges'!$A$11:$A$260, MATCH(0, IF(ISBLANK('Annex 2 EHV charges'!$A$11:$A$260),1, COUNTIF(A$4:$A110, 'Annex 2 EHV charges'!$A$11:$A$260)), 0)),"")</f>
        <v>886</v>
      </c>
      <c r="B111" s="156">
        <f>IF($A111="","",VLOOKUP($A111,'Annex 2 EHV charges'!$A:$O,2,0))</f>
        <v>886</v>
      </c>
      <c r="C111" s="157">
        <f>IF($A111="","",VLOOKUP($A111,'Annex 2 EHV charges'!$A:$O,3,0))</f>
        <v>2100041115787</v>
      </c>
      <c r="D111" s="156" t="str">
        <f>IF($A111="","",VLOOKUP($A111,'Annex 2 EHV charges'!$A:$O,7,0))</f>
        <v>Rudbaxton</v>
      </c>
      <c r="E111" s="158">
        <f>IFERROR(IF(VLOOKUP($A111,'Annex 2 EHV charges'!$A:$O,8,FALSE)=0,"",VLOOKUP($A111,'Annex 2 EHV charges'!$A:$O,8,FALSE)),"")</f>
        <v>2.3820000000000001</v>
      </c>
      <c r="F111" s="159">
        <f>IFERROR(IF(VLOOKUP($A111,'Annex 2 EHV charges'!$A:$O,9,FALSE)=0,"",VLOOKUP($A111,'Annex 2 EHV charges'!$A:$O,9,FALSE)),"")</f>
        <v>5.64</v>
      </c>
      <c r="G111" s="160">
        <f>IFERROR(IF(VLOOKUP($A111,'Annex 2 EHV charges'!$A:$O,10,FALSE)=0,"",VLOOKUP($A111,'Annex 2 EHV charges'!$A:$O,10,FALSE)),"")</f>
        <v>4.9400000000000004</v>
      </c>
      <c r="H111" s="160">
        <f>IFERROR(IF(VLOOKUP($A111,'Annex 2 EHV charges'!$A:$O,11,FALSE)=0,"",VLOOKUP($A111,'Annex 2 EHV charges'!$A:$O,11,FALSE)),"")</f>
        <v>4.9400000000000004</v>
      </c>
    </row>
    <row r="112" spans="1:8" x14ac:dyDescent="0.2">
      <c r="A112" s="156">
        <f t="array" ref="A112">IFERROR(INDEX('Annex 2 EHV charges'!$A$11:$A$260, MATCH(0, IF(ISBLANK('Annex 2 EHV charges'!$A$11:$A$260),1, COUNTIF(A$4:$A111, 'Annex 2 EHV charges'!$A$11:$A$260)), 0)),"")</f>
        <v>888</v>
      </c>
      <c r="B112" s="156">
        <f>IF($A112="","",VLOOKUP($A112,'Annex 2 EHV charges'!$A:$O,2,0))</f>
        <v>888</v>
      </c>
      <c r="C112" s="157">
        <f>IF($A112="","",VLOOKUP($A112,'Annex 2 EHV charges'!$A:$O,3,0))</f>
        <v>2100041120350</v>
      </c>
      <c r="D112" s="156" t="str">
        <f>IF($A112="","",VLOOKUP($A112,'Annex 2 EHV charges'!$A:$O,7,0))</f>
        <v>Dowlais STOR</v>
      </c>
      <c r="E112" s="158">
        <f>IFERROR(IF(VLOOKUP($A112,'Annex 2 EHV charges'!$A:$O,8,FALSE)=0,"",VLOOKUP($A112,'Annex 2 EHV charges'!$A:$O,8,FALSE)),"")</f>
        <v>0.314</v>
      </c>
      <c r="F112" s="159">
        <f>IFERROR(IF(VLOOKUP($A112,'Annex 2 EHV charges'!$A:$O,9,FALSE)=0,"",VLOOKUP($A112,'Annex 2 EHV charges'!$A:$O,9,FALSE)),"")</f>
        <v>4.99</v>
      </c>
      <c r="G112" s="160">
        <f>IFERROR(IF(VLOOKUP($A112,'Annex 2 EHV charges'!$A:$O,10,FALSE)=0,"",VLOOKUP($A112,'Annex 2 EHV charges'!$A:$O,10,FALSE)),"")</f>
        <v>1.89</v>
      </c>
      <c r="H112" s="160">
        <f>IFERROR(IF(VLOOKUP($A112,'Annex 2 EHV charges'!$A:$O,11,FALSE)=0,"",VLOOKUP($A112,'Annex 2 EHV charges'!$A:$O,11,FALSE)),"")</f>
        <v>1.89</v>
      </c>
    </row>
    <row r="113" spans="1:8" x14ac:dyDescent="0.2">
      <c r="A113" s="156">
        <f t="array" ref="A113">IFERROR(INDEX('Annex 2 EHV charges'!$A$11:$A$260, MATCH(0, IF(ISBLANK('Annex 2 EHV charges'!$A$11:$A$260),1, COUNTIF(A$4:$A112, 'Annex 2 EHV charges'!$A$11:$A$260)), 0)),"")</f>
        <v>890</v>
      </c>
      <c r="B113" s="156">
        <f>IF($A113="","",VLOOKUP($A113,'Annex 2 EHV charges'!$A:$O,2,0))</f>
        <v>890</v>
      </c>
      <c r="C113" s="157">
        <f>IF($A113="","",VLOOKUP($A113,'Annex 2 EHV charges'!$A:$O,3,0))</f>
        <v>2100041142372</v>
      </c>
      <c r="D113" s="156" t="str">
        <f>IF($A113="","",VLOOKUP($A113,'Annex 2 EHV charges'!$A:$O,7,0))</f>
        <v>Trident Park</v>
      </c>
      <c r="E113" s="158" t="str">
        <f>IFERROR(IF(VLOOKUP($A113,'Annex 2 EHV charges'!$A:$O,8,FALSE)=0,"",VLOOKUP($A113,'Annex 2 EHV charges'!$A:$O,8,FALSE)),"")</f>
        <v/>
      </c>
      <c r="F113" s="159">
        <f>IFERROR(IF(VLOOKUP($A113,'Annex 2 EHV charges'!$A:$O,9,FALSE)=0,"",VLOOKUP($A113,'Annex 2 EHV charges'!$A:$O,9,FALSE)),"")</f>
        <v>215.74</v>
      </c>
      <c r="G113" s="160">
        <f>IFERROR(IF(VLOOKUP($A113,'Annex 2 EHV charges'!$A:$O,10,FALSE)=0,"",VLOOKUP($A113,'Annex 2 EHV charges'!$A:$O,10,FALSE)),"")</f>
        <v>1.91</v>
      </c>
      <c r="H113" s="160">
        <f>IFERROR(IF(VLOOKUP($A113,'Annex 2 EHV charges'!$A:$O,11,FALSE)=0,"",VLOOKUP($A113,'Annex 2 EHV charges'!$A:$O,11,FALSE)),"")</f>
        <v>1.91</v>
      </c>
    </row>
    <row r="114" spans="1:8" x14ac:dyDescent="0.2">
      <c r="A114" s="156">
        <f t="array" ref="A114">IFERROR(INDEX('Annex 2 EHV charges'!$A$11:$A$260, MATCH(0, IF(ISBLANK('Annex 2 EHV charges'!$A$11:$A$260),1, COUNTIF(A$4:$A113, 'Annex 2 EHV charges'!$A$11:$A$260)), 0)),"")</f>
        <v>891</v>
      </c>
      <c r="B114" s="156">
        <f>IF($A114="","",VLOOKUP($A114,'Annex 2 EHV charges'!$A:$O,2,0))</f>
        <v>891</v>
      </c>
      <c r="C114" s="157">
        <f>IF($A114="","",VLOOKUP($A114,'Annex 2 EHV charges'!$A:$O,3,0))</f>
        <v>2100041150763</v>
      </c>
      <c r="D114" s="156" t="str">
        <f>IF($A114="","",VLOOKUP($A114,'Annex 2 EHV charges'!$A:$O,7,0))</f>
        <v>Baglan PV</v>
      </c>
      <c r="E114" s="158">
        <f>IFERROR(IF(VLOOKUP($A114,'Annex 2 EHV charges'!$A:$O,8,FALSE)=0,"",VLOOKUP($A114,'Annex 2 EHV charges'!$A:$O,8,FALSE)),"")</f>
        <v>7.0000000000000001E-3</v>
      </c>
      <c r="F114" s="159">
        <f>IFERROR(IF(VLOOKUP($A114,'Annex 2 EHV charges'!$A:$O,9,FALSE)=0,"",VLOOKUP($A114,'Annex 2 EHV charges'!$A:$O,9,FALSE)),"")</f>
        <v>5.22</v>
      </c>
      <c r="G114" s="160">
        <f>IFERROR(IF(VLOOKUP($A114,'Annex 2 EHV charges'!$A:$O,10,FALSE)=0,"",VLOOKUP($A114,'Annex 2 EHV charges'!$A:$O,10,FALSE)),"")</f>
        <v>4.1900000000000004</v>
      </c>
      <c r="H114" s="160">
        <f>IFERROR(IF(VLOOKUP($A114,'Annex 2 EHV charges'!$A:$O,11,FALSE)=0,"",VLOOKUP($A114,'Annex 2 EHV charges'!$A:$O,11,FALSE)),"")</f>
        <v>4.1900000000000004</v>
      </c>
    </row>
    <row r="115" spans="1:8" x14ac:dyDescent="0.2">
      <c r="A115" s="156">
        <f t="array" ref="A115">IFERROR(INDEX('Annex 2 EHV charges'!$A$11:$A$260, MATCH(0, IF(ISBLANK('Annex 2 EHV charges'!$A$11:$A$260),1, COUNTIF(A$4:$A114, 'Annex 2 EHV charges'!$A$11:$A$260)), 0)),"")</f>
        <v>892</v>
      </c>
      <c r="B115" s="156">
        <f>IF($A115="","",VLOOKUP($A115,'Annex 2 EHV charges'!$A:$O,2,0))</f>
        <v>892</v>
      </c>
      <c r="C115" s="157">
        <f>IF($A115="","",VLOOKUP($A115,'Annex 2 EHV charges'!$A:$O,3,0))</f>
        <v>2100041150781</v>
      </c>
      <c r="D115" s="156" t="str">
        <f>IF($A115="","",VLOOKUP($A115,'Annex 2 EHV charges'!$A:$O,7,0))</f>
        <v>Whitland (Caermelyn)</v>
      </c>
      <c r="E115" s="158">
        <f>IFERROR(IF(VLOOKUP($A115,'Annex 2 EHV charges'!$A:$O,8,FALSE)=0,"",VLOOKUP($A115,'Annex 2 EHV charges'!$A:$O,8,FALSE)),"")</f>
        <v>2.5670000000000002</v>
      </c>
      <c r="F115" s="159">
        <f>IFERROR(IF(VLOOKUP($A115,'Annex 2 EHV charges'!$A:$O,9,FALSE)=0,"",VLOOKUP($A115,'Annex 2 EHV charges'!$A:$O,9,FALSE)),"")</f>
        <v>4.3600000000000003</v>
      </c>
      <c r="G115" s="160">
        <f>IFERROR(IF(VLOOKUP($A115,'Annex 2 EHV charges'!$A:$O,10,FALSE)=0,"",VLOOKUP($A115,'Annex 2 EHV charges'!$A:$O,10,FALSE)),"")</f>
        <v>22.62</v>
      </c>
      <c r="H115" s="160">
        <f>IFERROR(IF(VLOOKUP($A115,'Annex 2 EHV charges'!$A:$O,11,FALSE)=0,"",VLOOKUP($A115,'Annex 2 EHV charges'!$A:$O,11,FALSE)),"")</f>
        <v>22.62</v>
      </c>
    </row>
    <row r="116" spans="1:8" x14ac:dyDescent="0.2">
      <c r="A116" s="156">
        <f t="array" ref="A116">IFERROR(INDEX('Annex 2 EHV charges'!$A$11:$A$260, MATCH(0, IF(ISBLANK('Annex 2 EHV charges'!$A$11:$A$260),1, COUNTIF(A$4:$A115, 'Annex 2 EHV charges'!$A$11:$A$260)), 0)),"")</f>
        <v>893</v>
      </c>
      <c r="B116" s="156">
        <f>IF($A116="","",VLOOKUP($A116,'Annex 2 EHV charges'!$A:$O,2,0))</f>
        <v>893</v>
      </c>
      <c r="C116" s="157">
        <f>IF($A116="","",VLOOKUP($A116,'Annex 2 EHV charges'!$A:$O,3,0))</f>
        <v>2100041150833</v>
      </c>
      <c r="D116" s="156" t="str">
        <f>IF($A116="","",VLOOKUP($A116,'Annex 2 EHV charges'!$A:$O,7,0))</f>
        <v>Liddlestone Ridge</v>
      </c>
      <c r="E116" s="158">
        <f>IFERROR(IF(VLOOKUP($A116,'Annex 2 EHV charges'!$A:$O,8,FALSE)=0,"",VLOOKUP($A116,'Annex 2 EHV charges'!$A:$O,8,FALSE)),"")</f>
        <v>0.99399999999999999</v>
      </c>
      <c r="F116" s="159">
        <f>IFERROR(IF(VLOOKUP($A116,'Annex 2 EHV charges'!$A:$O,9,FALSE)=0,"",VLOOKUP($A116,'Annex 2 EHV charges'!$A:$O,9,FALSE)),"")</f>
        <v>2.36</v>
      </c>
      <c r="G116" s="160">
        <f>IFERROR(IF(VLOOKUP($A116,'Annex 2 EHV charges'!$A:$O,10,FALSE)=0,"",VLOOKUP($A116,'Annex 2 EHV charges'!$A:$O,10,FALSE)),"")</f>
        <v>7.28</v>
      </c>
      <c r="H116" s="160">
        <f>IFERROR(IF(VLOOKUP($A116,'Annex 2 EHV charges'!$A:$O,11,FALSE)=0,"",VLOOKUP($A116,'Annex 2 EHV charges'!$A:$O,11,FALSE)),"")</f>
        <v>7.28</v>
      </c>
    </row>
    <row r="117" spans="1:8" x14ac:dyDescent="0.2">
      <c r="A117" s="156">
        <f t="array" ref="A117">IFERROR(INDEX('Annex 2 EHV charges'!$A$11:$A$260, MATCH(0, IF(ISBLANK('Annex 2 EHV charges'!$A$11:$A$260),1, COUNTIF(A$4:$A116, 'Annex 2 EHV charges'!$A$11:$A$260)), 0)),"")</f>
        <v>894</v>
      </c>
      <c r="B117" s="156">
        <f>IF($A117="","",VLOOKUP($A117,'Annex 2 EHV charges'!$A:$O,2,0))</f>
        <v>894</v>
      </c>
      <c r="C117" s="157">
        <f>IF($A117="","",VLOOKUP($A117,'Annex 2 EHV charges'!$A:$O,3,0))</f>
        <v>2100041172093</v>
      </c>
      <c r="D117" s="156" t="str">
        <f>IF($A117="","",VLOOKUP($A117,'Annex 2 EHV charges'!$A:$O,7,0))</f>
        <v>Garn farm</v>
      </c>
      <c r="E117" s="158" t="str">
        <f>IFERROR(IF(VLOOKUP($A117,'Annex 2 EHV charges'!$A:$O,8,FALSE)=0,"",VLOOKUP($A117,'Annex 2 EHV charges'!$A:$O,8,FALSE)),"")</f>
        <v/>
      </c>
      <c r="F117" s="159">
        <f>IFERROR(IF(VLOOKUP($A117,'Annex 2 EHV charges'!$A:$O,9,FALSE)=0,"",VLOOKUP($A117,'Annex 2 EHV charges'!$A:$O,9,FALSE)),"")</f>
        <v>28.51</v>
      </c>
      <c r="G117" s="160">
        <f>IFERROR(IF(VLOOKUP($A117,'Annex 2 EHV charges'!$A:$O,10,FALSE)=0,"",VLOOKUP($A117,'Annex 2 EHV charges'!$A:$O,10,FALSE)),"")</f>
        <v>1.89</v>
      </c>
      <c r="H117" s="160">
        <f>IFERROR(IF(VLOOKUP($A117,'Annex 2 EHV charges'!$A:$O,11,FALSE)=0,"",VLOOKUP($A117,'Annex 2 EHV charges'!$A:$O,11,FALSE)),"")</f>
        <v>1.89</v>
      </c>
    </row>
    <row r="118" spans="1:8" x14ac:dyDescent="0.2">
      <c r="A118" s="156">
        <f t="array" ref="A118">IFERROR(INDEX('Annex 2 EHV charges'!$A$11:$A$260, MATCH(0, IF(ISBLANK('Annex 2 EHV charges'!$A$11:$A$260),1, COUNTIF(A$4:$A117, 'Annex 2 EHV charges'!$A$11:$A$260)), 0)),"")</f>
        <v>895</v>
      </c>
      <c r="B118" s="156">
        <f>IF($A118="","",VLOOKUP($A118,'Annex 2 EHV charges'!$A:$O,2,0))</f>
        <v>895</v>
      </c>
      <c r="C118" s="157">
        <f>IF($A118="","",VLOOKUP($A118,'Annex 2 EHV charges'!$A:$O,3,0))</f>
        <v>2100041172075</v>
      </c>
      <c r="D118" s="156" t="str">
        <f>IF($A118="","",VLOOKUP($A118,'Annex 2 EHV charges'!$A:$O,7,0))</f>
        <v>Llandarcy STOR</v>
      </c>
      <c r="E118" s="158">
        <f>IFERROR(IF(VLOOKUP($A118,'Annex 2 EHV charges'!$A:$O,8,FALSE)=0,"",VLOOKUP($A118,'Annex 2 EHV charges'!$A:$O,8,FALSE)),"")</f>
        <v>0.06</v>
      </c>
      <c r="F118" s="159">
        <f>IFERROR(IF(VLOOKUP($A118,'Annex 2 EHV charges'!$A:$O,9,FALSE)=0,"",VLOOKUP($A118,'Annex 2 EHV charges'!$A:$O,9,FALSE)),"")</f>
        <v>12.99</v>
      </c>
      <c r="G118" s="160">
        <f>IFERROR(IF(VLOOKUP($A118,'Annex 2 EHV charges'!$A:$O,10,FALSE)=0,"",VLOOKUP($A118,'Annex 2 EHV charges'!$A:$O,10,FALSE)),"")</f>
        <v>2.0299999999999998</v>
      </c>
      <c r="H118" s="160">
        <f>IFERROR(IF(VLOOKUP($A118,'Annex 2 EHV charges'!$A:$O,11,FALSE)=0,"",VLOOKUP($A118,'Annex 2 EHV charges'!$A:$O,11,FALSE)),"")</f>
        <v>2.0299999999999998</v>
      </c>
    </row>
    <row r="119" spans="1:8" x14ac:dyDescent="0.2">
      <c r="A119" s="156">
        <f t="array" ref="A119">IFERROR(INDEX('Annex 2 EHV charges'!$A$11:$A$260, MATCH(0, IF(ISBLANK('Annex 2 EHV charges'!$A$11:$A$260),1, COUNTIF(A$4:$A118, 'Annex 2 EHV charges'!$A$11:$A$260)), 0)),"")</f>
        <v>896</v>
      </c>
      <c r="B119" s="156">
        <f>IF($A119="","",VLOOKUP($A119,'Annex 2 EHV charges'!$A:$O,2,0))</f>
        <v>896</v>
      </c>
      <c r="C119" s="157">
        <f>IF($A119="","",VLOOKUP($A119,'Annex 2 EHV charges'!$A:$O,3,0))</f>
        <v>2100041195090</v>
      </c>
      <c r="D119" s="156" t="str">
        <f>IF($A119="","",VLOOKUP($A119,'Annex 2 EHV charges'!$A:$O,7,0))</f>
        <v>Treguff Farm</v>
      </c>
      <c r="E119" s="158" t="str">
        <f>IFERROR(IF(VLOOKUP($A119,'Annex 2 EHV charges'!$A:$O,8,FALSE)=0,"",VLOOKUP($A119,'Annex 2 EHV charges'!$A:$O,8,FALSE)),"")</f>
        <v/>
      </c>
      <c r="F119" s="159">
        <f>IFERROR(IF(VLOOKUP($A119,'Annex 2 EHV charges'!$A:$O,9,FALSE)=0,"",VLOOKUP($A119,'Annex 2 EHV charges'!$A:$O,9,FALSE)),"")</f>
        <v>11.51</v>
      </c>
      <c r="G119" s="160">
        <f>IFERROR(IF(VLOOKUP($A119,'Annex 2 EHV charges'!$A:$O,10,FALSE)=0,"",VLOOKUP($A119,'Annex 2 EHV charges'!$A:$O,10,FALSE)),"")</f>
        <v>3.97</v>
      </c>
      <c r="H119" s="160">
        <f>IFERROR(IF(VLOOKUP($A119,'Annex 2 EHV charges'!$A:$O,11,FALSE)=0,"",VLOOKUP($A119,'Annex 2 EHV charges'!$A:$O,11,FALSE)),"")</f>
        <v>3.97</v>
      </c>
    </row>
    <row r="120" spans="1:8" x14ac:dyDescent="0.2">
      <c r="A120" s="156">
        <f t="array" ref="A120">IFERROR(INDEX('Annex 2 EHV charges'!$A$11:$A$260, MATCH(0, IF(ISBLANK('Annex 2 EHV charges'!$A$11:$A$260),1, COUNTIF(A$4:$A119, 'Annex 2 EHV charges'!$A$11:$A$260)), 0)),"")</f>
        <v>897</v>
      </c>
      <c r="B120" s="156">
        <f>IF($A120="","",VLOOKUP($A120,'Annex 2 EHV charges'!$A:$O,2,0))</f>
        <v>897</v>
      </c>
      <c r="C120" s="157">
        <f>IF($A120="","",VLOOKUP($A120,'Annex 2 EHV charges'!$A:$O,3,0))</f>
        <v>2100041197887</v>
      </c>
      <c r="D120" s="156" t="str">
        <f>IF($A120="","",VLOOKUP($A120,'Annex 2 EHV charges'!$A:$O,7,0))</f>
        <v>Loughor Farm</v>
      </c>
      <c r="E120" s="158" t="str">
        <f>IFERROR(IF(VLOOKUP($A120,'Annex 2 EHV charges'!$A:$O,8,FALSE)=0,"",VLOOKUP($A120,'Annex 2 EHV charges'!$A:$O,8,FALSE)),"")</f>
        <v/>
      </c>
      <c r="F120" s="159">
        <f>IFERROR(IF(VLOOKUP($A120,'Annex 2 EHV charges'!$A:$O,9,FALSE)=0,"",VLOOKUP($A120,'Annex 2 EHV charges'!$A:$O,9,FALSE)),"")</f>
        <v>2.89</v>
      </c>
      <c r="G120" s="160">
        <f>IFERROR(IF(VLOOKUP($A120,'Annex 2 EHV charges'!$A:$O,10,FALSE)=0,"",VLOOKUP($A120,'Annex 2 EHV charges'!$A:$O,10,FALSE)),"")</f>
        <v>4</v>
      </c>
      <c r="H120" s="160">
        <f>IFERROR(IF(VLOOKUP($A120,'Annex 2 EHV charges'!$A:$O,11,FALSE)=0,"",VLOOKUP($A120,'Annex 2 EHV charges'!$A:$O,11,FALSE)),"")</f>
        <v>4</v>
      </c>
    </row>
    <row r="121" spans="1:8" x14ac:dyDescent="0.2">
      <c r="A121" s="156">
        <f t="array" ref="A121">IFERROR(INDEX('Annex 2 EHV charges'!$A$11:$A$260, MATCH(0, IF(ISBLANK('Annex 2 EHV charges'!$A$11:$A$260),1, COUNTIF(A$4:$A120, 'Annex 2 EHV charges'!$A$11:$A$260)), 0)),"")</f>
        <v>898</v>
      </c>
      <c r="B121" s="156">
        <f>IF($A121="","",VLOOKUP($A121,'Annex 2 EHV charges'!$A:$O,2,0))</f>
        <v>898</v>
      </c>
      <c r="C121" s="157">
        <f>IF($A121="","",VLOOKUP($A121,'Annex 2 EHV charges'!$A:$O,3,0))</f>
        <v>2100041197869</v>
      </c>
      <c r="D121" s="156" t="str">
        <f>IF($A121="","",VLOOKUP($A121,'Annex 2 EHV charges'!$A:$O,7,0))</f>
        <v>Sutton Farm</v>
      </c>
      <c r="E121" s="158" t="str">
        <f>IFERROR(IF(VLOOKUP($A121,'Annex 2 EHV charges'!$A:$O,8,FALSE)=0,"",VLOOKUP($A121,'Annex 2 EHV charges'!$A:$O,8,FALSE)),"")</f>
        <v/>
      </c>
      <c r="F121" s="159">
        <f>IFERROR(IF(VLOOKUP($A121,'Annex 2 EHV charges'!$A:$O,9,FALSE)=0,"",VLOOKUP($A121,'Annex 2 EHV charges'!$A:$O,9,FALSE)),"")</f>
        <v>10.88</v>
      </c>
      <c r="G121" s="160">
        <f>IFERROR(IF(VLOOKUP($A121,'Annex 2 EHV charges'!$A:$O,10,FALSE)=0,"",VLOOKUP($A121,'Annex 2 EHV charges'!$A:$O,10,FALSE)),"")</f>
        <v>2.83</v>
      </c>
      <c r="H121" s="160">
        <f>IFERROR(IF(VLOOKUP($A121,'Annex 2 EHV charges'!$A:$O,11,FALSE)=0,"",VLOOKUP($A121,'Annex 2 EHV charges'!$A:$O,11,FALSE)),"")</f>
        <v>2.83</v>
      </c>
    </row>
    <row r="122" spans="1:8" x14ac:dyDescent="0.2">
      <c r="A122" s="156">
        <f t="array" ref="A122">IFERROR(INDEX('Annex 2 EHV charges'!$A$11:$A$260, MATCH(0, IF(ISBLANK('Annex 2 EHV charges'!$A$11:$A$260),1, COUNTIF(A$4:$A121, 'Annex 2 EHV charges'!$A$11:$A$260)), 0)),"")</f>
        <v>899</v>
      </c>
      <c r="B122" s="156">
        <f>IF($A122="","",VLOOKUP($A122,'Annex 2 EHV charges'!$A:$O,2,0))</f>
        <v>899</v>
      </c>
      <c r="C122" s="157">
        <f>IF($A122="","",VLOOKUP($A122,'Annex 2 EHV charges'!$A:$O,3,0))</f>
        <v>2100041201318</v>
      </c>
      <c r="D122" s="156" t="str">
        <f>IF($A122="","",VLOOKUP($A122,'Annex 2 EHV charges'!$A:$O,7,0))</f>
        <v>Cefn Betingau</v>
      </c>
      <c r="E122" s="158" t="str">
        <f>IFERROR(IF(VLOOKUP($A122,'Annex 2 EHV charges'!$A:$O,8,FALSE)=0,"",VLOOKUP($A122,'Annex 2 EHV charges'!$A:$O,8,FALSE)),"")</f>
        <v/>
      </c>
      <c r="F122" s="159">
        <f>IFERROR(IF(VLOOKUP($A122,'Annex 2 EHV charges'!$A:$O,9,FALSE)=0,"",VLOOKUP($A122,'Annex 2 EHV charges'!$A:$O,9,FALSE)),"")</f>
        <v>2.16</v>
      </c>
      <c r="G122" s="160">
        <f>IFERROR(IF(VLOOKUP($A122,'Annex 2 EHV charges'!$A:$O,10,FALSE)=0,"",VLOOKUP($A122,'Annex 2 EHV charges'!$A:$O,10,FALSE)),"")</f>
        <v>5.56</v>
      </c>
      <c r="H122" s="160">
        <f>IFERROR(IF(VLOOKUP($A122,'Annex 2 EHV charges'!$A:$O,11,FALSE)=0,"",VLOOKUP($A122,'Annex 2 EHV charges'!$A:$O,11,FALSE)),"")</f>
        <v>5.56</v>
      </c>
    </row>
    <row r="123" spans="1:8" x14ac:dyDescent="0.2">
      <c r="A123" s="156">
        <f t="array" ref="A123">IFERROR(INDEX('Annex 2 EHV charges'!$A$11:$A$260, MATCH(0, IF(ISBLANK('Annex 2 EHV charges'!$A$11:$A$260),1, COUNTIF(A$4:$A122, 'Annex 2 EHV charges'!$A$11:$A$260)), 0)),"")</f>
        <v>900</v>
      </c>
      <c r="B123" s="156">
        <f>IF($A123="","",VLOOKUP($A123,'Annex 2 EHV charges'!$A:$O,2,0))</f>
        <v>900</v>
      </c>
      <c r="C123" s="157">
        <f>IF($A123="","",VLOOKUP($A123,'Annex 2 EHV charges'!$A:$O,3,0))</f>
        <v>2100041201293</v>
      </c>
      <c r="D123" s="156" t="str">
        <f>IF($A123="","",VLOOKUP($A123,'Annex 2 EHV charges'!$A:$O,7,0))</f>
        <v>Clawdd Ddu</v>
      </c>
      <c r="E123" s="158">
        <f>IFERROR(IF(VLOOKUP($A123,'Annex 2 EHV charges'!$A:$O,8,FALSE)=0,"",VLOOKUP($A123,'Annex 2 EHV charges'!$A:$O,8,FALSE)),"")</f>
        <v>0.157</v>
      </c>
      <c r="F123" s="159">
        <f>IFERROR(IF(VLOOKUP($A123,'Annex 2 EHV charges'!$A:$O,9,FALSE)=0,"",VLOOKUP($A123,'Annex 2 EHV charges'!$A:$O,9,FALSE)),"")</f>
        <v>1.65</v>
      </c>
      <c r="G123" s="160">
        <f>IFERROR(IF(VLOOKUP($A123,'Annex 2 EHV charges'!$A:$O,10,FALSE)=0,"",VLOOKUP($A123,'Annex 2 EHV charges'!$A:$O,10,FALSE)),"")</f>
        <v>6.49</v>
      </c>
      <c r="H123" s="160">
        <f>IFERROR(IF(VLOOKUP($A123,'Annex 2 EHV charges'!$A:$O,11,FALSE)=0,"",VLOOKUP($A123,'Annex 2 EHV charges'!$A:$O,11,FALSE)),"")</f>
        <v>6.49</v>
      </c>
    </row>
    <row r="124" spans="1:8" x14ac:dyDescent="0.2">
      <c r="A124" s="156">
        <f t="array" ref="A124">IFERROR(INDEX('Annex 2 EHV charges'!$A$11:$A$260, MATCH(0, IF(ISBLANK('Annex 2 EHV charges'!$A$11:$A$260),1, COUNTIF(A$4:$A123, 'Annex 2 EHV charges'!$A$11:$A$260)), 0)),"")</f>
        <v>901</v>
      </c>
      <c r="B124" s="156">
        <f>IF($A124="","",VLOOKUP($A124,'Annex 2 EHV charges'!$A:$O,2,0))</f>
        <v>901</v>
      </c>
      <c r="C124" s="157">
        <f>IF($A124="","",VLOOKUP($A124,'Annex 2 EHV charges'!$A:$O,3,0))</f>
        <v>2100041212221</v>
      </c>
      <c r="D124" s="156" t="str">
        <f>IF($A124="","",VLOOKUP($A124,'Annex 2 EHV charges'!$A:$O,7,0))</f>
        <v>Pentre Farm</v>
      </c>
      <c r="E124" s="158">
        <f>IFERROR(IF(VLOOKUP($A124,'Annex 2 EHV charges'!$A:$O,8,FALSE)=0,"",VLOOKUP($A124,'Annex 2 EHV charges'!$A:$O,8,FALSE)),"")</f>
        <v>0.63400000000000001</v>
      </c>
      <c r="F124" s="159">
        <f>IFERROR(IF(VLOOKUP($A124,'Annex 2 EHV charges'!$A:$O,9,FALSE)=0,"",VLOOKUP($A124,'Annex 2 EHV charges'!$A:$O,9,FALSE)),"")</f>
        <v>129.15</v>
      </c>
      <c r="G124" s="160">
        <f>IFERROR(IF(VLOOKUP($A124,'Annex 2 EHV charges'!$A:$O,10,FALSE)=0,"",VLOOKUP($A124,'Annex 2 EHV charges'!$A:$O,10,FALSE)),"")</f>
        <v>2.2400000000000002</v>
      </c>
      <c r="H124" s="160">
        <f>IFERROR(IF(VLOOKUP($A124,'Annex 2 EHV charges'!$A:$O,11,FALSE)=0,"",VLOOKUP($A124,'Annex 2 EHV charges'!$A:$O,11,FALSE)),"")</f>
        <v>2.2400000000000002</v>
      </c>
    </row>
    <row r="125" spans="1:8" x14ac:dyDescent="0.2">
      <c r="A125" s="156">
        <f t="array" ref="A125">IFERROR(INDEX('Annex 2 EHV charges'!$A$11:$A$260, MATCH(0, IF(ISBLANK('Annex 2 EHV charges'!$A$11:$A$260),1, COUNTIF(A$4:$A124, 'Annex 2 EHV charges'!$A$11:$A$260)), 0)),"")</f>
        <v>902</v>
      </c>
      <c r="B125" s="156">
        <f>IF($A125="","",VLOOKUP($A125,'Annex 2 EHV charges'!$A:$O,2,0))</f>
        <v>902</v>
      </c>
      <c r="C125" s="157">
        <f>IF($A125="","",VLOOKUP($A125,'Annex 2 EHV charges'!$A:$O,3,0))</f>
        <v>2100041221059</v>
      </c>
      <c r="D125" s="156" t="str">
        <f>IF($A125="","",VLOOKUP($A125,'Annex 2 EHV charges'!$A:$O,7,0))</f>
        <v>Barry STOR</v>
      </c>
      <c r="E125" s="158" t="str">
        <f>IFERROR(IF(VLOOKUP($A125,'Annex 2 EHV charges'!$A:$O,8,FALSE)=0,"",VLOOKUP($A125,'Annex 2 EHV charges'!$A:$O,8,FALSE)),"")</f>
        <v/>
      </c>
      <c r="F125" s="159">
        <f>IFERROR(IF(VLOOKUP($A125,'Annex 2 EHV charges'!$A:$O,9,FALSE)=0,"",VLOOKUP($A125,'Annex 2 EHV charges'!$A:$O,9,FALSE)),"")</f>
        <v>24.25</v>
      </c>
      <c r="G125" s="160">
        <f>IFERROR(IF(VLOOKUP($A125,'Annex 2 EHV charges'!$A:$O,10,FALSE)=0,"",VLOOKUP($A125,'Annex 2 EHV charges'!$A:$O,10,FALSE)),"")</f>
        <v>1.98</v>
      </c>
      <c r="H125" s="160">
        <f>IFERROR(IF(VLOOKUP($A125,'Annex 2 EHV charges'!$A:$O,11,FALSE)=0,"",VLOOKUP($A125,'Annex 2 EHV charges'!$A:$O,11,FALSE)),"")</f>
        <v>1.98</v>
      </c>
    </row>
    <row r="126" spans="1:8" x14ac:dyDescent="0.2">
      <c r="A126" s="156">
        <f t="array" ref="A126">IFERROR(INDEX('Annex 2 EHV charges'!$A$11:$A$260, MATCH(0, IF(ISBLANK('Annex 2 EHV charges'!$A$11:$A$260),1, COUNTIF(A$4:$A125, 'Annex 2 EHV charges'!$A$11:$A$260)), 0)),"")</f>
        <v>903</v>
      </c>
      <c r="B126" s="156">
        <f>IF($A126="","",VLOOKUP($A126,'Annex 2 EHV charges'!$A:$O,2,0))</f>
        <v>903</v>
      </c>
      <c r="C126" s="157">
        <f>IF($A126="","",VLOOKUP($A126,'Annex 2 EHV charges'!$A:$O,3,0))</f>
        <v>2100041230833</v>
      </c>
      <c r="D126" s="156" t="str">
        <f>IF($A126="","",VLOOKUP($A126,'Annex 2 EHV charges'!$A:$O,7,0))</f>
        <v>Fenton Farm</v>
      </c>
      <c r="E126" s="158">
        <f>IFERROR(IF(VLOOKUP($A126,'Annex 2 EHV charges'!$A:$O,8,FALSE)=0,"",VLOOKUP($A126,'Annex 2 EHV charges'!$A:$O,8,FALSE)),"")</f>
        <v>2.343</v>
      </c>
      <c r="F126" s="159">
        <f>IFERROR(IF(VLOOKUP($A126,'Annex 2 EHV charges'!$A:$O,9,FALSE)=0,"",VLOOKUP($A126,'Annex 2 EHV charges'!$A:$O,9,FALSE)),"")</f>
        <v>2.65</v>
      </c>
      <c r="G126" s="160">
        <f>IFERROR(IF(VLOOKUP($A126,'Annex 2 EHV charges'!$A:$O,10,FALSE)=0,"",VLOOKUP($A126,'Annex 2 EHV charges'!$A:$O,10,FALSE)),"")</f>
        <v>12.88</v>
      </c>
      <c r="H126" s="160">
        <f>IFERROR(IF(VLOOKUP($A126,'Annex 2 EHV charges'!$A:$O,11,FALSE)=0,"",VLOOKUP($A126,'Annex 2 EHV charges'!$A:$O,11,FALSE)),"")</f>
        <v>12.88</v>
      </c>
    </row>
    <row r="127" spans="1:8" x14ac:dyDescent="0.2">
      <c r="A127" s="156">
        <f t="array" ref="A127">IFERROR(INDEX('Annex 2 EHV charges'!$A$11:$A$260, MATCH(0, IF(ISBLANK('Annex 2 EHV charges'!$A$11:$A$260),1, COUNTIF(A$4:$A126, 'Annex 2 EHV charges'!$A$11:$A$260)), 0)),"")</f>
        <v>904</v>
      </c>
      <c r="B127" s="156">
        <f>IF($A127="","",VLOOKUP($A127,'Annex 2 EHV charges'!$A:$O,2,0))</f>
        <v>904</v>
      </c>
      <c r="C127" s="157">
        <f>IF($A127="","",VLOOKUP($A127,'Annex 2 EHV charges'!$A:$O,3,0))</f>
        <v>2100041240344</v>
      </c>
      <c r="D127" s="156" t="str">
        <f>IF($A127="","",VLOOKUP($A127,'Annex 2 EHV charges'!$A:$O,7,0))</f>
        <v>Yerbeston Gate</v>
      </c>
      <c r="E127" s="158">
        <f>IFERROR(IF(VLOOKUP($A127,'Annex 2 EHV charges'!$A:$O,8,FALSE)=0,"",VLOOKUP($A127,'Annex 2 EHV charges'!$A:$O,8,FALSE)),"")</f>
        <v>1.6559999999999999</v>
      </c>
      <c r="F127" s="159">
        <f>IFERROR(IF(VLOOKUP($A127,'Annex 2 EHV charges'!$A:$O,9,FALSE)=0,"",VLOOKUP($A127,'Annex 2 EHV charges'!$A:$O,9,FALSE)),"")</f>
        <v>9.9700000000000006</v>
      </c>
      <c r="G127" s="160">
        <f>IFERROR(IF(VLOOKUP($A127,'Annex 2 EHV charges'!$A:$O,10,FALSE)=0,"",VLOOKUP($A127,'Annex 2 EHV charges'!$A:$O,10,FALSE)),"")</f>
        <v>4.4800000000000004</v>
      </c>
      <c r="H127" s="160">
        <f>IFERROR(IF(VLOOKUP($A127,'Annex 2 EHV charges'!$A:$O,11,FALSE)=0,"",VLOOKUP($A127,'Annex 2 EHV charges'!$A:$O,11,FALSE)),"")</f>
        <v>4.4800000000000004</v>
      </c>
    </row>
    <row r="128" spans="1:8" x14ac:dyDescent="0.2">
      <c r="A128" s="156">
        <f t="array" ref="A128">IFERROR(INDEX('Annex 2 EHV charges'!$A$11:$A$260, MATCH(0, IF(ISBLANK('Annex 2 EHV charges'!$A$11:$A$260),1, COUNTIF(A$4:$A127, 'Annex 2 EHV charges'!$A$11:$A$260)), 0)),"")</f>
        <v>905</v>
      </c>
      <c r="B128" s="156">
        <f>IF($A128="","",VLOOKUP($A128,'Annex 2 EHV charges'!$A:$O,2,0))</f>
        <v>905</v>
      </c>
      <c r="C128" s="157">
        <f>IF($A128="","",VLOOKUP($A128,'Annex 2 EHV charges'!$A:$O,3,0))</f>
        <v>2100041251258</v>
      </c>
      <c r="D128" s="156" t="str">
        <f>IF($A128="","",VLOOKUP($A128,'Annex 2 EHV charges'!$A:$O,7,0))</f>
        <v>Pen y cae</v>
      </c>
      <c r="E128" s="158">
        <f>IFERROR(IF(VLOOKUP($A128,'Annex 2 EHV charges'!$A:$O,8,FALSE)=0,"",VLOOKUP($A128,'Annex 2 EHV charges'!$A:$O,8,FALSE)),"")</f>
        <v>0.157</v>
      </c>
      <c r="F128" s="159">
        <f>IFERROR(IF(VLOOKUP($A128,'Annex 2 EHV charges'!$A:$O,9,FALSE)=0,"",VLOOKUP($A128,'Annex 2 EHV charges'!$A:$O,9,FALSE)),"")</f>
        <v>4.34</v>
      </c>
      <c r="G128" s="160">
        <f>IFERROR(IF(VLOOKUP($A128,'Annex 2 EHV charges'!$A:$O,10,FALSE)=0,"",VLOOKUP($A128,'Annex 2 EHV charges'!$A:$O,10,FALSE)),"")</f>
        <v>3.58</v>
      </c>
      <c r="H128" s="160">
        <f>IFERROR(IF(VLOOKUP($A128,'Annex 2 EHV charges'!$A:$O,11,FALSE)=0,"",VLOOKUP($A128,'Annex 2 EHV charges'!$A:$O,11,FALSE)),"")</f>
        <v>3.58</v>
      </c>
    </row>
    <row r="129" spans="1:8" x14ac:dyDescent="0.2">
      <c r="A129" s="156">
        <f t="array" ref="A129">IFERROR(INDEX('Annex 2 EHV charges'!$A$11:$A$260, MATCH(0, IF(ISBLANK('Annex 2 EHV charges'!$A$11:$A$260),1, COUNTIF(A$4:$A128, 'Annex 2 EHV charges'!$A$11:$A$260)), 0)),"")</f>
        <v>906</v>
      </c>
      <c r="B129" s="156">
        <f>IF($A129="","",VLOOKUP($A129,'Annex 2 EHV charges'!$A:$O,2,0))</f>
        <v>906</v>
      </c>
      <c r="C129" s="157">
        <f>IF($A129="","",VLOOKUP($A129,'Annex 2 EHV charges'!$A:$O,3,0))</f>
        <v>2100041251276</v>
      </c>
      <c r="D129" s="156" t="str">
        <f>IF($A129="","",VLOOKUP($A129,'Annex 2 EHV charges'!$A:$O,7,0))</f>
        <v>Saron</v>
      </c>
      <c r="E129" s="158">
        <f>IFERROR(IF(VLOOKUP($A129,'Annex 2 EHV charges'!$A:$O,8,FALSE)=0,"",VLOOKUP($A129,'Annex 2 EHV charges'!$A:$O,8,FALSE)),"")</f>
        <v>0.157</v>
      </c>
      <c r="F129" s="159">
        <f>IFERROR(IF(VLOOKUP($A129,'Annex 2 EHV charges'!$A:$O,9,FALSE)=0,"",VLOOKUP($A129,'Annex 2 EHV charges'!$A:$O,9,FALSE)),"")</f>
        <v>8.89</v>
      </c>
      <c r="G129" s="160">
        <f>IFERROR(IF(VLOOKUP($A129,'Annex 2 EHV charges'!$A:$O,10,FALSE)=0,"",VLOOKUP($A129,'Annex 2 EHV charges'!$A:$O,10,FALSE)),"")</f>
        <v>3.07</v>
      </c>
      <c r="H129" s="160">
        <f>IFERROR(IF(VLOOKUP($A129,'Annex 2 EHV charges'!$A:$O,11,FALSE)=0,"",VLOOKUP($A129,'Annex 2 EHV charges'!$A:$O,11,FALSE)),"")</f>
        <v>3.07</v>
      </c>
    </row>
    <row r="130" spans="1:8" x14ac:dyDescent="0.2">
      <c r="A130" s="156">
        <f t="array" ref="A130">IFERROR(INDEX('Annex 2 EHV charges'!$A$11:$A$260, MATCH(0, IF(ISBLANK('Annex 2 EHV charges'!$A$11:$A$260),1, COUNTIF(A$4:$A129, 'Annex 2 EHV charges'!$A$11:$A$260)), 0)),"")</f>
        <v>907</v>
      </c>
      <c r="B130" s="156">
        <f>IF($A130="","",VLOOKUP($A130,'Annex 2 EHV charges'!$A:$O,2,0))</f>
        <v>907</v>
      </c>
      <c r="C130" s="157">
        <f>IF($A130="","",VLOOKUP($A130,'Annex 2 EHV charges'!$A:$O,3,0))</f>
        <v>2100041254969</v>
      </c>
      <c r="D130" s="156" t="str">
        <f>IF($A130="","",VLOOKUP($A130,'Annex 2 EHV charges'!$A:$O,7,0))</f>
        <v>Hendre Fawr Farm</v>
      </c>
      <c r="E130" s="158">
        <f>IFERROR(IF(VLOOKUP($A130,'Annex 2 EHV charges'!$A:$O,8,FALSE)=0,"",VLOOKUP($A130,'Annex 2 EHV charges'!$A:$O,8,FALSE)),"")</f>
        <v>0.155</v>
      </c>
      <c r="F130" s="159">
        <f>IFERROR(IF(VLOOKUP($A130,'Annex 2 EHV charges'!$A:$O,9,FALSE)=0,"",VLOOKUP($A130,'Annex 2 EHV charges'!$A:$O,9,FALSE)),"")</f>
        <v>1.43</v>
      </c>
      <c r="G130" s="160">
        <f>IFERROR(IF(VLOOKUP($A130,'Annex 2 EHV charges'!$A:$O,10,FALSE)=0,"",VLOOKUP($A130,'Annex 2 EHV charges'!$A:$O,10,FALSE)),"")</f>
        <v>5.37</v>
      </c>
      <c r="H130" s="160">
        <f>IFERROR(IF(VLOOKUP($A130,'Annex 2 EHV charges'!$A:$O,11,FALSE)=0,"",VLOOKUP($A130,'Annex 2 EHV charges'!$A:$O,11,FALSE)),"")</f>
        <v>5.37</v>
      </c>
    </row>
    <row r="131" spans="1:8" x14ac:dyDescent="0.2">
      <c r="A131" s="156">
        <f t="array" ref="A131">IFERROR(INDEX('Annex 2 EHV charges'!$A$11:$A$260, MATCH(0, IF(ISBLANK('Annex 2 EHV charges'!$A$11:$A$260),1, COUNTIF(A$4:$A130, 'Annex 2 EHV charges'!$A$11:$A$260)), 0)),"")</f>
        <v>908</v>
      </c>
      <c r="B131" s="156">
        <f>IF($A131="","",VLOOKUP($A131,'Annex 2 EHV charges'!$A:$O,2,0))</f>
        <v>908</v>
      </c>
      <c r="C131" s="157">
        <f>IF($A131="","",VLOOKUP($A131,'Annex 2 EHV charges'!$A:$O,3,0))</f>
        <v>2100041257250</v>
      </c>
      <c r="D131" s="156" t="str">
        <f>IF($A131="","",VLOOKUP($A131,'Annex 2 EHV charges'!$A:$O,7,0))</f>
        <v>Hendai Farm</v>
      </c>
      <c r="E131" s="158">
        <f>IFERROR(IF(VLOOKUP($A131,'Annex 2 EHV charges'!$A:$O,8,FALSE)=0,"",VLOOKUP($A131,'Annex 2 EHV charges'!$A:$O,8,FALSE)),"")</f>
        <v>0.39400000000000002</v>
      </c>
      <c r="F131" s="159">
        <f>IFERROR(IF(VLOOKUP($A131,'Annex 2 EHV charges'!$A:$O,9,FALSE)=0,"",VLOOKUP($A131,'Annex 2 EHV charges'!$A:$O,9,FALSE)),"")</f>
        <v>2.78</v>
      </c>
      <c r="G131" s="160">
        <f>IFERROR(IF(VLOOKUP($A131,'Annex 2 EHV charges'!$A:$O,10,FALSE)=0,"",VLOOKUP($A131,'Annex 2 EHV charges'!$A:$O,10,FALSE)),"")</f>
        <v>5.88</v>
      </c>
      <c r="H131" s="160">
        <f>IFERROR(IF(VLOOKUP($A131,'Annex 2 EHV charges'!$A:$O,11,FALSE)=0,"",VLOOKUP($A131,'Annex 2 EHV charges'!$A:$O,11,FALSE)),"")</f>
        <v>5.88</v>
      </c>
    </row>
    <row r="132" spans="1:8" x14ac:dyDescent="0.2">
      <c r="A132" s="156">
        <f t="array" ref="A132">IFERROR(INDEX('Annex 2 EHV charges'!$A$11:$A$260, MATCH(0, IF(ISBLANK('Annex 2 EHV charges'!$A$11:$A$260),1, COUNTIF(A$4:$A131, 'Annex 2 EHV charges'!$A$11:$A$260)), 0)),"")</f>
        <v>909</v>
      </c>
      <c r="B132" s="156">
        <f>IF($A132="","",VLOOKUP($A132,'Annex 2 EHV charges'!$A:$O,2,0))</f>
        <v>909</v>
      </c>
      <c r="C132" s="157">
        <f>IF($A132="","",VLOOKUP($A132,'Annex 2 EHV charges'!$A:$O,3,0))</f>
        <v>2100041258591</v>
      </c>
      <c r="D132" s="156" t="str">
        <f>IF($A132="","",VLOOKUP($A132,'Annex 2 EHV charges'!$A:$O,7,0))</f>
        <v>Cwm Cae Singrug</v>
      </c>
      <c r="E132" s="158" t="str">
        <f>IFERROR(IF(VLOOKUP($A132,'Annex 2 EHV charges'!$A:$O,8,FALSE)=0,"",VLOOKUP($A132,'Annex 2 EHV charges'!$A:$O,8,FALSE)),"")</f>
        <v/>
      </c>
      <c r="F132" s="159">
        <f>IFERROR(IF(VLOOKUP($A132,'Annex 2 EHV charges'!$A:$O,9,FALSE)=0,"",VLOOKUP($A132,'Annex 2 EHV charges'!$A:$O,9,FALSE)),"")</f>
        <v>4.8099999999999996</v>
      </c>
      <c r="G132" s="160">
        <f>IFERROR(IF(VLOOKUP($A132,'Annex 2 EHV charges'!$A:$O,10,FALSE)=0,"",VLOOKUP($A132,'Annex 2 EHV charges'!$A:$O,10,FALSE)),"")</f>
        <v>3.83</v>
      </c>
      <c r="H132" s="160">
        <f>IFERROR(IF(VLOOKUP($A132,'Annex 2 EHV charges'!$A:$O,11,FALSE)=0,"",VLOOKUP($A132,'Annex 2 EHV charges'!$A:$O,11,FALSE)),"")</f>
        <v>3.83</v>
      </c>
    </row>
    <row r="133" spans="1:8" x14ac:dyDescent="0.2">
      <c r="A133" s="156">
        <f t="array" ref="A133">IFERROR(INDEX('Annex 2 EHV charges'!$A$11:$A$260, MATCH(0, IF(ISBLANK('Annex 2 EHV charges'!$A$11:$A$260),1, COUNTIF(A$4:$A132, 'Annex 2 EHV charges'!$A$11:$A$260)), 0)),"")</f>
        <v>910</v>
      </c>
      <c r="B133" s="156">
        <f>IF($A133="","",VLOOKUP($A133,'Annex 2 EHV charges'!$A:$O,2,0))</f>
        <v>910</v>
      </c>
      <c r="C133" s="157">
        <f>IF($A133="","",VLOOKUP($A133,'Annex 2 EHV charges'!$A:$O,3,0))</f>
        <v>2100041252819</v>
      </c>
      <c r="D133" s="156" t="str">
        <f>IF($A133="","",VLOOKUP($A133,'Annex 2 EHV charges'!$A:$O,7,0))</f>
        <v>Brynteg Farm</v>
      </c>
      <c r="E133" s="158">
        <f>IFERROR(IF(VLOOKUP($A133,'Annex 2 EHV charges'!$A:$O,8,FALSE)=0,"",VLOOKUP($A133,'Annex 2 EHV charges'!$A:$O,8,FALSE)),"")</f>
        <v>0.55200000000000005</v>
      </c>
      <c r="F133" s="159">
        <f>IFERROR(IF(VLOOKUP($A133,'Annex 2 EHV charges'!$A:$O,9,FALSE)=0,"",VLOOKUP($A133,'Annex 2 EHV charges'!$A:$O,9,FALSE)),"")</f>
        <v>4.24</v>
      </c>
      <c r="G133" s="160">
        <f>IFERROR(IF(VLOOKUP($A133,'Annex 2 EHV charges'!$A:$O,10,FALSE)=0,"",VLOOKUP($A133,'Annex 2 EHV charges'!$A:$O,10,FALSE)),"")</f>
        <v>4.08</v>
      </c>
      <c r="H133" s="160">
        <f>IFERROR(IF(VLOOKUP($A133,'Annex 2 EHV charges'!$A:$O,11,FALSE)=0,"",VLOOKUP($A133,'Annex 2 EHV charges'!$A:$O,11,FALSE)),"")</f>
        <v>4.08</v>
      </c>
    </row>
    <row r="134" spans="1:8" x14ac:dyDescent="0.2">
      <c r="A134" s="156">
        <f t="array" ref="A134">IFERROR(INDEX('Annex 2 EHV charges'!$A$11:$A$260, MATCH(0, IF(ISBLANK('Annex 2 EHV charges'!$A$11:$A$260),1, COUNTIF(A$4:$A133, 'Annex 2 EHV charges'!$A$11:$A$260)), 0)),"")</f>
        <v>911</v>
      </c>
      <c r="B134" s="156">
        <f>IF($A134="","",VLOOKUP($A134,'Annex 2 EHV charges'!$A:$O,2,0))</f>
        <v>911</v>
      </c>
      <c r="C134" s="157">
        <f>IF($A134="","",VLOOKUP($A134,'Annex 2 EHV charges'!$A:$O,3,0))</f>
        <v>2100041260304</v>
      </c>
      <c r="D134" s="156" t="str">
        <f>IF($A134="","",VLOOKUP($A134,'Annex 2 EHV charges'!$A:$O,7,0))</f>
        <v>Court Coleman</v>
      </c>
      <c r="E134" s="158">
        <f>IFERROR(IF(VLOOKUP($A134,'Annex 2 EHV charges'!$A:$O,8,FALSE)=0,"",VLOOKUP($A134,'Annex 2 EHV charges'!$A:$O,8,FALSE)),"")</f>
        <v>5.2679999999999998</v>
      </c>
      <c r="F134" s="159">
        <f>IFERROR(IF(VLOOKUP($A134,'Annex 2 EHV charges'!$A:$O,9,FALSE)=0,"",VLOOKUP($A134,'Annex 2 EHV charges'!$A:$O,9,FALSE)),"")</f>
        <v>8.3800000000000008</v>
      </c>
      <c r="G134" s="160">
        <f>IFERROR(IF(VLOOKUP($A134,'Annex 2 EHV charges'!$A:$O,10,FALSE)=0,"",VLOOKUP($A134,'Annex 2 EHV charges'!$A:$O,10,FALSE)),"")</f>
        <v>7.14</v>
      </c>
      <c r="H134" s="160">
        <f>IFERROR(IF(VLOOKUP($A134,'Annex 2 EHV charges'!$A:$O,11,FALSE)=0,"",VLOOKUP($A134,'Annex 2 EHV charges'!$A:$O,11,FALSE)),"")</f>
        <v>7.14</v>
      </c>
    </row>
    <row r="135" spans="1:8" x14ac:dyDescent="0.2">
      <c r="A135" s="156">
        <f t="array" ref="A135">IFERROR(INDEX('Annex 2 EHV charges'!$A$11:$A$260, MATCH(0, IF(ISBLANK('Annex 2 EHV charges'!$A$11:$A$260),1, COUNTIF(A$4:$A134, 'Annex 2 EHV charges'!$A$11:$A$260)), 0)),"")</f>
        <v>912</v>
      </c>
      <c r="B135" s="156">
        <f>IF($A135="","",VLOOKUP($A135,'Annex 2 EHV charges'!$A:$O,2,0))</f>
        <v>912</v>
      </c>
      <c r="C135" s="157">
        <f>IF($A135="","",VLOOKUP($A135,'Annex 2 EHV charges'!$A:$O,3,0))</f>
        <v>2100041260331</v>
      </c>
      <c r="D135" s="156" t="str">
        <f>IF($A135="","",VLOOKUP($A135,'Annex 2 EHV charges'!$A:$O,7,0))</f>
        <v>Llwynddu</v>
      </c>
      <c r="E135" s="158">
        <f>IFERROR(IF(VLOOKUP($A135,'Annex 2 EHV charges'!$A:$O,8,FALSE)=0,"",VLOOKUP($A135,'Annex 2 EHV charges'!$A:$O,8,FALSE)),"")</f>
        <v>2.2789999999999999</v>
      </c>
      <c r="F135" s="159">
        <f>IFERROR(IF(VLOOKUP($A135,'Annex 2 EHV charges'!$A:$O,9,FALSE)=0,"",VLOOKUP($A135,'Annex 2 EHV charges'!$A:$O,9,FALSE)),"")</f>
        <v>2.06</v>
      </c>
      <c r="G135" s="160">
        <f>IFERROR(IF(VLOOKUP($A135,'Annex 2 EHV charges'!$A:$O,10,FALSE)=0,"",VLOOKUP($A135,'Annex 2 EHV charges'!$A:$O,10,FALSE)),"")</f>
        <v>6.24</v>
      </c>
      <c r="H135" s="160">
        <f>IFERROR(IF(VLOOKUP($A135,'Annex 2 EHV charges'!$A:$O,11,FALSE)=0,"",VLOOKUP($A135,'Annex 2 EHV charges'!$A:$O,11,FALSE)),"")</f>
        <v>6.24</v>
      </c>
    </row>
    <row r="136" spans="1:8" x14ac:dyDescent="0.2">
      <c r="A136" s="156">
        <f t="array" ref="A136">IFERROR(INDEX('Annex 2 EHV charges'!$A$11:$A$260, MATCH(0, IF(ISBLANK('Annex 2 EHV charges'!$A$11:$A$260),1, COUNTIF(A$4:$A135, 'Annex 2 EHV charges'!$A$11:$A$260)), 0)),"")</f>
        <v>913</v>
      </c>
      <c r="B136" s="156">
        <f>IF($A136="","",VLOOKUP($A136,'Annex 2 EHV charges'!$A:$O,2,0))</f>
        <v>913</v>
      </c>
      <c r="C136" s="157">
        <f>IF($A136="","",VLOOKUP($A136,'Annex 2 EHV charges'!$A:$O,3,0))</f>
        <v>2100041260651</v>
      </c>
      <c r="D136" s="156" t="str">
        <f>IF($A136="","",VLOOKUP($A136,'Annex 2 EHV charges'!$A:$O,7,0))</f>
        <v>Cenin Energy Park (ex Stormy Down)</v>
      </c>
      <c r="E136" s="158" t="str">
        <f>IFERROR(IF(VLOOKUP($A136,'Annex 2 EHV charges'!$A:$O,8,FALSE)=0,"",VLOOKUP($A136,'Annex 2 EHV charges'!$A:$O,8,FALSE)),"")</f>
        <v/>
      </c>
      <c r="F136" s="159">
        <f>IFERROR(IF(VLOOKUP($A136,'Annex 2 EHV charges'!$A:$O,9,FALSE)=0,"",VLOOKUP($A136,'Annex 2 EHV charges'!$A:$O,9,FALSE)),"")</f>
        <v>132.55000000000001</v>
      </c>
      <c r="G136" s="160">
        <f>IFERROR(IF(VLOOKUP($A136,'Annex 2 EHV charges'!$A:$O,10,FALSE)=0,"",VLOOKUP($A136,'Annex 2 EHV charges'!$A:$O,10,FALSE)),"")</f>
        <v>1.83</v>
      </c>
      <c r="H136" s="160">
        <f>IFERROR(IF(VLOOKUP($A136,'Annex 2 EHV charges'!$A:$O,11,FALSE)=0,"",VLOOKUP($A136,'Annex 2 EHV charges'!$A:$O,11,FALSE)),"")</f>
        <v>1.83</v>
      </c>
    </row>
    <row r="137" spans="1:8" x14ac:dyDescent="0.2">
      <c r="A137" s="156">
        <f t="array" ref="A137">IFERROR(INDEX('Annex 2 EHV charges'!$A$11:$A$260, MATCH(0, IF(ISBLANK('Annex 2 EHV charges'!$A$11:$A$260),1, COUNTIF(A$4:$A136, 'Annex 2 EHV charges'!$A$11:$A$260)), 0)),"")</f>
        <v>914</v>
      </c>
      <c r="B137" s="156">
        <f>IF($A137="","",VLOOKUP($A137,'Annex 2 EHV charges'!$A:$O,2,0))</f>
        <v>914</v>
      </c>
      <c r="C137" s="157">
        <f>IF($A137="","",VLOOKUP($A137,'Annex 2 EHV charges'!$A:$O,3,0))</f>
        <v>2100041260633</v>
      </c>
      <c r="D137" s="156" t="str">
        <f>IF($A137="","",VLOOKUP($A137,'Annex 2 EHV charges'!$A:$O,7,0))</f>
        <v>Abergelli Farm</v>
      </c>
      <c r="E137" s="158" t="str">
        <f>IFERROR(IF(VLOOKUP($A137,'Annex 2 EHV charges'!$A:$O,8,FALSE)=0,"",VLOOKUP($A137,'Annex 2 EHV charges'!$A:$O,8,FALSE)),"")</f>
        <v/>
      </c>
      <c r="F137" s="159">
        <f>IFERROR(IF(VLOOKUP($A137,'Annex 2 EHV charges'!$A:$O,9,FALSE)=0,"",VLOOKUP($A137,'Annex 2 EHV charges'!$A:$O,9,FALSE)),"")</f>
        <v>35.82</v>
      </c>
      <c r="G137" s="160">
        <f>IFERROR(IF(VLOOKUP($A137,'Annex 2 EHV charges'!$A:$O,10,FALSE)=0,"",VLOOKUP($A137,'Annex 2 EHV charges'!$A:$O,10,FALSE)),"")</f>
        <v>2.2200000000000002</v>
      </c>
      <c r="H137" s="160">
        <f>IFERROR(IF(VLOOKUP($A137,'Annex 2 EHV charges'!$A:$O,11,FALSE)=0,"",VLOOKUP($A137,'Annex 2 EHV charges'!$A:$O,11,FALSE)),"")</f>
        <v>2.2200000000000002</v>
      </c>
    </row>
    <row r="138" spans="1:8" x14ac:dyDescent="0.2">
      <c r="A138" s="156">
        <f t="array" ref="A138">IFERROR(INDEX('Annex 2 EHV charges'!$A$11:$A$260, MATCH(0, IF(ISBLANK('Annex 2 EHV charges'!$A$11:$A$260),1, COUNTIF(A$4:$A137, 'Annex 2 EHV charges'!$A$11:$A$260)), 0)),"")</f>
        <v>915</v>
      </c>
      <c r="B138" s="156">
        <f>IF($A138="","",VLOOKUP($A138,'Annex 2 EHV charges'!$A:$O,2,0))</f>
        <v>915</v>
      </c>
      <c r="C138" s="157">
        <f>IF($A138="","",VLOOKUP($A138,'Annex 2 EHV charges'!$A:$O,3,0))</f>
        <v>2100041264080</v>
      </c>
      <c r="D138" s="156" t="str">
        <f>IF($A138="","",VLOOKUP($A138,'Annex 2 EHV charges'!$A:$O,7,0))</f>
        <v>Crug Mawr Farm</v>
      </c>
      <c r="E138" s="158">
        <f>IFERROR(IF(VLOOKUP($A138,'Annex 2 EHV charges'!$A:$O,8,FALSE)=0,"",VLOOKUP($A138,'Annex 2 EHV charges'!$A:$O,8,FALSE)),"")</f>
        <v>2.2839999999999998</v>
      </c>
      <c r="F138" s="159">
        <f>IFERROR(IF(VLOOKUP($A138,'Annex 2 EHV charges'!$A:$O,9,FALSE)=0,"",VLOOKUP($A138,'Annex 2 EHV charges'!$A:$O,9,FALSE)),"")</f>
        <v>3.6</v>
      </c>
      <c r="G138" s="160">
        <f>IFERROR(IF(VLOOKUP($A138,'Annex 2 EHV charges'!$A:$O,10,FALSE)=0,"",VLOOKUP($A138,'Annex 2 EHV charges'!$A:$O,10,FALSE)),"")</f>
        <v>5.35</v>
      </c>
      <c r="H138" s="160">
        <f>IFERROR(IF(VLOOKUP($A138,'Annex 2 EHV charges'!$A:$O,11,FALSE)=0,"",VLOOKUP($A138,'Annex 2 EHV charges'!$A:$O,11,FALSE)),"")</f>
        <v>5.35</v>
      </c>
    </row>
    <row r="139" spans="1:8" x14ac:dyDescent="0.2">
      <c r="A139" s="156">
        <f t="array" ref="A139">IFERROR(INDEX('Annex 2 EHV charges'!$A$11:$A$260, MATCH(0, IF(ISBLANK('Annex 2 EHV charges'!$A$11:$A$260),1, COUNTIF(A$4:$A138, 'Annex 2 EHV charges'!$A$11:$A$260)), 0)),"")</f>
        <v>916</v>
      </c>
      <c r="B139" s="156">
        <f>IF($A139="","",VLOOKUP($A139,'Annex 2 EHV charges'!$A:$O,2,0))</f>
        <v>916</v>
      </c>
      <c r="C139" s="157">
        <f>IF($A139="","",VLOOKUP($A139,'Annex 2 EHV charges'!$A:$O,3,0))</f>
        <v>2100041265516</v>
      </c>
      <c r="D139" s="156" t="str">
        <f>IF($A139="","",VLOOKUP($A139,'Annex 2 EHV charges'!$A:$O,7,0))</f>
        <v>Yerbeston Chapel Hill</v>
      </c>
      <c r="E139" s="158">
        <f>IFERROR(IF(VLOOKUP($A139,'Annex 2 EHV charges'!$A:$O,8,FALSE)=0,"",VLOOKUP($A139,'Annex 2 EHV charges'!$A:$O,8,FALSE)),"")</f>
        <v>0.26</v>
      </c>
      <c r="F139" s="159">
        <f>IFERROR(IF(VLOOKUP($A139,'Annex 2 EHV charges'!$A:$O,9,FALSE)=0,"",VLOOKUP($A139,'Annex 2 EHV charges'!$A:$O,9,FALSE)),"")</f>
        <v>22.49</v>
      </c>
      <c r="G139" s="160">
        <f>IFERROR(IF(VLOOKUP($A139,'Annex 2 EHV charges'!$A:$O,10,FALSE)=0,"",VLOOKUP($A139,'Annex 2 EHV charges'!$A:$O,10,FALSE)),"")</f>
        <v>2.5499999999999998</v>
      </c>
      <c r="H139" s="160">
        <f>IFERROR(IF(VLOOKUP($A139,'Annex 2 EHV charges'!$A:$O,11,FALSE)=0,"",VLOOKUP($A139,'Annex 2 EHV charges'!$A:$O,11,FALSE)),"")</f>
        <v>2.5499999999999998</v>
      </c>
    </row>
    <row r="140" spans="1:8" x14ac:dyDescent="0.2">
      <c r="A140" s="156">
        <f t="array" ref="A140">IFERROR(INDEX('Annex 2 EHV charges'!$A$11:$A$260, MATCH(0, IF(ISBLANK('Annex 2 EHV charges'!$A$11:$A$260),1, COUNTIF(A$4:$A139, 'Annex 2 EHV charges'!$A$11:$A$260)), 0)),"")</f>
        <v>918</v>
      </c>
      <c r="B140" s="156">
        <f>IF($A140="","",VLOOKUP($A140,'Annex 2 EHV charges'!$A:$O,2,0))</f>
        <v>918</v>
      </c>
      <c r="C140" s="157">
        <f>IF($A140="","",VLOOKUP($A140,'Annex 2 EHV charges'!$A:$O,3,0))</f>
        <v>2100041267912</v>
      </c>
      <c r="D140" s="156" t="str">
        <f>IF($A140="","",VLOOKUP($A140,'Annex 2 EHV charges'!$A:$O,7,0))</f>
        <v>Rhyd Y Pandy</v>
      </c>
      <c r="E140" s="158" t="str">
        <f>IFERROR(IF(VLOOKUP($A140,'Annex 2 EHV charges'!$A:$O,8,FALSE)=0,"",VLOOKUP($A140,'Annex 2 EHV charges'!$A:$O,8,FALSE)),"")</f>
        <v/>
      </c>
      <c r="F140" s="159">
        <f>IFERROR(IF(VLOOKUP($A140,'Annex 2 EHV charges'!$A:$O,9,FALSE)=0,"",VLOOKUP($A140,'Annex 2 EHV charges'!$A:$O,9,FALSE)),"")</f>
        <v>3.89</v>
      </c>
      <c r="G140" s="160">
        <f>IFERROR(IF(VLOOKUP($A140,'Annex 2 EHV charges'!$A:$O,10,FALSE)=0,"",VLOOKUP($A140,'Annex 2 EHV charges'!$A:$O,10,FALSE)),"")</f>
        <v>3.45</v>
      </c>
      <c r="H140" s="160">
        <f>IFERROR(IF(VLOOKUP($A140,'Annex 2 EHV charges'!$A:$O,11,FALSE)=0,"",VLOOKUP($A140,'Annex 2 EHV charges'!$A:$O,11,FALSE)),"")</f>
        <v>3.45</v>
      </c>
    </row>
    <row r="141" spans="1:8" x14ac:dyDescent="0.2">
      <c r="A141" s="156">
        <f t="array" ref="A141">IFERROR(INDEX('Annex 2 EHV charges'!$A$11:$A$260, MATCH(0, IF(ISBLANK('Annex 2 EHV charges'!$A$11:$A$260),1, COUNTIF(A$4:$A140, 'Annex 2 EHV charges'!$A$11:$A$260)), 0)),"")</f>
        <v>919</v>
      </c>
      <c r="B141" s="156">
        <f>IF($A141="","",VLOOKUP($A141,'Annex 2 EHV charges'!$A:$O,2,0))</f>
        <v>919</v>
      </c>
      <c r="C141" s="157">
        <f>IF($A141="","",VLOOKUP($A141,'Annex 2 EHV charges'!$A:$O,3,0))</f>
        <v>2100041268837</v>
      </c>
      <c r="D141" s="156" t="str">
        <f>IF($A141="","",VLOOKUP($A141,'Annex 2 EHV charges'!$A:$O,7,0))</f>
        <v>Haverford West PV</v>
      </c>
      <c r="E141" s="158">
        <f>IFERROR(IF(VLOOKUP($A141,'Annex 2 EHV charges'!$A:$O,8,FALSE)=0,"",VLOOKUP($A141,'Annex 2 EHV charges'!$A:$O,8,FALSE)),"")</f>
        <v>2.343</v>
      </c>
      <c r="F141" s="159">
        <f>IFERROR(IF(VLOOKUP($A141,'Annex 2 EHV charges'!$A:$O,9,FALSE)=0,"",VLOOKUP($A141,'Annex 2 EHV charges'!$A:$O,9,FALSE)),"")</f>
        <v>4.91</v>
      </c>
      <c r="G141" s="160">
        <f>IFERROR(IF(VLOOKUP($A141,'Annex 2 EHV charges'!$A:$O,10,FALSE)=0,"",VLOOKUP($A141,'Annex 2 EHV charges'!$A:$O,10,FALSE)),"")</f>
        <v>3.11</v>
      </c>
      <c r="H141" s="160">
        <f>IFERROR(IF(VLOOKUP($A141,'Annex 2 EHV charges'!$A:$O,11,FALSE)=0,"",VLOOKUP($A141,'Annex 2 EHV charges'!$A:$O,11,FALSE)),"")</f>
        <v>3.11</v>
      </c>
    </row>
    <row r="142" spans="1:8" x14ac:dyDescent="0.2">
      <c r="A142" s="156">
        <f t="array" ref="A142">IFERROR(INDEX('Annex 2 EHV charges'!$A$11:$A$260, MATCH(0, IF(ISBLANK('Annex 2 EHV charges'!$A$11:$A$260),1, COUNTIF(A$4:$A141, 'Annex 2 EHV charges'!$A$11:$A$260)), 0)),"")</f>
        <v>920</v>
      </c>
      <c r="B142" s="156">
        <f>IF($A142="","",VLOOKUP($A142,'Annex 2 EHV charges'!$A:$O,2,0))</f>
        <v>920</v>
      </c>
      <c r="C142" s="157">
        <f>IF($A142="","",VLOOKUP($A142,'Annex 2 EHV charges'!$A:$O,3,0))</f>
        <v>2100041269812</v>
      </c>
      <c r="D142" s="156" t="str">
        <f>IF($A142="","",VLOOKUP($A142,'Annex 2 EHV charges'!$A:$O,7,0))</f>
        <v>Blaenlliedi Farm</v>
      </c>
      <c r="E142" s="158">
        <f>IFERROR(IF(VLOOKUP($A142,'Annex 2 EHV charges'!$A:$O,8,FALSE)=0,"",VLOOKUP($A142,'Annex 2 EHV charges'!$A:$O,8,FALSE)),"")</f>
        <v>0.63400000000000001</v>
      </c>
      <c r="F142" s="159">
        <f>IFERROR(IF(VLOOKUP($A142,'Annex 2 EHV charges'!$A:$O,9,FALSE)=0,"",VLOOKUP($A142,'Annex 2 EHV charges'!$A:$O,9,FALSE)),"")</f>
        <v>1.18</v>
      </c>
      <c r="G142" s="160">
        <f>IFERROR(IF(VLOOKUP($A142,'Annex 2 EHV charges'!$A:$O,10,FALSE)=0,"",VLOOKUP($A142,'Annex 2 EHV charges'!$A:$O,10,FALSE)),"")</f>
        <v>2.27</v>
      </c>
      <c r="H142" s="160">
        <f>IFERROR(IF(VLOOKUP($A142,'Annex 2 EHV charges'!$A:$O,11,FALSE)=0,"",VLOOKUP($A142,'Annex 2 EHV charges'!$A:$O,11,FALSE)),"")</f>
        <v>2.27</v>
      </c>
    </row>
    <row r="143" spans="1:8" x14ac:dyDescent="0.2">
      <c r="A143" s="156">
        <f t="array" ref="A143">IFERROR(INDEX('Annex 2 EHV charges'!$A$11:$A$260, MATCH(0, IF(ISBLANK('Annex 2 EHV charges'!$A$11:$A$260),1, COUNTIF(A$4:$A142, 'Annex 2 EHV charges'!$A$11:$A$260)), 0)),"")</f>
        <v>2614</v>
      </c>
      <c r="B143" s="156">
        <f>IF($A143="","",VLOOKUP($A143,'Annex 2 EHV charges'!$A:$O,2,0))</f>
        <v>2614</v>
      </c>
      <c r="C143" s="157">
        <f>IF($A143="","",VLOOKUP($A143,'Annex 2 EHV charges'!$A:$O,3,0))</f>
        <v>2614</v>
      </c>
      <c r="D143" s="156" t="str">
        <f>IF($A143="","",VLOOKUP($A143,'Annex 2 EHV charges'!$A:$O,7,0))</f>
        <v>Aberystwyth - Manweb</v>
      </c>
      <c r="E143" s="158">
        <f>IFERROR(IF(VLOOKUP($A143,'Annex 2 EHV charges'!$A:$O,8,FALSE)=0,"",VLOOKUP($A143,'Annex 2 EHV charges'!$A:$O,8,FALSE)),"")</f>
        <v>0.17799999999999999</v>
      </c>
      <c r="F143" s="159" t="str">
        <f>IFERROR(IF(VLOOKUP($A143,'Annex 2 EHV charges'!$A:$O,9,FALSE)=0,"",VLOOKUP($A143,'Annex 2 EHV charges'!$A:$O,9,FALSE)),"")</f>
        <v/>
      </c>
      <c r="G143" s="160">
        <f>IFERROR(IF(VLOOKUP($A143,'Annex 2 EHV charges'!$A:$O,10,FALSE)=0,"",VLOOKUP($A143,'Annex 2 EHV charges'!$A:$O,10,FALSE)),"")</f>
        <v>12.32</v>
      </c>
      <c r="H143" s="160">
        <f>IFERROR(IF(VLOOKUP($A143,'Annex 2 EHV charges'!$A:$O,11,FALSE)=0,"",VLOOKUP($A143,'Annex 2 EHV charges'!$A:$O,11,FALSE)),"")</f>
        <v>12.32</v>
      </c>
    </row>
    <row r="144" spans="1:8" x14ac:dyDescent="0.2">
      <c r="A144" s="156">
        <f t="array" ref="A144">IFERROR(INDEX('Annex 2 EHV charges'!$A$11:$A$260, MATCH(0, IF(ISBLANK('Annex 2 EHV charges'!$A$11:$A$260),1, COUNTIF(A$4:$A143, 'Annex 2 EHV charges'!$A$11:$A$260)), 0)),"")</f>
        <v>7051</v>
      </c>
      <c r="B144" s="156">
        <f>IF($A144="","",VLOOKUP($A144,'Annex 2 EHV charges'!$A:$O,2,0))</f>
        <v>7051</v>
      </c>
      <c r="C144" s="157">
        <f>IF($A144="","",VLOOKUP($A144,'Annex 2 EHV charges'!$A:$O,3,0))</f>
        <v>7051</v>
      </c>
      <c r="D144" s="156" t="str">
        <f>IF($A144="","",VLOOKUP($A144,'Annex 2 EHV charges'!$A:$O,7,0))</f>
        <v>Centrica Barry</v>
      </c>
      <c r="E144" s="158" t="str">
        <f>IFERROR(IF(VLOOKUP($A144,'Annex 2 EHV charges'!$A:$O,8,FALSE)=0,"",VLOOKUP($A144,'Annex 2 EHV charges'!$A:$O,8,FALSE)),"")</f>
        <v/>
      </c>
      <c r="F144" s="159" t="str">
        <f>IFERROR(IF(VLOOKUP($A144,'Annex 2 EHV charges'!$A:$O,9,FALSE)=0,"",VLOOKUP($A144,'Annex 2 EHV charges'!$A:$O,9,FALSE)),"")</f>
        <v/>
      </c>
      <c r="G144" s="160">
        <f>IFERROR(IF(VLOOKUP($A144,'Annex 2 EHV charges'!$A:$O,10,FALSE)=0,"",VLOOKUP($A144,'Annex 2 EHV charges'!$A:$O,10,FALSE)),"")</f>
        <v>1.99</v>
      </c>
      <c r="H144" s="160">
        <f>IFERROR(IF(VLOOKUP($A144,'Annex 2 EHV charges'!$A:$O,11,FALSE)=0,"",VLOOKUP($A144,'Annex 2 EHV charges'!$A:$O,11,FALSE)),"")</f>
        <v>1.99</v>
      </c>
    </row>
    <row r="145" spans="1:8" x14ac:dyDescent="0.2">
      <c r="A145" s="156">
        <f t="array" ref="A145">IFERROR(INDEX('Annex 2 EHV charges'!$A$11:$A$260, MATCH(0, IF(ISBLANK('Annex 2 EHV charges'!$A$11:$A$260),1, COUNTIF(A$4:$A144, 'Annex 2 EHV charges'!$A$11:$A$260)), 0)),"")</f>
        <v>7159</v>
      </c>
      <c r="B145" s="156">
        <f>IF($A145="","",VLOOKUP($A145,'Annex 2 EHV charges'!$A:$O,2,0))</f>
        <v>7159</v>
      </c>
      <c r="C145" s="157">
        <f>IF($A145="","",VLOOKUP($A145,'Annex 2 EHV charges'!$A:$O,3,0))</f>
        <v>7159</v>
      </c>
      <c r="D145" s="156" t="str">
        <f>IF($A145="","",VLOOKUP($A145,'Annex 2 EHV charges'!$A:$O,7,0))</f>
        <v>British Energy (Solutia CVA)</v>
      </c>
      <c r="E145" s="158" t="str">
        <f>IFERROR(IF(VLOOKUP($A145,'Annex 2 EHV charges'!$A:$O,8,FALSE)=0,"",VLOOKUP($A145,'Annex 2 EHV charges'!$A:$O,8,FALSE)),"")</f>
        <v/>
      </c>
      <c r="F145" s="159">
        <f>IFERROR(IF(VLOOKUP($A145,'Annex 2 EHV charges'!$A:$O,9,FALSE)=0,"",VLOOKUP($A145,'Annex 2 EHV charges'!$A:$O,9,FALSE)),"")</f>
        <v>5.83</v>
      </c>
      <c r="G145" s="160">
        <f>IFERROR(IF(VLOOKUP($A145,'Annex 2 EHV charges'!$A:$O,10,FALSE)=0,"",VLOOKUP($A145,'Annex 2 EHV charges'!$A:$O,10,FALSE)),"")</f>
        <v>2.02</v>
      </c>
      <c r="H145" s="160">
        <f>IFERROR(IF(VLOOKUP($A145,'Annex 2 EHV charges'!$A:$O,11,FALSE)=0,"",VLOOKUP($A145,'Annex 2 EHV charges'!$A:$O,11,FALSE)),"")</f>
        <v>2.02</v>
      </c>
    </row>
    <row r="146" spans="1:8" x14ac:dyDescent="0.2">
      <c r="A146" s="156">
        <f t="array" ref="A146">IFERROR(INDEX('Annex 2 EHV charges'!$A$11:$A$260, MATCH(0, IF(ISBLANK('Annex 2 EHV charges'!$A$11:$A$260),1, COUNTIF(A$4:$A145, 'Annex 2 EHV charges'!$A$11:$A$260)), 0)),"")</f>
        <v>7163</v>
      </c>
      <c r="B146" s="156">
        <f>IF($A146="","",VLOOKUP($A146,'Annex 2 EHV charges'!$A:$O,2,0))</f>
        <v>7163</v>
      </c>
      <c r="C146" s="157">
        <f>IF($A146="","",VLOOKUP($A146,'Annex 2 EHV charges'!$A:$O,3,0))</f>
        <v>7163</v>
      </c>
      <c r="D146" s="156" t="str">
        <f>IF($A146="","",VLOOKUP($A146,'Annex 2 EHV charges'!$A:$O,7,0))</f>
        <v>Aberaman Park</v>
      </c>
      <c r="E146" s="158" t="str">
        <f>IFERROR(IF(VLOOKUP($A146,'Annex 2 EHV charges'!$A:$O,8,FALSE)=0,"",VLOOKUP($A146,'Annex 2 EHV charges'!$A:$O,8,FALSE)),"")</f>
        <v/>
      </c>
      <c r="F146" s="159">
        <f>IFERROR(IF(VLOOKUP($A146,'Annex 2 EHV charges'!$A:$O,9,FALSE)=0,"",VLOOKUP($A146,'Annex 2 EHV charges'!$A:$O,9,FALSE)),"")</f>
        <v>15.28</v>
      </c>
      <c r="G146" s="160">
        <f>IFERROR(IF(VLOOKUP($A146,'Annex 2 EHV charges'!$A:$O,10,FALSE)=0,"",VLOOKUP($A146,'Annex 2 EHV charges'!$A:$O,10,FALSE)),"")</f>
        <v>2.33</v>
      </c>
      <c r="H146" s="160">
        <f>IFERROR(IF(VLOOKUP($A146,'Annex 2 EHV charges'!$A:$O,11,FALSE)=0,"",VLOOKUP($A146,'Annex 2 EHV charges'!$A:$O,11,FALSE)),"")</f>
        <v>2.33</v>
      </c>
    </row>
    <row r="147" spans="1:8" x14ac:dyDescent="0.2">
      <c r="A147" s="156">
        <f t="array" ref="A147">IFERROR(INDEX('Annex 2 EHV charges'!$A$11:$A$260, MATCH(0, IF(ISBLANK('Annex 2 EHV charges'!$A$11:$A$260),1, COUNTIF(A$4:$A146, 'Annex 2 EHV charges'!$A$11:$A$260)), 0)),"")</f>
        <v>7328</v>
      </c>
      <c r="B147" s="156">
        <f>IF($A147="","",VLOOKUP($A147,'Annex 2 EHV charges'!$A:$O,2,0))</f>
        <v>7328</v>
      </c>
      <c r="C147" s="157">
        <f>IF($A147="","",VLOOKUP($A147,'Annex 2 EHV charges'!$A:$O,3,0))</f>
        <v>7328</v>
      </c>
      <c r="D147" s="156" t="str">
        <f>IF($A147="","",VLOOKUP($A147,'Annex 2 EHV charges'!$A:$O,7,0))</f>
        <v>Dowlais II STOR CVA</v>
      </c>
      <c r="E147" s="158">
        <f>IFERROR(IF(VLOOKUP($A147,'Annex 2 EHV charges'!$A:$O,8,FALSE)=0,"",VLOOKUP($A147,'Annex 2 EHV charges'!$A:$O,8,FALSE)),"")</f>
        <v>0.315</v>
      </c>
      <c r="F147" s="159">
        <f>IFERROR(IF(VLOOKUP($A147,'Annex 2 EHV charges'!$A:$O,9,FALSE)=0,"",VLOOKUP($A147,'Annex 2 EHV charges'!$A:$O,9,FALSE)),"")</f>
        <v>20.14</v>
      </c>
      <c r="G147" s="160">
        <f>IFERROR(IF(VLOOKUP($A147,'Annex 2 EHV charges'!$A:$O,10,FALSE)=0,"",VLOOKUP($A147,'Annex 2 EHV charges'!$A:$O,10,FALSE)),"")</f>
        <v>1.8</v>
      </c>
      <c r="H147" s="160">
        <f>IFERROR(IF(VLOOKUP($A147,'Annex 2 EHV charges'!$A:$O,11,FALSE)=0,"",VLOOKUP($A147,'Annex 2 EHV charges'!$A:$O,11,FALSE)),"")</f>
        <v>1.8</v>
      </c>
    </row>
    <row r="148" spans="1:8" x14ac:dyDescent="0.2">
      <c r="A148" s="156" t="str">
        <f t="array" ref="A148">IFERROR(INDEX('Annex 2 EHV charges'!$A$11:$A$260, MATCH(0, IF(ISBLANK('Annex 2 EHV charges'!$A$11:$A$260),1, COUNTIF(A$4:$A147, 'Annex 2 EHV charges'!$A$11:$A$260)), 0)),"")</f>
        <v>New Import 1</v>
      </c>
      <c r="B148" s="156" t="str">
        <f>IF($A148="","",VLOOKUP($A148,'Annex 2 EHV charges'!$A:$O,2,0))</f>
        <v>New Import 1</v>
      </c>
      <c r="C148" s="157" t="str">
        <f>IF($A148="","",VLOOKUP($A148,'Annex 2 EHV charges'!$A:$O,3,0))</f>
        <v>New Import 1</v>
      </c>
      <c r="D148" s="156" t="str">
        <f>IF($A148="","",VLOOKUP($A148,'Annex 2 EHV charges'!$A:$O,7,0))</f>
        <v>Bryn Cyrnau Isaf</v>
      </c>
      <c r="E148" s="158">
        <f>IFERROR(IF(VLOOKUP($A148,'Annex 2 EHV charges'!$A:$O,8,FALSE)=0,"",VLOOKUP($A148,'Annex 2 EHV charges'!$A:$O,8,FALSE)),"")</f>
        <v>1.3460000000000001</v>
      </c>
      <c r="F148" s="159">
        <f>IFERROR(IF(VLOOKUP($A148,'Annex 2 EHV charges'!$A:$O,9,FALSE)=0,"",VLOOKUP($A148,'Annex 2 EHV charges'!$A:$O,9,FALSE)),"")</f>
        <v>4.4400000000000004</v>
      </c>
      <c r="G148" s="160">
        <f>IFERROR(IF(VLOOKUP($A148,'Annex 2 EHV charges'!$A:$O,10,FALSE)=0,"",VLOOKUP($A148,'Annex 2 EHV charges'!$A:$O,10,FALSE)),"")</f>
        <v>4.55</v>
      </c>
      <c r="H148" s="160">
        <f>IFERROR(IF(VLOOKUP($A148,'Annex 2 EHV charges'!$A:$O,11,FALSE)=0,"",VLOOKUP($A148,'Annex 2 EHV charges'!$A:$O,11,FALSE)),"")</f>
        <v>4.55</v>
      </c>
    </row>
    <row r="149" spans="1:8" x14ac:dyDescent="0.2">
      <c r="A149" s="156" t="str">
        <f t="array" ref="A149">IFERROR(INDEX('Annex 2 EHV charges'!$A$11:$A$260, MATCH(0, IF(ISBLANK('Annex 2 EHV charges'!$A$11:$A$260),1, COUNTIF(A$4:$A148, 'Annex 2 EHV charges'!$A$11:$A$260)), 0)),"")</f>
        <v>New Import 2</v>
      </c>
      <c r="B149" s="156" t="str">
        <f>IF($A149="","",VLOOKUP($A149,'Annex 2 EHV charges'!$A:$O,2,0))</f>
        <v>New Import 2</v>
      </c>
      <c r="C149" s="157" t="str">
        <f>IF($A149="","",VLOOKUP($A149,'Annex 2 EHV charges'!$A:$O,3,0))</f>
        <v>New Import 2</v>
      </c>
      <c r="D149" s="156" t="str">
        <f>IF($A149="","",VLOOKUP($A149,'Annex 2 EHV charges'!$A:$O,7,0))</f>
        <v>Penrin</v>
      </c>
      <c r="E149" s="158" t="str">
        <f>IFERROR(IF(VLOOKUP($A149,'Annex 2 EHV charges'!$A:$O,8,FALSE)=0,"",VLOOKUP($A149,'Annex 2 EHV charges'!$A:$O,8,FALSE)),"")</f>
        <v/>
      </c>
      <c r="F149" s="159">
        <f>IFERROR(IF(VLOOKUP($A149,'Annex 2 EHV charges'!$A:$O,9,FALSE)=0,"",VLOOKUP($A149,'Annex 2 EHV charges'!$A:$O,9,FALSE)),"")</f>
        <v>4.78</v>
      </c>
      <c r="G149" s="160">
        <f>IFERROR(IF(VLOOKUP($A149,'Annex 2 EHV charges'!$A:$O,10,FALSE)=0,"",VLOOKUP($A149,'Annex 2 EHV charges'!$A:$O,10,FALSE)),"")</f>
        <v>3.83</v>
      </c>
      <c r="H149" s="160">
        <f>IFERROR(IF(VLOOKUP($A149,'Annex 2 EHV charges'!$A:$O,11,FALSE)=0,"",VLOOKUP($A149,'Annex 2 EHV charges'!$A:$O,11,FALSE)),"")</f>
        <v>3.83</v>
      </c>
    </row>
    <row r="150" spans="1:8" x14ac:dyDescent="0.2">
      <c r="A150" s="156" t="str">
        <f t="array" ref="A150">IFERROR(INDEX('Annex 2 EHV charges'!$A$11:$A$260, MATCH(0, IF(ISBLANK('Annex 2 EHV charges'!$A$11:$A$260),1, COUNTIF(A$4:$A149, 'Annex 2 EHV charges'!$A$11:$A$260)), 0)),"")</f>
        <v>New Import 3</v>
      </c>
      <c r="B150" s="156" t="str">
        <f>IF($A150="","",VLOOKUP($A150,'Annex 2 EHV charges'!$A:$O,2,0))</f>
        <v>New Import 3</v>
      </c>
      <c r="C150" s="157" t="str">
        <f>IF($A150="","",VLOOKUP($A150,'Annex 2 EHV charges'!$A:$O,3,0))</f>
        <v>New Import 3</v>
      </c>
      <c r="D150" s="156" t="str">
        <f>IF($A150="","",VLOOKUP($A150,'Annex 2 EHV charges'!$A:$O,7,0))</f>
        <v>Maesgwyn PV</v>
      </c>
      <c r="E150" s="158">
        <f>IFERROR(IF(VLOOKUP($A150,'Annex 2 EHV charges'!$A:$O,8,FALSE)=0,"",VLOOKUP($A150,'Annex 2 EHV charges'!$A:$O,8,FALSE)),"")</f>
        <v>0.154</v>
      </c>
      <c r="F150" s="159">
        <f>IFERROR(IF(VLOOKUP($A150,'Annex 2 EHV charges'!$A:$O,9,FALSE)=0,"",VLOOKUP($A150,'Annex 2 EHV charges'!$A:$O,9,FALSE)),"")</f>
        <v>9.1999999999999993</v>
      </c>
      <c r="G150" s="160">
        <f>IFERROR(IF(VLOOKUP($A150,'Annex 2 EHV charges'!$A:$O,10,FALSE)=0,"",VLOOKUP($A150,'Annex 2 EHV charges'!$A:$O,10,FALSE)),"")</f>
        <v>2.09</v>
      </c>
      <c r="H150" s="160">
        <f>IFERROR(IF(VLOOKUP($A150,'Annex 2 EHV charges'!$A:$O,11,FALSE)=0,"",VLOOKUP($A150,'Annex 2 EHV charges'!$A:$O,11,FALSE)),"")</f>
        <v>2.09</v>
      </c>
    </row>
    <row r="151" spans="1:8" x14ac:dyDescent="0.2">
      <c r="A151" s="156" t="str">
        <f t="array" ref="A151">IFERROR(INDEX('Annex 2 EHV charges'!$A$11:$A$260, MATCH(0, IF(ISBLANK('Annex 2 EHV charges'!$A$11:$A$260),1, COUNTIF(A$4:$A150, 'Annex 2 EHV charges'!$A$11:$A$260)), 0)),"")</f>
        <v>New Import 4</v>
      </c>
      <c r="B151" s="156" t="str">
        <f>IF($A151="","",VLOOKUP($A151,'Annex 2 EHV charges'!$A:$O,2,0))</f>
        <v>New Import 4</v>
      </c>
      <c r="C151" s="157" t="str">
        <f>IF($A151="","",VLOOKUP($A151,'Annex 2 EHV charges'!$A:$O,3,0))</f>
        <v>New Import 4</v>
      </c>
      <c r="D151" s="156" t="str">
        <f>IF($A151="","",VLOOKUP($A151,'Annex 2 EHV charges'!$A:$O,7,0))</f>
        <v>ABERAMAN 33kV GEN</v>
      </c>
      <c r="E151" s="158" t="str">
        <f>IFERROR(IF(VLOOKUP($A151,'Annex 2 EHV charges'!$A:$O,8,FALSE)=0,"",VLOOKUP($A151,'Annex 2 EHV charges'!$A:$O,8,FALSE)),"")</f>
        <v/>
      </c>
      <c r="F151" s="159">
        <f>IFERROR(IF(VLOOKUP($A151,'Annex 2 EHV charges'!$A:$O,9,FALSE)=0,"",VLOOKUP($A151,'Annex 2 EHV charges'!$A:$O,9,FALSE)),"")</f>
        <v>103.98</v>
      </c>
      <c r="G151" s="160">
        <f>IFERROR(IF(VLOOKUP($A151,'Annex 2 EHV charges'!$A:$O,10,FALSE)=0,"",VLOOKUP($A151,'Annex 2 EHV charges'!$A:$O,10,FALSE)),"")</f>
        <v>2</v>
      </c>
      <c r="H151" s="160">
        <f>IFERROR(IF(VLOOKUP($A151,'Annex 2 EHV charges'!$A:$O,11,FALSE)=0,"",VLOOKUP($A151,'Annex 2 EHV charges'!$A:$O,11,FALSE)),"")</f>
        <v>2</v>
      </c>
    </row>
    <row r="152" spans="1:8" x14ac:dyDescent="0.2">
      <c r="A152" s="156" t="str">
        <f t="array" ref="A152">IFERROR(INDEX('Annex 2 EHV charges'!$A$11:$A$260, MATCH(0, IF(ISBLANK('Annex 2 EHV charges'!$A$11:$A$260),1, COUNTIF(A$4:$A151, 'Annex 2 EHV charges'!$A$11:$A$260)), 0)),"")</f>
        <v>New Import 5</v>
      </c>
      <c r="B152" s="156" t="str">
        <f>IF($A152="","",VLOOKUP($A152,'Annex 2 EHV charges'!$A:$O,2,0))</f>
        <v>New Import 5</v>
      </c>
      <c r="C152" s="157" t="str">
        <f>IF($A152="","",VLOOKUP($A152,'Annex 2 EHV charges'!$A:$O,3,0))</f>
        <v>New Import 5</v>
      </c>
      <c r="D152" s="156" t="str">
        <f>IF($A152="","",VLOOKUP($A152,'Annex 2 EHV charges'!$A:$O,7,0))</f>
        <v>BESTWAY STOR 33kV GEN</v>
      </c>
      <c r="E152" s="158" t="str">
        <f>IFERROR(IF(VLOOKUP($A152,'Annex 2 EHV charges'!$A:$O,8,FALSE)=0,"",VLOOKUP($A152,'Annex 2 EHV charges'!$A:$O,8,FALSE)),"")</f>
        <v/>
      </c>
      <c r="F152" s="159">
        <f>IFERROR(IF(VLOOKUP($A152,'Annex 2 EHV charges'!$A:$O,9,FALSE)=0,"",VLOOKUP($A152,'Annex 2 EHV charges'!$A:$O,9,FALSE)),"")</f>
        <v>34.33</v>
      </c>
      <c r="G152" s="160">
        <f>IFERROR(IF(VLOOKUP($A152,'Annex 2 EHV charges'!$A:$O,10,FALSE)=0,"",VLOOKUP($A152,'Annex 2 EHV charges'!$A:$O,10,FALSE)),"")</f>
        <v>1.94</v>
      </c>
      <c r="H152" s="160">
        <f>IFERROR(IF(VLOOKUP($A152,'Annex 2 EHV charges'!$A:$O,11,FALSE)=0,"",VLOOKUP($A152,'Annex 2 EHV charges'!$A:$O,11,FALSE)),"")</f>
        <v>1.94</v>
      </c>
    </row>
    <row r="153" spans="1:8" x14ac:dyDescent="0.2">
      <c r="A153" s="156" t="str">
        <f t="array" ref="A153">IFERROR(INDEX('Annex 2 EHV charges'!$A$11:$A$260, MATCH(0, IF(ISBLANK('Annex 2 EHV charges'!$A$11:$A$260),1, COUNTIF(A$4:$A152, 'Annex 2 EHV charges'!$A$11:$A$260)), 0)),"")</f>
        <v>New Import 6</v>
      </c>
      <c r="B153" s="156" t="str">
        <f>IF($A153="","",VLOOKUP($A153,'Annex 2 EHV charges'!$A:$O,2,0))</f>
        <v>New Import 6</v>
      </c>
      <c r="C153" s="157" t="str">
        <f>IF($A153="","",VLOOKUP($A153,'Annex 2 EHV charges'!$A:$O,3,0))</f>
        <v>New Import 6</v>
      </c>
      <c r="D153" s="156" t="str">
        <f>IF($A153="","",VLOOKUP($A153,'Annex 2 EHV charges'!$A:$O,7,0))</f>
        <v>COITY RD STOR 33kV GEN</v>
      </c>
      <c r="E153" s="158">
        <f>IFERROR(IF(VLOOKUP($A153,'Annex 2 EHV charges'!$A:$O,8,FALSE)=0,"",VLOOKUP($A153,'Annex 2 EHV charges'!$A:$O,8,FALSE)),"")</f>
        <v>2.766</v>
      </c>
      <c r="F153" s="159">
        <f>IFERROR(IF(VLOOKUP($A153,'Annex 2 EHV charges'!$A:$O,9,FALSE)=0,"",VLOOKUP($A153,'Annex 2 EHV charges'!$A:$O,9,FALSE)),"")</f>
        <v>9.19</v>
      </c>
      <c r="G153" s="160">
        <f>IFERROR(IF(VLOOKUP($A153,'Annex 2 EHV charges'!$A:$O,10,FALSE)=0,"",VLOOKUP($A153,'Annex 2 EHV charges'!$A:$O,10,FALSE)),"")</f>
        <v>1.98</v>
      </c>
      <c r="H153" s="160">
        <f>IFERROR(IF(VLOOKUP($A153,'Annex 2 EHV charges'!$A:$O,11,FALSE)=0,"",VLOOKUP($A153,'Annex 2 EHV charges'!$A:$O,11,FALSE)),"")</f>
        <v>1.98</v>
      </c>
    </row>
    <row r="154" spans="1:8" x14ac:dyDescent="0.2">
      <c r="A154" s="156" t="str">
        <f t="array" ref="A154">IFERROR(INDEX('Annex 2 EHV charges'!$A$11:$A$260, MATCH(0, IF(ISBLANK('Annex 2 EHV charges'!$A$11:$A$260),1, COUNTIF(A$4:$A153, 'Annex 2 EHV charges'!$A$11:$A$260)), 0)),"")</f>
        <v>New Import 7</v>
      </c>
      <c r="B154" s="156" t="str">
        <f>IF($A154="","",VLOOKUP($A154,'Annex 2 EHV charges'!$A:$O,2,0))</f>
        <v>New Import 7</v>
      </c>
      <c r="C154" s="157" t="str">
        <f>IF($A154="","",VLOOKUP($A154,'Annex 2 EHV charges'!$A:$O,3,0))</f>
        <v>New Import 7</v>
      </c>
      <c r="D154" s="156" t="str">
        <f>IF($A154="","",VLOOKUP($A154,'Annex 2 EHV charges'!$A:$O,7,0))</f>
        <v>CRUMLIN 33kV GEN</v>
      </c>
      <c r="E154" s="158" t="str">
        <f>IFERROR(IF(VLOOKUP($A154,'Annex 2 EHV charges'!$A:$O,8,FALSE)=0,"",VLOOKUP($A154,'Annex 2 EHV charges'!$A:$O,8,FALSE)),"")</f>
        <v/>
      </c>
      <c r="F154" s="159">
        <f>IFERROR(IF(VLOOKUP($A154,'Annex 2 EHV charges'!$A:$O,9,FALSE)=0,"",VLOOKUP($A154,'Annex 2 EHV charges'!$A:$O,9,FALSE)),"")</f>
        <v>0.97</v>
      </c>
      <c r="G154" s="160">
        <f>IFERROR(IF(VLOOKUP($A154,'Annex 2 EHV charges'!$A:$O,10,FALSE)=0,"",VLOOKUP($A154,'Annex 2 EHV charges'!$A:$O,10,FALSE)),"")</f>
        <v>1.8</v>
      </c>
      <c r="H154" s="160">
        <f>IFERROR(IF(VLOOKUP($A154,'Annex 2 EHV charges'!$A:$O,11,FALSE)=0,"",VLOOKUP($A154,'Annex 2 EHV charges'!$A:$O,11,FALSE)),"")</f>
        <v>1.8</v>
      </c>
    </row>
    <row r="155" spans="1:8" x14ac:dyDescent="0.2">
      <c r="A155" s="156" t="str">
        <f t="array" ref="A155">IFERROR(INDEX('Annex 2 EHV charges'!$A$11:$A$260, MATCH(0, IF(ISBLANK('Annex 2 EHV charges'!$A$11:$A$260),1, COUNTIF(A$4:$A154, 'Annex 2 EHV charges'!$A$11:$A$260)), 0)),"")</f>
        <v>New Import 8</v>
      </c>
      <c r="B155" s="156" t="str">
        <f>IF($A155="","",VLOOKUP($A155,'Annex 2 EHV charges'!$A:$O,2,0))</f>
        <v>New Import 8</v>
      </c>
      <c r="C155" s="157" t="str">
        <f>IF($A155="","",VLOOKUP($A155,'Annex 2 EHV charges'!$A:$O,3,0))</f>
        <v>New Import 8</v>
      </c>
      <c r="D155" s="156" t="str">
        <f>IF($A155="","",VLOOKUP($A155,'Annex 2 EHV charges'!$A:$O,7,0))</f>
        <v>HIRWAUN GE 33kV GEN</v>
      </c>
      <c r="E155" s="158">
        <f>IFERROR(IF(VLOOKUP($A155,'Annex 2 EHV charges'!$A:$O,8,FALSE)=0,"",VLOOKUP($A155,'Annex 2 EHV charges'!$A:$O,8,FALSE)),"")</f>
        <v>0.156</v>
      </c>
      <c r="F155" s="159">
        <f>IFERROR(IF(VLOOKUP($A155,'Annex 2 EHV charges'!$A:$O,9,FALSE)=0,"",VLOOKUP($A155,'Annex 2 EHV charges'!$A:$O,9,FALSE)),"")</f>
        <v>68.239999999999995</v>
      </c>
      <c r="G155" s="160">
        <f>IFERROR(IF(VLOOKUP($A155,'Annex 2 EHV charges'!$A:$O,10,FALSE)=0,"",VLOOKUP($A155,'Annex 2 EHV charges'!$A:$O,10,FALSE)),"")</f>
        <v>1.66</v>
      </c>
      <c r="H155" s="160">
        <f>IFERROR(IF(VLOOKUP($A155,'Annex 2 EHV charges'!$A:$O,11,FALSE)=0,"",VLOOKUP($A155,'Annex 2 EHV charges'!$A:$O,11,FALSE)),"")</f>
        <v>1.66</v>
      </c>
    </row>
    <row r="156" spans="1:8" x14ac:dyDescent="0.2">
      <c r="A156" s="156" t="str">
        <f t="array" ref="A156">IFERROR(INDEX('Annex 2 EHV charges'!$A$11:$A$260, MATCH(0, IF(ISBLANK('Annex 2 EHV charges'!$A$11:$A$260),1, COUNTIF(A$4:$A155, 'Annex 2 EHV charges'!$A$11:$A$260)), 0)),"")</f>
        <v>New Import 9</v>
      </c>
      <c r="B156" s="156" t="str">
        <f>IF($A156="","",VLOOKUP($A156,'Annex 2 EHV charges'!$A:$O,2,0))</f>
        <v>New Import 9</v>
      </c>
      <c r="C156" s="157" t="str">
        <f>IF($A156="","",VLOOKUP($A156,'Annex 2 EHV charges'!$A:$O,3,0))</f>
        <v>New Import 9</v>
      </c>
      <c r="D156" s="156" t="str">
        <f>IF($A156="","",VLOOKUP($A156,'Annex 2 EHV charges'!$A:$O,7,0))</f>
        <v>LLANWERN FM 132kV GEN</v>
      </c>
      <c r="E156" s="158" t="str">
        <f>IFERROR(IF(VLOOKUP($A156,'Annex 2 EHV charges'!$A:$O,8,FALSE)=0,"",VLOOKUP($A156,'Annex 2 EHV charges'!$A:$O,8,FALSE)),"")</f>
        <v/>
      </c>
      <c r="F156" s="159">
        <f>IFERROR(IF(VLOOKUP($A156,'Annex 2 EHV charges'!$A:$O,9,FALSE)=0,"",VLOOKUP($A156,'Annex 2 EHV charges'!$A:$O,9,FALSE)),"")</f>
        <v>1.47</v>
      </c>
      <c r="G156" s="160">
        <f>IFERROR(IF(VLOOKUP($A156,'Annex 2 EHV charges'!$A:$O,10,FALSE)=0,"",VLOOKUP($A156,'Annex 2 EHV charges'!$A:$O,10,FALSE)),"")</f>
        <v>3.45</v>
      </c>
      <c r="H156" s="160">
        <f>IFERROR(IF(VLOOKUP($A156,'Annex 2 EHV charges'!$A:$O,11,FALSE)=0,"",VLOOKUP($A156,'Annex 2 EHV charges'!$A:$O,11,FALSE)),"")</f>
        <v>3.45</v>
      </c>
    </row>
    <row r="157" spans="1:8" x14ac:dyDescent="0.2">
      <c r="A157" s="156" t="str">
        <f t="array" ref="A157">IFERROR(INDEX('Annex 2 EHV charges'!$A$11:$A$260, MATCH(0, IF(ISBLANK('Annex 2 EHV charges'!$A$11:$A$260),1, COUNTIF(A$4:$A156, 'Annex 2 EHV charges'!$A$11:$A$260)), 0)),"")</f>
        <v>New Import 10</v>
      </c>
      <c r="B157" s="156" t="str">
        <f>IF($A157="","",VLOOKUP($A157,'Annex 2 EHV charges'!$A:$O,2,0))</f>
        <v>New Import 10</v>
      </c>
      <c r="C157" s="157" t="str">
        <f>IF($A157="","",VLOOKUP($A157,'Annex 2 EHV charges'!$A:$O,3,0))</f>
        <v>New Import 10</v>
      </c>
      <c r="D157" s="156" t="str">
        <f>IF($A157="","",VLOOKUP($A157,'Annex 2 EHV charges'!$A:$O,7,0))</f>
        <v>LLETYMORPHIL 33kV GEN</v>
      </c>
      <c r="E157" s="158" t="str">
        <f>IFERROR(IF(VLOOKUP($A157,'Annex 2 EHV charges'!$A:$O,8,FALSE)=0,"",VLOOKUP($A157,'Annex 2 EHV charges'!$A:$O,8,FALSE)),"")</f>
        <v/>
      </c>
      <c r="F157" s="159">
        <f>IFERROR(IF(VLOOKUP($A157,'Annex 2 EHV charges'!$A:$O,9,FALSE)=0,"",VLOOKUP($A157,'Annex 2 EHV charges'!$A:$O,9,FALSE)),"")</f>
        <v>15.04</v>
      </c>
      <c r="G157" s="160">
        <f>IFERROR(IF(VLOOKUP($A157,'Annex 2 EHV charges'!$A:$O,10,FALSE)=0,"",VLOOKUP($A157,'Annex 2 EHV charges'!$A:$O,10,FALSE)),"")</f>
        <v>3.83</v>
      </c>
      <c r="H157" s="160">
        <f>IFERROR(IF(VLOOKUP($A157,'Annex 2 EHV charges'!$A:$O,11,FALSE)=0,"",VLOOKUP($A157,'Annex 2 EHV charges'!$A:$O,11,FALSE)),"")</f>
        <v>3.83</v>
      </c>
    </row>
    <row r="158" spans="1:8" x14ac:dyDescent="0.2">
      <c r="A158" s="156" t="str">
        <f t="array" ref="A158">IFERROR(INDEX('Annex 2 EHV charges'!$A$11:$A$260, MATCH(0, IF(ISBLANK('Annex 2 EHV charges'!$A$11:$A$260),1, COUNTIF(A$4:$A157, 'Annex 2 EHV charges'!$A$11:$A$260)), 0)),"")</f>
        <v>New Import 11</v>
      </c>
      <c r="B158" s="156" t="str">
        <f>IF($A158="","",VLOOKUP($A158,'Annex 2 EHV charges'!$A:$O,2,0))</f>
        <v>New Import 11</v>
      </c>
      <c r="C158" s="157" t="str">
        <f>IF($A158="","",VLOOKUP($A158,'Annex 2 EHV charges'!$A:$O,3,0))</f>
        <v>New Import 11</v>
      </c>
      <c r="D158" s="156" t="str">
        <f>IF($A158="","",VLOOKUP($A158,'Annex 2 EHV charges'!$A:$O,7,0))</f>
        <v>MAESEGLWYS FM 33kV GEN</v>
      </c>
      <c r="E158" s="158" t="str">
        <f>IFERROR(IF(VLOOKUP($A158,'Annex 2 EHV charges'!$A:$O,8,FALSE)=0,"",VLOOKUP($A158,'Annex 2 EHV charges'!$A:$O,8,FALSE)),"")</f>
        <v/>
      </c>
      <c r="F158" s="159">
        <f>IFERROR(IF(VLOOKUP($A158,'Annex 2 EHV charges'!$A:$O,9,FALSE)=0,"",VLOOKUP($A158,'Annex 2 EHV charges'!$A:$O,9,FALSE)),"")</f>
        <v>16.2</v>
      </c>
      <c r="G158" s="160">
        <f>IFERROR(IF(VLOOKUP($A158,'Annex 2 EHV charges'!$A:$O,10,FALSE)=0,"",VLOOKUP($A158,'Annex 2 EHV charges'!$A:$O,10,FALSE)),"")</f>
        <v>3.83</v>
      </c>
      <c r="H158" s="160">
        <f>IFERROR(IF(VLOOKUP($A158,'Annex 2 EHV charges'!$A:$O,11,FALSE)=0,"",VLOOKUP($A158,'Annex 2 EHV charges'!$A:$O,11,FALSE)),"")</f>
        <v>3.83</v>
      </c>
    </row>
    <row r="159" spans="1:8" x14ac:dyDescent="0.2">
      <c r="A159" s="156" t="str">
        <f t="array" ref="A159">IFERROR(INDEX('Annex 2 EHV charges'!$A$11:$A$260, MATCH(0, IF(ISBLANK('Annex 2 EHV charges'!$A$11:$A$260),1, COUNTIF(A$4:$A158, 'Annex 2 EHV charges'!$A$11:$A$260)), 0)),"")</f>
        <v>New Import 12</v>
      </c>
      <c r="B159" s="156" t="str">
        <f>IF($A159="","",VLOOKUP($A159,'Annex 2 EHV charges'!$A:$O,2,0))</f>
        <v>New Import 12</v>
      </c>
      <c r="C159" s="157" t="str">
        <f>IF($A159="","",VLOOKUP($A159,'Annex 2 EHV charges'!$A:$O,3,0))</f>
        <v>New Import 12</v>
      </c>
      <c r="D159" s="156" t="str">
        <f>IF($A159="","",VLOOKUP($A159,'Annex 2 EHV charges'!$A:$O,7,0))</f>
        <v>MANMOEL 33kV GEN</v>
      </c>
      <c r="E159" s="158" t="str">
        <f>IFERROR(IF(VLOOKUP($A159,'Annex 2 EHV charges'!$A:$O,8,FALSE)=0,"",VLOOKUP($A159,'Annex 2 EHV charges'!$A:$O,8,FALSE)),"")</f>
        <v/>
      </c>
      <c r="F159" s="159">
        <f>IFERROR(IF(VLOOKUP($A159,'Annex 2 EHV charges'!$A:$O,9,FALSE)=0,"",VLOOKUP($A159,'Annex 2 EHV charges'!$A:$O,9,FALSE)),"")</f>
        <v>25.83</v>
      </c>
      <c r="G159" s="160">
        <f>IFERROR(IF(VLOOKUP($A159,'Annex 2 EHV charges'!$A:$O,10,FALSE)=0,"",VLOOKUP($A159,'Annex 2 EHV charges'!$A:$O,10,FALSE)),"")</f>
        <v>3.86</v>
      </c>
      <c r="H159" s="160">
        <f>IFERROR(IF(VLOOKUP($A159,'Annex 2 EHV charges'!$A:$O,11,FALSE)=0,"",VLOOKUP($A159,'Annex 2 EHV charges'!$A:$O,11,FALSE)),"")</f>
        <v>3.86</v>
      </c>
    </row>
    <row r="160" spans="1:8" x14ac:dyDescent="0.2">
      <c r="A160" s="156" t="str">
        <f t="array" ref="A160">IFERROR(INDEX('Annex 2 EHV charges'!$A$11:$A$260, MATCH(0, IF(ISBLANK('Annex 2 EHV charges'!$A$11:$A$260),1, COUNTIF(A$4:$A159, 'Annex 2 EHV charges'!$A$11:$A$260)), 0)),"")</f>
        <v>New Import 13</v>
      </c>
      <c r="B160" s="156" t="str">
        <f>IF($A160="","",VLOOKUP($A160,'Annex 2 EHV charges'!$A:$O,2,0))</f>
        <v>New Import 13</v>
      </c>
      <c r="C160" s="157" t="str">
        <f>IF($A160="","",VLOOKUP($A160,'Annex 2 EHV charges'!$A:$O,3,0))</f>
        <v>New Import 13</v>
      </c>
      <c r="D160" s="156" t="str">
        <f>IF($A160="","",VLOOKUP($A160,'Annex 2 EHV charges'!$A:$O,7,0))</f>
        <v>MELIN COURT 33kV GEN</v>
      </c>
      <c r="E160" s="158">
        <f>IFERROR(IF(VLOOKUP($A160,'Annex 2 EHV charges'!$A:$O,8,FALSE)=0,"",VLOOKUP($A160,'Annex 2 EHV charges'!$A:$O,8,FALSE)),"")</f>
        <v>0.73899999999999999</v>
      </c>
      <c r="F160" s="159">
        <f>IFERROR(IF(VLOOKUP($A160,'Annex 2 EHV charges'!$A:$O,9,FALSE)=0,"",VLOOKUP($A160,'Annex 2 EHV charges'!$A:$O,9,FALSE)),"")</f>
        <v>14.86</v>
      </c>
      <c r="G160" s="160">
        <f>IFERROR(IF(VLOOKUP($A160,'Annex 2 EHV charges'!$A:$O,10,FALSE)=0,"",VLOOKUP($A160,'Annex 2 EHV charges'!$A:$O,10,FALSE)),"")</f>
        <v>3.83</v>
      </c>
      <c r="H160" s="160">
        <f>IFERROR(IF(VLOOKUP($A160,'Annex 2 EHV charges'!$A:$O,11,FALSE)=0,"",VLOOKUP($A160,'Annex 2 EHV charges'!$A:$O,11,FALSE)),"")</f>
        <v>3.83</v>
      </c>
    </row>
    <row r="161" spans="1:8" x14ac:dyDescent="0.2">
      <c r="A161" s="156" t="str">
        <f t="array" ref="A161">IFERROR(INDEX('Annex 2 EHV charges'!$A$11:$A$260, MATCH(0, IF(ISBLANK('Annex 2 EHV charges'!$A$11:$A$260),1, COUNTIF(A$4:$A160, 'Annex 2 EHV charges'!$A$11:$A$260)), 0)),"")</f>
        <v>New Import 14</v>
      </c>
      <c r="B161" s="156" t="str">
        <f>IF($A161="","",VLOOKUP($A161,'Annex 2 EHV charges'!$A:$O,2,0))</f>
        <v>New Import 14</v>
      </c>
      <c r="C161" s="157" t="str">
        <f>IF($A161="","",VLOOKUP($A161,'Annex 2 EHV charges'!$A:$O,3,0))</f>
        <v>New Import 14</v>
      </c>
      <c r="D161" s="156" t="str">
        <f>IF($A161="","",VLOOKUP($A161,'Annex 2 EHV charges'!$A:$O,7,0))</f>
        <v>MYNYDD PORTREF 2 33kV GEN</v>
      </c>
      <c r="E161" s="158" t="str">
        <f>IFERROR(IF(VLOOKUP($A161,'Annex 2 EHV charges'!$A:$O,8,FALSE)=0,"",VLOOKUP($A161,'Annex 2 EHV charges'!$A:$O,8,FALSE)),"")</f>
        <v/>
      </c>
      <c r="F161" s="159">
        <f>IFERROR(IF(VLOOKUP($A161,'Annex 2 EHV charges'!$A:$O,9,FALSE)=0,"",VLOOKUP($A161,'Annex 2 EHV charges'!$A:$O,9,FALSE)),"")</f>
        <v>35.42</v>
      </c>
      <c r="G161" s="160">
        <f>IFERROR(IF(VLOOKUP($A161,'Annex 2 EHV charges'!$A:$O,10,FALSE)=0,"",VLOOKUP($A161,'Annex 2 EHV charges'!$A:$O,10,FALSE)),"")</f>
        <v>1.82</v>
      </c>
      <c r="H161" s="160">
        <f>IFERROR(IF(VLOOKUP($A161,'Annex 2 EHV charges'!$A:$O,11,FALSE)=0,"",VLOOKUP($A161,'Annex 2 EHV charges'!$A:$O,11,FALSE)),"")</f>
        <v>1.82</v>
      </c>
    </row>
    <row r="162" spans="1:8" x14ac:dyDescent="0.2">
      <c r="A162" s="156" t="str">
        <f t="array" ref="A162">IFERROR(INDEX('Annex 2 EHV charges'!$A$11:$A$260, MATCH(0, IF(ISBLANK('Annex 2 EHV charges'!$A$11:$A$260),1, COUNTIF(A$4:$A161, 'Annex 2 EHV charges'!$A$11:$A$260)), 0)),"")</f>
        <v>New Import 15</v>
      </c>
      <c r="B162" s="156" t="str">
        <f>IF($A162="","",VLOOKUP($A162,'Annex 2 EHV charges'!$A:$O,2,0))</f>
        <v>New Import 15</v>
      </c>
      <c r="C162" s="157" t="str">
        <f>IF($A162="","",VLOOKUP($A162,'Annex 2 EHV charges'!$A:$O,3,0))</f>
        <v>New Import 15</v>
      </c>
      <c r="D162" s="156" t="str">
        <f>IF($A162="","",VLOOKUP($A162,'Annex 2 EHV charges'!$A:$O,7,0))</f>
        <v>PEN BRYN OER 33kV GEN</v>
      </c>
      <c r="E162" s="158">
        <f>IFERROR(IF(VLOOKUP($A162,'Annex 2 EHV charges'!$A:$O,8,FALSE)=0,"",VLOOKUP($A162,'Annex 2 EHV charges'!$A:$O,8,FALSE)),"")</f>
        <v>0.34799999999999998</v>
      </c>
      <c r="F162" s="159">
        <f>IFERROR(IF(VLOOKUP($A162,'Annex 2 EHV charges'!$A:$O,9,FALSE)=0,"",VLOOKUP($A162,'Annex 2 EHV charges'!$A:$O,9,FALSE)),"")</f>
        <v>29.18</v>
      </c>
      <c r="G162" s="160">
        <f>IFERROR(IF(VLOOKUP($A162,'Annex 2 EHV charges'!$A:$O,10,FALSE)=0,"",VLOOKUP($A162,'Annex 2 EHV charges'!$A:$O,10,FALSE)),"")</f>
        <v>1.93</v>
      </c>
      <c r="H162" s="160">
        <f>IFERROR(IF(VLOOKUP($A162,'Annex 2 EHV charges'!$A:$O,11,FALSE)=0,"",VLOOKUP($A162,'Annex 2 EHV charges'!$A:$O,11,FALSE)),"")</f>
        <v>1.93</v>
      </c>
    </row>
    <row r="163" spans="1:8" x14ac:dyDescent="0.2">
      <c r="A163" s="156" t="str">
        <f t="array" ref="A163">IFERROR(INDEX('Annex 2 EHV charges'!$A$11:$A$260, MATCH(0, IF(ISBLANK('Annex 2 EHV charges'!$A$11:$A$260),1, COUNTIF(A$4:$A162, 'Annex 2 EHV charges'!$A$11:$A$260)), 0)),"")</f>
        <v>New Import 16</v>
      </c>
      <c r="B163" s="156" t="str">
        <f>IF($A163="","",VLOOKUP($A163,'Annex 2 EHV charges'!$A:$O,2,0))</f>
        <v>New Import 16</v>
      </c>
      <c r="C163" s="157" t="str">
        <f>IF($A163="","",VLOOKUP($A163,'Annex 2 EHV charges'!$A:$O,3,0))</f>
        <v>New Import 16</v>
      </c>
      <c r="D163" s="156" t="str">
        <f>IF($A163="","",VLOOKUP($A163,'Annex 2 EHV charges'!$A:$O,7,0))</f>
        <v>PWLL Y MOR 33kV GEN</v>
      </c>
      <c r="E163" s="158" t="str">
        <f>IFERROR(IF(VLOOKUP($A163,'Annex 2 EHV charges'!$A:$O,8,FALSE)=0,"",VLOOKUP($A163,'Annex 2 EHV charges'!$A:$O,8,FALSE)),"")</f>
        <v/>
      </c>
      <c r="F163" s="159">
        <f>IFERROR(IF(VLOOKUP($A163,'Annex 2 EHV charges'!$A:$O,9,FALSE)=0,"",VLOOKUP($A163,'Annex 2 EHV charges'!$A:$O,9,FALSE)),"")</f>
        <v>6.99</v>
      </c>
      <c r="G163" s="160">
        <f>IFERROR(IF(VLOOKUP($A163,'Annex 2 EHV charges'!$A:$O,10,FALSE)=0,"",VLOOKUP($A163,'Annex 2 EHV charges'!$A:$O,10,FALSE)),"")</f>
        <v>1.81</v>
      </c>
      <c r="H163" s="160">
        <f>IFERROR(IF(VLOOKUP($A163,'Annex 2 EHV charges'!$A:$O,11,FALSE)=0,"",VLOOKUP($A163,'Annex 2 EHV charges'!$A:$O,11,FALSE)),"")</f>
        <v>1.81</v>
      </c>
    </row>
    <row r="164" spans="1:8" x14ac:dyDescent="0.2">
      <c r="A164" s="156" t="str">
        <f t="array" ref="A164">IFERROR(INDEX('Annex 2 EHV charges'!$A$11:$A$260, MATCH(0, IF(ISBLANK('Annex 2 EHV charges'!$A$11:$A$260),1, COUNTIF(A$4:$A163, 'Annex 2 EHV charges'!$A$11:$A$260)), 0)),"")</f>
        <v>New Import 17</v>
      </c>
      <c r="B164" s="156" t="str">
        <f>IF($A164="","",VLOOKUP($A164,'Annex 2 EHV charges'!$A:$O,2,0))</f>
        <v>New Import 17</v>
      </c>
      <c r="C164" s="157" t="str">
        <f>IF($A164="","",VLOOKUP($A164,'Annex 2 EHV charges'!$A:$O,3,0))</f>
        <v>New Import 17</v>
      </c>
      <c r="D164" s="156" t="str">
        <f>IF($A164="","",VLOOKUP($A164,'Annex 2 EHV charges'!$A:$O,7,0))</f>
        <v>RHOS GARN WF 33kV GEN</v>
      </c>
      <c r="E164" s="158">
        <f>IFERROR(IF(VLOOKUP($A164,'Annex 2 EHV charges'!$A:$O,8,FALSE)=0,"",VLOOKUP($A164,'Annex 2 EHV charges'!$A:$O,8,FALSE)),"")</f>
        <v>2.4790000000000001</v>
      </c>
      <c r="F164" s="159">
        <f>IFERROR(IF(VLOOKUP($A164,'Annex 2 EHV charges'!$A:$O,9,FALSE)=0,"",VLOOKUP($A164,'Annex 2 EHV charges'!$A:$O,9,FALSE)),"")</f>
        <v>9.15</v>
      </c>
      <c r="G164" s="160">
        <f>IFERROR(IF(VLOOKUP($A164,'Annex 2 EHV charges'!$A:$O,10,FALSE)=0,"",VLOOKUP($A164,'Annex 2 EHV charges'!$A:$O,10,FALSE)),"")</f>
        <v>2.4300000000000002</v>
      </c>
      <c r="H164" s="160">
        <f>IFERROR(IF(VLOOKUP($A164,'Annex 2 EHV charges'!$A:$O,11,FALSE)=0,"",VLOOKUP($A164,'Annex 2 EHV charges'!$A:$O,11,FALSE)),"")</f>
        <v>2.4300000000000002</v>
      </c>
    </row>
    <row r="165" spans="1:8" x14ac:dyDescent="0.2">
      <c r="A165" s="156" t="str">
        <f t="array" ref="A165">IFERROR(INDEX('Annex 2 EHV charges'!$A$11:$A$260, MATCH(0, IF(ISBLANK('Annex 2 EHV charges'!$A$11:$A$260),1, COUNTIF(A$4:$A164, 'Annex 2 EHV charges'!$A$11:$A$260)), 0)),"")</f>
        <v>New Import 18</v>
      </c>
      <c r="B165" s="156" t="str">
        <f>IF($A165="","",VLOOKUP($A165,'Annex 2 EHV charges'!$A:$O,2,0))</f>
        <v>New Import 18</v>
      </c>
      <c r="C165" s="157" t="str">
        <f>IF($A165="","",VLOOKUP($A165,'Annex 2 EHV charges'!$A:$O,3,0))</f>
        <v>New Import 18</v>
      </c>
      <c r="D165" s="156" t="str">
        <f>IF($A165="","",VLOOKUP($A165,'Annex 2 EHV charges'!$A:$O,7,0))</f>
        <v>TAFF ELY EXTENSION 33kV GEN</v>
      </c>
      <c r="E165" s="158" t="str">
        <f>IFERROR(IF(VLOOKUP($A165,'Annex 2 EHV charges'!$A:$O,8,FALSE)=0,"",VLOOKUP($A165,'Annex 2 EHV charges'!$A:$O,8,FALSE)),"")</f>
        <v/>
      </c>
      <c r="F165" s="159">
        <f>IFERROR(IF(VLOOKUP($A165,'Annex 2 EHV charges'!$A:$O,9,FALSE)=0,"",VLOOKUP($A165,'Annex 2 EHV charges'!$A:$O,9,FALSE)),"")</f>
        <v>0.25</v>
      </c>
      <c r="G165" s="160">
        <f>IFERROR(IF(VLOOKUP($A165,'Annex 2 EHV charges'!$A:$O,10,FALSE)=0,"",VLOOKUP($A165,'Annex 2 EHV charges'!$A:$O,10,FALSE)),"")</f>
        <v>1.95</v>
      </c>
      <c r="H165" s="160">
        <f>IFERROR(IF(VLOOKUP($A165,'Annex 2 EHV charges'!$A:$O,11,FALSE)=0,"",VLOOKUP($A165,'Annex 2 EHV charges'!$A:$O,11,FALSE)),"")</f>
        <v>1.95</v>
      </c>
    </row>
    <row r="166" spans="1:8" x14ac:dyDescent="0.2">
      <c r="A166" s="156" t="str">
        <f t="array" ref="A166">IFERROR(INDEX('Annex 2 EHV charges'!$A$11:$A$260, MATCH(0, IF(ISBLANK('Annex 2 EHV charges'!$A$11:$A$260),1, COUNTIF(A$4:$A165, 'Annex 2 EHV charges'!$A$11:$A$260)), 0)),"")</f>
        <v>New Import 19</v>
      </c>
      <c r="B166" s="156" t="str">
        <f>IF($A166="","",VLOOKUP($A166,'Annex 2 EHV charges'!$A:$O,2,0))</f>
        <v>New Import 19</v>
      </c>
      <c r="C166" s="157" t="str">
        <f>IF($A166="","",VLOOKUP($A166,'Annex 2 EHV charges'!$A:$O,3,0))</f>
        <v>New Import 19</v>
      </c>
      <c r="D166" s="156" t="str">
        <f>IF($A166="","",VLOOKUP($A166,'Annex 2 EHV charges'!$A:$O,7,0))</f>
        <v>TECHBOARD STOR 33kV GEN</v>
      </c>
      <c r="E166" s="158" t="str">
        <f>IFERROR(IF(VLOOKUP($A166,'Annex 2 EHV charges'!$A:$O,8,FALSE)=0,"",VLOOKUP($A166,'Annex 2 EHV charges'!$A:$O,8,FALSE)),"")</f>
        <v/>
      </c>
      <c r="F166" s="159">
        <f>IFERROR(IF(VLOOKUP($A166,'Annex 2 EHV charges'!$A:$O,9,FALSE)=0,"",VLOOKUP($A166,'Annex 2 EHV charges'!$A:$O,9,FALSE)),"")</f>
        <v>5.0999999999999996</v>
      </c>
      <c r="G166" s="160">
        <f>IFERROR(IF(VLOOKUP($A166,'Annex 2 EHV charges'!$A:$O,10,FALSE)=0,"",VLOOKUP($A166,'Annex 2 EHV charges'!$A:$O,10,FALSE)),"")</f>
        <v>1.8</v>
      </c>
      <c r="H166" s="160">
        <f>IFERROR(IF(VLOOKUP($A166,'Annex 2 EHV charges'!$A:$O,11,FALSE)=0,"",VLOOKUP($A166,'Annex 2 EHV charges'!$A:$O,11,FALSE)),"")</f>
        <v>1.8</v>
      </c>
    </row>
    <row r="167" spans="1:8" x14ac:dyDescent="0.2">
      <c r="A167" s="156" t="str">
        <f t="array" ref="A167">IFERROR(INDEX('Annex 2 EHV charges'!$A$11:$A$260, MATCH(0, IF(ISBLANK('Annex 2 EHV charges'!$A$11:$A$260),1, COUNTIF(A$4:$A166, 'Annex 2 EHV charges'!$A$11:$A$260)), 0)),"")</f>
        <v>New Import 20</v>
      </c>
      <c r="B167" s="156" t="str">
        <f>IF($A167="","",VLOOKUP($A167,'Annex 2 EHV charges'!$A:$O,2,0))</f>
        <v>New Import 20</v>
      </c>
      <c r="C167" s="157" t="str">
        <f>IF($A167="","",VLOOKUP($A167,'Annex 2 EHV charges'!$A:$O,3,0))</f>
        <v>New Import 20</v>
      </c>
      <c r="D167" s="156" t="str">
        <f>IF($A167="","",VLOOKUP($A167,'Annex 2 EHV charges'!$A:$O,7,0))</f>
        <v>UNIT 26C STOR 33kV GEN</v>
      </c>
      <c r="E167" s="158" t="str">
        <f>IFERROR(IF(VLOOKUP($A167,'Annex 2 EHV charges'!$A:$O,8,FALSE)=0,"",VLOOKUP($A167,'Annex 2 EHV charges'!$A:$O,8,FALSE)),"")</f>
        <v/>
      </c>
      <c r="F167" s="159">
        <f>IFERROR(IF(VLOOKUP($A167,'Annex 2 EHV charges'!$A:$O,9,FALSE)=0,"",VLOOKUP($A167,'Annex 2 EHV charges'!$A:$O,9,FALSE)),"")</f>
        <v>5.0999999999999996</v>
      </c>
      <c r="G167" s="160">
        <f>IFERROR(IF(VLOOKUP($A167,'Annex 2 EHV charges'!$A:$O,10,FALSE)=0,"",VLOOKUP($A167,'Annex 2 EHV charges'!$A:$O,10,FALSE)),"")</f>
        <v>1.8</v>
      </c>
      <c r="H167" s="160">
        <f>IFERROR(IF(VLOOKUP($A167,'Annex 2 EHV charges'!$A:$O,11,FALSE)=0,"",VLOOKUP($A167,'Annex 2 EHV charges'!$A:$O,11,FALSE)),"")</f>
        <v>1.8</v>
      </c>
    </row>
    <row r="168" spans="1:8" x14ac:dyDescent="0.2">
      <c r="A168" s="156" t="str">
        <f t="array" ref="A168">IFERROR(INDEX('Annex 2 EHV charges'!$A$11:$A$260, MATCH(0, IF(ISBLANK('Annex 2 EHV charges'!$A$11:$A$260),1, COUNTIF(A$4:$A167, 'Annex 2 EHV charges'!$A$11:$A$260)), 0)),"")</f>
        <v>New Import 21</v>
      </c>
      <c r="B168" s="156" t="str">
        <f>IF($A168="","",VLOOKUP($A168,'Annex 2 EHV charges'!$A:$O,2,0))</f>
        <v>New Import 21</v>
      </c>
      <c r="C168" s="157" t="str">
        <f>IF($A168="","",VLOOKUP($A168,'Annex 2 EHV charges'!$A:$O,3,0))</f>
        <v>New Import 21</v>
      </c>
      <c r="D168" s="156" t="str">
        <f>IF($A168="","",VLOOKUP($A168,'Annex 2 EHV charges'!$A:$O,7,0))</f>
        <v>VOGEN (BALDWINS)</v>
      </c>
      <c r="E168" s="158" t="str">
        <f>IFERROR(IF(VLOOKUP($A168,'Annex 2 EHV charges'!$A:$O,8,FALSE)=0,"",VLOOKUP($A168,'Annex 2 EHV charges'!$A:$O,8,FALSE)),"")</f>
        <v/>
      </c>
      <c r="F168" s="159">
        <f>IFERROR(IF(VLOOKUP($A168,'Annex 2 EHV charges'!$A:$O,9,FALSE)=0,"",VLOOKUP($A168,'Annex 2 EHV charges'!$A:$O,9,FALSE)),"")</f>
        <v>362.62</v>
      </c>
      <c r="G168" s="160">
        <f>IFERROR(IF(VLOOKUP($A168,'Annex 2 EHV charges'!$A:$O,10,FALSE)=0,"",VLOOKUP($A168,'Annex 2 EHV charges'!$A:$O,10,FALSE)),"")</f>
        <v>1.66</v>
      </c>
      <c r="H168" s="160">
        <f>IFERROR(IF(VLOOKUP($A168,'Annex 2 EHV charges'!$A:$O,11,FALSE)=0,"",VLOOKUP($A168,'Annex 2 EHV charges'!$A:$O,11,FALSE)),"")</f>
        <v>1.66</v>
      </c>
    </row>
    <row r="169" spans="1:8" x14ac:dyDescent="0.2">
      <c r="A169" s="156" t="str">
        <f t="array" ref="A169">IFERROR(INDEX('Annex 2 EHV charges'!$A$11:$A$260, MATCH(0, IF(ISBLANK('Annex 2 EHV charges'!$A$11:$A$260),1, COUNTIF(A$4:$A168, 'Annex 2 EHV charges'!$A$11:$A$260)), 0)),"")</f>
        <v>New Import 22</v>
      </c>
      <c r="B169" s="156" t="str">
        <f>IF($A169="","",VLOOKUP($A169,'Annex 2 EHV charges'!$A:$O,2,0))</f>
        <v>New Import 22</v>
      </c>
      <c r="C169" s="157" t="str">
        <f>IF($A169="","",VLOOKUP($A169,'Annex 2 EHV charges'!$A:$O,3,0))</f>
        <v>New Import 22</v>
      </c>
      <c r="D169" s="156" t="str">
        <f>IF($A169="","",VLOOKUP($A169,'Annex 2 EHV charges'!$A:$O,7,0))</f>
        <v>DALE RD 132kV GEN</v>
      </c>
      <c r="E169" s="158" t="str">
        <f>IFERROR(IF(VLOOKUP($A169,'Annex 2 EHV charges'!$A:$O,8,FALSE)=0,"",VLOOKUP($A169,'Annex 2 EHV charges'!$A:$O,8,FALSE)),"")</f>
        <v/>
      </c>
      <c r="F169" s="159">
        <f>IFERROR(IF(VLOOKUP($A169,'Annex 2 EHV charges'!$A:$O,9,FALSE)=0,"",VLOOKUP($A169,'Annex 2 EHV charges'!$A:$O,9,FALSE)),"")</f>
        <v>4.3499999999999996</v>
      </c>
      <c r="G169" s="160">
        <f>IFERROR(IF(VLOOKUP($A169,'Annex 2 EHV charges'!$A:$O,10,FALSE)=0,"",VLOOKUP($A169,'Annex 2 EHV charges'!$A:$O,10,FALSE)),"")</f>
        <v>4</v>
      </c>
      <c r="H169" s="160">
        <f>IFERROR(IF(VLOOKUP($A169,'Annex 2 EHV charges'!$A:$O,11,FALSE)=0,"",VLOOKUP($A169,'Annex 2 EHV charges'!$A:$O,11,FALSE)),"")</f>
        <v>4</v>
      </c>
    </row>
    <row r="170" spans="1:8" x14ac:dyDescent="0.2">
      <c r="A170" s="156" t="str">
        <f t="array" ref="A170">IFERROR(INDEX('Annex 2 EHV charges'!$A$11:$A$260, MATCH(0, IF(ISBLANK('Annex 2 EHV charges'!$A$11:$A$260),1, COUNTIF(A$4:$A169, 'Annex 2 EHV charges'!$A$11:$A$260)), 0)),"")</f>
        <v>New Import 23</v>
      </c>
      <c r="B170" s="156" t="str">
        <f>IF($A170="","",VLOOKUP($A170,'Annex 2 EHV charges'!$A:$O,2,0))</f>
        <v>New Import 23</v>
      </c>
      <c r="C170" s="157" t="str">
        <f>IF($A170="","",VLOOKUP($A170,'Annex 2 EHV charges'!$A:$O,3,0))</f>
        <v>New Import 23</v>
      </c>
      <c r="D170" s="156" t="str">
        <f>IF($A170="","",VLOOKUP($A170,'Annex 2 EHV charges'!$A:$O,7,0))</f>
        <v>MARTLETWY 33kV GEN</v>
      </c>
      <c r="E170" s="158">
        <f>IFERROR(IF(VLOOKUP($A170,'Annex 2 EHV charges'!$A:$O,8,FALSE)=0,"",VLOOKUP($A170,'Annex 2 EHV charges'!$A:$O,8,FALSE)),"")</f>
        <v>2.343</v>
      </c>
      <c r="F170" s="159">
        <f>IFERROR(IF(VLOOKUP($A170,'Annex 2 EHV charges'!$A:$O,9,FALSE)=0,"",VLOOKUP($A170,'Annex 2 EHV charges'!$A:$O,9,FALSE)),"")</f>
        <v>9.27</v>
      </c>
      <c r="G170" s="160">
        <f>IFERROR(IF(VLOOKUP($A170,'Annex 2 EHV charges'!$A:$O,10,FALSE)=0,"",VLOOKUP($A170,'Annex 2 EHV charges'!$A:$O,10,FALSE)),"")</f>
        <v>4.55</v>
      </c>
      <c r="H170" s="160">
        <f>IFERROR(IF(VLOOKUP($A170,'Annex 2 EHV charges'!$A:$O,11,FALSE)=0,"",VLOOKUP($A170,'Annex 2 EHV charges'!$A:$O,11,FALSE)),"")</f>
        <v>4.55</v>
      </c>
    </row>
    <row r="171" spans="1:8" x14ac:dyDescent="0.2">
      <c r="A171" s="156" t="str">
        <f t="array" ref="A171">IFERROR(INDEX('Annex 2 EHV charges'!$A$11:$A$260, MATCH(0, IF(ISBLANK('Annex 2 EHV charges'!$A$11:$A$260),1, COUNTIF(A$4:$A170, 'Annex 2 EHV charges'!$A$11:$A$260)), 0)),"")</f>
        <v>New Import 24</v>
      </c>
      <c r="B171" s="156" t="str">
        <f>IF($A171="","",VLOOKUP($A171,'Annex 2 EHV charges'!$A:$O,2,0))</f>
        <v>New Import 24</v>
      </c>
      <c r="C171" s="157" t="str">
        <f>IF($A171="","",VLOOKUP($A171,'Annex 2 EHV charges'!$A:$O,3,0))</f>
        <v>New Import 24</v>
      </c>
      <c r="D171" s="156" t="str">
        <f>IF($A171="","",VLOOKUP($A171,'Annex 2 EHV charges'!$A:$O,7,0))</f>
        <v>RHOSCROWTHER 132kV GEN</v>
      </c>
      <c r="E171" s="158" t="str">
        <f>IFERROR(IF(VLOOKUP($A171,'Annex 2 EHV charges'!$A:$O,8,FALSE)=0,"",VLOOKUP($A171,'Annex 2 EHV charges'!$A:$O,8,FALSE)),"")</f>
        <v/>
      </c>
      <c r="F171" s="159">
        <f>IFERROR(IF(VLOOKUP($A171,'Annex 2 EHV charges'!$A:$O,9,FALSE)=0,"",VLOOKUP($A171,'Annex 2 EHV charges'!$A:$O,9,FALSE)),"")</f>
        <v>6.16</v>
      </c>
      <c r="G171" s="160">
        <f>IFERROR(IF(VLOOKUP($A171,'Annex 2 EHV charges'!$A:$O,10,FALSE)=0,"",VLOOKUP($A171,'Annex 2 EHV charges'!$A:$O,10,FALSE)),"")</f>
        <v>2.52</v>
      </c>
      <c r="H171" s="160">
        <f>IFERROR(IF(VLOOKUP($A171,'Annex 2 EHV charges'!$A:$O,11,FALSE)=0,"",VLOOKUP($A171,'Annex 2 EHV charges'!$A:$O,11,FALSE)),"")</f>
        <v>2.52</v>
      </c>
    </row>
    <row r="172" spans="1:8" x14ac:dyDescent="0.2">
      <c r="A172" s="156" t="str">
        <f t="array" ref="A172">IFERROR(INDEX('Annex 2 EHV charges'!$A$11:$A$260, MATCH(0, IF(ISBLANK('Annex 2 EHV charges'!$A$11:$A$260),1, COUNTIF(A$4:$A171, 'Annex 2 EHV charges'!$A$11:$A$260)), 0)),"")</f>
        <v>New Import 25</v>
      </c>
      <c r="B172" s="156" t="str">
        <f>IF($A172="","",VLOOKUP($A172,'Annex 2 EHV charges'!$A:$O,2,0))</f>
        <v>New Import 25</v>
      </c>
      <c r="C172" s="157" t="str">
        <f>IF($A172="","",VLOOKUP($A172,'Annex 2 EHV charges'!$A:$O,3,0))</f>
        <v>New Import 25</v>
      </c>
      <c r="D172" s="156" t="str">
        <f>IF($A172="","",VLOOKUP($A172,'Annex 2 EHV charges'!$A:$O,7,0))</f>
        <v>ST DAVIDS (tidal) 33KV GEN BUS</v>
      </c>
      <c r="E172" s="158">
        <f>IFERROR(IF(VLOOKUP($A172,'Annex 2 EHV charges'!$A:$O,8,FALSE)=0,"",VLOOKUP($A172,'Annex 2 EHV charges'!$A:$O,8,FALSE)),"")</f>
        <v>2.556</v>
      </c>
      <c r="F172" s="159">
        <f>IFERROR(IF(VLOOKUP($A172,'Annex 2 EHV charges'!$A:$O,9,FALSE)=0,"",VLOOKUP($A172,'Annex 2 EHV charges'!$A:$O,9,FALSE)),"")</f>
        <v>42.65</v>
      </c>
      <c r="G172" s="160">
        <f>IFERROR(IF(VLOOKUP($A172,'Annex 2 EHV charges'!$A:$O,10,FALSE)=0,"",VLOOKUP($A172,'Annex 2 EHV charges'!$A:$O,10,FALSE)),"")</f>
        <v>2.89</v>
      </c>
      <c r="H172" s="160">
        <f>IFERROR(IF(VLOOKUP($A172,'Annex 2 EHV charges'!$A:$O,11,FALSE)=0,"",VLOOKUP($A172,'Annex 2 EHV charges'!$A:$O,11,FALSE)),"")</f>
        <v>2.89</v>
      </c>
    </row>
    <row r="173" spans="1:8" x14ac:dyDescent="0.2">
      <c r="A173" s="156" t="str">
        <f t="array" ref="A173">IFERROR(INDEX('Annex 2 EHV charges'!$A$11:$A$260, MATCH(0, IF(ISBLANK('Annex 2 EHV charges'!$A$11:$A$260),1, COUNTIF(A$4:$A172, 'Annex 2 EHV charges'!$A$11:$A$260)), 0)),"")</f>
        <v>New Import 26</v>
      </c>
      <c r="B173" s="156" t="str">
        <f>IF($A173="","",VLOOKUP($A173,'Annex 2 EHV charges'!$A:$O,2,0))</f>
        <v>New Import 26</v>
      </c>
      <c r="C173" s="157" t="str">
        <f>IF($A173="","",VLOOKUP($A173,'Annex 2 EHV charges'!$A:$O,3,0))</f>
        <v>New Import 26</v>
      </c>
      <c r="D173" s="156" t="str">
        <f>IF($A173="","",VLOOKUP($A173,'Annex 2 EHV charges'!$A:$O,7,0))</f>
        <v>UPPER OGMORE 66kV GEN</v>
      </c>
      <c r="E173" s="158" t="str">
        <f>IFERROR(IF(VLOOKUP($A173,'Annex 2 EHV charges'!$A:$O,8,FALSE)=0,"",VLOOKUP($A173,'Annex 2 EHV charges'!$A:$O,8,FALSE)),"")</f>
        <v/>
      </c>
      <c r="F173" s="159">
        <f>IFERROR(IF(VLOOKUP($A173,'Annex 2 EHV charges'!$A:$O,9,FALSE)=0,"",VLOOKUP($A173,'Annex 2 EHV charges'!$A:$O,9,FALSE)),"")</f>
        <v>21.32</v>
      </c>
      <c r="G173" s="160">
        <f>IFERROR(IF(VLOOKUP($A173,'Annex 2 EHV charges'!$A:$O,10,FALSE)=0,"",VLOOKUP($A173,'Annex 2 EHV charges'!$A:$O,10,FALSE)),"")</f>
        <v>1.88</v>
      </c>
      <c r="H173" s="160">
        <f>IFERROR(IF(VLOOKUP($A173,'Annex 2 EHV charges'!$A:$O,11,FALSE)=0,"",VLOOKUP($A173,'Annex 2 EHV charges'!$A:$O,11,FALSE)),"")</f>
        <v>1.88</v>
      </c>
    </row>
    <row r="174" spans="1:8" x14ac:dyDescent="0.2">
      <c r="A174" s="156" t="str">
        <f t="array" ref="A174">IFERROR(INDEX('Annex 2 EHV charges'!$A$11:$A$260, MATCH(0, IF(ISBLANK('Annex 2 EHV charges'!$A$11:$A$260),1, COUNTIF(A$4:$A173, 'Annex 2 EHV charges'!$A$11:$A$260)), 0)),"")</f>
        <v>New Import 27</v>
      </c>
      <c r="B174" s="156" t="str">
        <f>IF($A174="","",VLOOKUP($A174,'Annex 2 EHV charges'!$A:$O,2,0))</f>
        <v>New Import 27</v>
      </c>
      <c r="C174" s="157" t="str">
        <f>IF($A174="","",VLOOKUP($A174,'Annex 2 EHV charges'!$A:$O,3,0))</f>
        <v>New Import 27</v>
      </c>
      <c r="D174" s="156" t="str">
        <f>IF($A174="","",VLOOKUP($A174,'Annex 2 EHV charges'!$A:$O,7,0))</f>
        <v>WAUN Y MER 33kV GEN</v>
      </c>
      <c r="E174" s="158" t="str">
        <f>IFERROR(IF(VLOOKUP($A174,'Annex 2 EHV charges'!$A:$O,8,FALSE)=0,"",VLOOKUP($A174,'Annex 2 EHV charges'!$A:$O,8,FALSE)),"")</f>
        <v/>
      </c>
      <c r="F174" s="159">
        <f>IFERROR(IF(VLOOKUP($A174,'Annex 2 EHV charges'!$A:$O,9,FALSE)=0,"",VLOOKUP($A174,'Annex 2 EHV charges'!$A:$O,9,FALSE)),"")</f>
        <v>8.15</v>
      </c>
      <c r="G174" s="160">
        <f>IFERROR(IF(VLOOKUP($A174,'Annex 2 EHV charges'!$A:$O,10,FALSE)=0,"",VLOOKUP($A174,'Annex 2 EHV charges'!$A:$O,10,FALSE)),"")</f>
        <v>4.55</v>
      </c>
      <c r="H174" s="160">
        <f>IFERROR(IF(VLOOKUP($A174,'Annex 2 EHV charges'!$A:$O,11,FALSE)=0,"",VLOOKUP($A174,'Annex 2 EHV charges'!$A:$O,11,FALSE)),"")</f>
        <v>4.55</v>
      </c>
    </row>
    <row r="175" spans="1:8" x14ac:dyDescent="0.2">
      <c r="A175" s="156" t="str">
        <f t="array" ref="A175">IFERROR(INDEX('Annex 2 EHV charges'!$A$11:$A$260, MATCH(0, IF(ISBLANK('Annex 2 EHV charges'!$A$11:$A$260),1, COUNTIF(A$4:$A174, 'Annex 2 EHV charges'!$A$11:$A$260)), 0)),"")</f>
        <v>New Import 28</v>
      </c>
      <c r="B175" s="156" t="str">
        <f>IF($A175="","",VLOOKUP($A175,'Annex 2 EHV charges'!$A:$O,2,0))</f>
        <v>New Import 28</v>
      </c>
      <c r="C175" s="157" t="str">
        <f>IF($A175="","",VLOOKUP($A175,'Annex 2 EHV charges'!$A:$O,3,0))</f>
        <v>New Import 28</v>
      </c>
      <c r="D175" s="156" t="str">
        <f>IF($A175="","",VLOOKUP($A175,'Annex 2 EHV charges'!$A:$O,7,0))</f>
        <v>HENDY WF 66kV GEN</v>
      </c>
      <c r="E175" s="158">
        <f>IFERROR(IF(VLOOKUP($A175,'Annex 2 EHV charges'!$A:$O,8,FALSE)=0,"",VLOOKUP($A175,'Annex 2 EHV charges'!$A:$O,8,FALSE)),"")</f>
        <v>1.526</v>
      </c>
      <c r="F175" s="159">
        <f>IFERROR(IF(VLOOKUP($A175,'Annex 2 EHV charges'!$A:$O,9,FALSE)=0,"",VLOOKUP($A175,'Annex 2 EHV charges'!$A:$O,9,FALSE)),"")</f>
        <v>12.49</v>
      </c>
      <c r="G175" s="160">
        <f>IFERROR(IF(VLOOKUP($A175,'Annex 2 EHV charges'!$A:$O,10,FALSE)=0,"",VLOOKUP($A175,'Annex 2 EHV charges'!$A:$O,10,FALSE)),"")</f>
        <v>4</v>
      </c>
      <c r="H175" s="160">
        <f>IFERROR(IF(VLOOKUP($A175,'Annex 2 EHV charges'!$A:$O,11,FALSE)=0,"",VLOOKUP($A175,'Annex 2 EHV charges'!$A:$O,11,FALSE)),"")</f>
        <v>4</v>
      </c>
    </row>
    <row r="176" spans="1:8" x14ac:dyDescent="0.2">
      <c r="A176" s="156" t="str">
        <f t="array" ref="A176">IFERROR(INDEX('Annex 2 EHV charges'!$A$11:$A$260, MATCH(0, IF(ISBLANK('Annex 2 EHV charges'!$A$11:$A$260),1, COUNTIF(A$4:$A175, 'Annex 2 EHV charges'!$A$11:$A$260)), 0)),"")</f>
        <v>New Import 29</v>
      </c>
      <c r="B176" s="156" t="str">
        <f>IF($A176="","",VLOOKUP($A176,'Annex 2 EHV charges'!$A:$O,2,0))</f>
        <v>New Import 29</v>
      </c>
      <c r="C176" s="157" t="str">
        <f>IF($A176="","",VLOOKUP($A176,'Annex 2 EHV charges'!$A:$O,3,0))</f>
        <v>New Import 29</v>
      </c>
      <c r="D176" s="156" t="str">
        <f>IF($A176="","",VLOOKUP($A176,'Annex 2 EHV charges'!$A:$O,7,0))</f>
        <v>NEWBRIDGE RD STOR 33kV GEN</v>
      </c>
      <c r="E176" s="158" t="str">
        <f>IFERROR(IF(VLOOKUP($A176,'Annex 2 EHV charges'!$A:$O,8,FALSE)=0,"",VLOOKUP($A176,'Annex 2 EHV charges'!$A:$O,8,FALSE)),"")</f>
        <v/>
      </c>
      <c r="F176" s="159">
        <f>IFERROR(IF(VLOOKUP($A176,'Annex 2 EHV charges'!$A:$O,9,FALSE)=0,"",VLOOKUP($A176,'Annex 2 EHV charges'!$A:$O,9,FALSE)),"")</f>
        <v>12.93</v>
      </c>
      <c r="G176" s="160">
        <f>IFERROR(IF(VLOOKUP($A176,'Annex 2 EHV charges'!$A:$O,10,FALSE)=0,"",VLOOKUP($A176,'Annex 2 EHV charges'!$A:$O,10,FALSE)),"")</f>
        <v>1.85</v>
      </c>
      <c r="H176" s="160">
        <f>IFERROR(IF(VLOOKUP($A176,'Annex 2 EHV charges'!$A:$O,11,FALSE)=0,"",VLOOKUP($A176,'Annex 2 EHV charges'!$A:$O,11,FALSE)),"")</f>
        <v>1.85</v>
      </c>
    </row>
    <row r="177" spans="1:8" x14ac:dyDescent="0.2">
      <c r="A177" s="156" t="str">
        <f t="array" ref="A177">IFERROR(INDEX('Annex 2 EHV charges'!$A$11:$A$260, MATCH(0, IF(ISBLANK('Annex 2 EHV charges'!$A$11:$A$260),1, COUNTIF(A$4:$A176, 'Annex 2 EHV charges'!$A$11:$A$260)), 0)),"")</f>
        <v>New Import 30</v>
      </c>
      <c r="B177" s="156" t="str">
        <f>IF($A177="","",VLOOKUP($A177,'Annex 2 EHV charges'!$A:$O,2,0))</f>
        <v>New Import 30</v>
      </c>
      <c r="C177" s="157" t="str">
        <f>IF($A177="","",VLOOKUP($A177,'Annex 2 EHV charges'!$A:$O,3,0))</f>
        <v>New Import 30</v>
      </c>
      <c r="D177" s="156" t="str">
        <f>IF($A177="","",VLOOKUP($A177,'Annex 2 EHV charges'!$A:$O,7,0))</f>
        <v>PEN Y FAN STOR 33kV GEN</v>
      </c>
      <c r="E177" s="158" t="str">
        <f>IFERROR(IF(VLOOKUP($A177,'Annex 2 EHV charges'!$A:$O,8,FALSE)=0,"",VLOOKUP($A177,'Annex 2 EHV charges'!$A:$O,8,FALSE)),"")</f>
        <v/>
      </c>
      <c r="F177" s="159">
        <f>IFERROR(IF(VLOOKUP($A177,'Annex 2 EHV charges'!$A:$O,9,FALSE)=0,"",VLOOKUP($A177,'Annex 2 EHV charges'!$A:$O,9,FALSE)),"")</f>
        <v>6.17</v>
      </c>
      <c r="G177" s="160">
        <f>IFERROR(IF(VLOOKUP($A177,'Annex 2 EHV charges'!$A:$O,10,FALSE)=0,"",VLOOKUP($A177,'Annex 2 EHV charges'!$A:$O,10,FALSE)),"")</f>
        <v>1.85</v>
      </c>
      <c r="H177" s="160">
        <f>IFERROR(IF(VLOOKUP($A177,'Annex 2 EHV charges'!$A:$O,11,FALSE)=0,"",VLOOKUP($A177,'Annex 2 EHV charges'!$A:$O,11,FALSE)),"")</f>
        <v>1.85</v>
      </c>
    </row>
    <row r="178" spans="1:8" x14ac:dyDescent="0.2">
      <c r="A178" s="156" t="str">
        <f t="array" ref="A178">IFERROR(INDEX('Annex 2 EHV charges'!$A$11:$A$260, MATCH(0, IF(ISBLANK('Annex 2 EHV charges'!$A$11:$A$260),1, COUNTIF(A$4:$A177, 'Annex 2 EHV charges'!$A$11:$A$260)), 0)),"")</f>
        <v>New Import 31</v>
      </c>
      <c r="B178" s="156" t="str">
        <f>IF($A178="","",VLOOKUP($A178,'Annex 2 EHV charges'!$A:$O,2,0))</f>
        <v>New Import 31</v>
      </c>
      <c r="C178" s="157" t="str">
        <f>IF($A178="","",VLOOKUP($A178,'Annex 2 EHV charges'!$A:$O,3,0))</f>
        <v>New Import 31</v>
      </c>
      <c r="D178" s="156" t="str">
        <f>IF($A178="","",VLOOKUP($A178,'Annex 2 EHV charges'!$A:$O,7,0))</f>
        <v>AFAN WAY 33kV GEN</v>
      </c>
      <c r="E178" s="158">
        <f>IFERROR(IF(VLOOKUP($A178,'Annex 2 EHV charges'!$A:$O,8,FALSE)=0,"",VLOOKUP($A178,'Annex 2 EHV charges'!$A:$O,8,FALSE)),"")</f>
        <v>1.0999999999999999E-2</v>
      </c>
      <c r="F178" s="159">
        <f>IFERROR(IF(VLOOKUP($A178,'Annex 2 EHV charges'!$A:$O,9,FALSE)=0,"",VLOOKUP($A178,'Annex 2 EHV charges'!$A:$O,9,FALSE)),"")</f>
        <v>7.06</v>
      </c>
      <c r="G178" s="160">
        <f>IFERROR(IF(VLOOKUP($A178,'Annex 2 EHV charges'!$A:$O,10,FALSE)=0,"",VLOOKUP($A178,'Annex 2 EHV charges'!$A:$O,10,FALSE)),"")</f>
        <v>1.88</v>
      </c>
      <c r="H178" s="160">
        <f>IFERROR(IF(VLOOKUP($A178,'Annex 2 EHV charges'!$A:$O,11,FALSE)=0,"",VLOOKUP($A178,'Annex 2 EHV charges'!$A:$O,11,FALSE)),"")</f>
        <v>1.88</v>
      </c>
    </row>
    <row r="179" spans="1:8" x14ac:dyDescent="0.2">
      <c r="A179" s="156" t="str">
        <f t="array" ref="A179">IFERROR(INDEX('Annex 2 EHV charges'!$A$11:$A$260, MATCH(0, IF(ISBLANK('Annex 2 EHV charges'!$A$11:$A$260),1, COUNTIF(A$4:$A178, 'Annex 2 EHV charges'!$A$11:$A$260)), 0)),"")</f>
        <v>New Import 32</v>
      </c>
      <c r="B179" s="156" t="str">
        <f>IF($A179="","",VLOOKUP($A179,'Annex 2 EHV charges'!$A:$O,2,0))</f>
        <v>New Import 32</v>
      </c>
      <c r="C179" s="157" t="str">
        <f>IF($A179="","",VLOOKUP($A179,'Annex 2 EHV charges'!$A:$O,3,0))</f>
        <v>New Import 32</v>
      </c>
      <c r="D179" s="156" t="str">
        <f>IF($A179="","",VLOOKUP($A179,'Annex 2 EHV charges'!$A:$O,7,0))</f>
        <v>ASHMOUNT STOR 33kV GEN</v>
      </c>
      <c r="E179" s="158" t="str">
        <f>IFERROR(IF(VLOOKUP($A179,'Annex 2 EHV charges'!$A:$O,8,FALSE)=0,"",VLOOKUP($A179,'Annex 2 EHV charges'!$A:$O,8,FALSE)),"")</f>
        <v/>
      </c>
      <c r="F179" s="159">
        <f>IFERROR(IF(VLOOKUP($A179,'Annex 2 EHV charges'!$A:$O,9,FALSE)=0,"",VLOOKUP($A179,'Annex 2 EHV charges'!$A:$O,9,FALSE)),"")</f>
        <v>18.2</v>
      </c>
      <c r="G179" s="160">
        <f>IFERROR(IF(VLOOKUP($A179,'Annex 2 EHV charges'!$A:$O,10,FALSE)=0,"",VLOOKUP($A179,'Annex 2 EHV charges'!$A:$O,10,FALSE)),"")</f>
        <v>1.85</v>
      </c>
      <c r="H179" s="160">
        <f>IFERROR(IF(VLOOKUP($A179,'Annex 2 EHV charges'!$A:$O,11,FALSE)=0,"",VLOOKUP($A179,'Annex 2 EHV charges'!$A:$O,11,FALSE)),"")</f>
        <v>1.85</v>
      </c>
    </row>
    <row r="180" spans="1:8" x14ac:dyDescent="0.2">
      <c r="A180" s="156" t="str">
        <f t="array" ref="A180">IFERROR(INDEX('Annex 2 EHV charges'!$A$11:$A$260, MATCH(0, IF(ISBLANK('Annex 2 EHV charges'!$A$11:$A$260),1, COUNTIF(A$4:$A179, 'Annex 2 EHV charges'!$A$11:$A$260)), 0)),"")</f>
        <v>New Import 33</v>
      </c>
      <c r="B180" s="156" t="str">
        <f>IF($A180="","",VLOOKUP($A180,'Annex 2 EHV charges'!$A:$O,2,0))</f>
        <v>New Import 33</v>
      </c>
      <c r="C180" s="157" t="str">
        <f>IF($A180="","",VLOOKUP($A180,'Annex 2 EHV charges'!$A:$O,3,0))</f>
        <v>New Import 33</v>
      </c>
      <c r="D180" s="156" t="str">
        <f>IF($A180="","",VLOOKUP($A180,'Annex 2 EHV charges'!$A:$O,7,0))</f>
        <v>CEFN BETINGAU 'B' 33kV GEN</v>
      </c>
      <c r="E180" s="158" t="str">
        <f>IFERROR(IF(VLOOKUP($A180,'Annex 2 EHV charges'!$A:$O,8,FALSE)=0,"",VLOOKUP($A180,'Annex 2 EHV charges'!$A:$O,8,FALSE)),"")</f>
        <v/>
      </c>
      <c r="F180" s="159">
        <f>IFERROR(IF(VLOOKUP($A180,'Annex 2 EHV charges'!$A:$O,9,FALSE)=0,"",VLOOKUP($A180,'Annex 2 EHV charges'!$A:$O,9,FALSE)),"")</f>
        <v>6.91</v>
      </c>
      <c r="G180" s="160">
        <f>IFERROR(IF(VLOOKUP($A180,'Annex 2 EHV charges'!$A:$O,10,FALSE)=0,"",VLOOKUP($A180,'Annex 2 EHV charges'!$A:$O,10,FALSE)),"")</f>
        <v>4.55</v>
      </c>
      <c r="H180" s="160">
        <f>IFERROR(IF(VLOOKUP($A180,'Annex 2 EHV charges'!$A:$O,11,FALSE)=0,"",VLOOKUP($A180,'Annex 2 EHV charges'!$A:$O,11,FALSE)),"")</f>
        <v>4.55</v>
      </c>
    </row>
    <row r="181" spans="1:8" x14ac:dyDescent="0.2">
      <c r="A181" s="156" t="str">
        <f t="array" ref="A181">IFERROR(INDEX('Annex 2 EHV charges'!$A$11:$A$260, MATCH(0, IF(ISBLANK('Annex 2 EHV charges'!$A$11:$A$260),1, COUNTIF(A$4:$A180, 'Annex 2 EHV charges'!$A$11:$A$260)), 0)),"")</f>
        <v>New Import 34</v>
      </c>
      <c r="B181" s="156" t="str">
        <f>IF($A181="","",VLOOKUP($A181,'Annex 2 EHV charges'!$A:$O,2,0))</f>
        <v>New Import 34</v>
      </c>
      <c r="C181" s="157" t="str">
        <f>IF($A181="","",VLOOKUP($A181,'Annex 2 EHV charges'!$A:$O,3,0))</f>
        <v>New Import 34</v>
      </c>
      <c r="D181" s="156" t="str">
        <f>IF($A181="","",VLOOKUP($A181,'Annex 2 EHV charges'!$A:$O,7,0))</f>
        <v>BRECHFA WEST 132kV GEN</v>
      </c>
      <c r="E181" s="158">
        <f>IFERROR(IF(VLOOKUP($A181,'Annex 2 EHV charges'!$A:$O,8,FALSE)=0,"",VLOOKUP($A181,'Annex 2 EHV charges'!$A:$O,8,FALSE)),"")</f>
        <v>8.0000000000000002E-3</v>
      </c>
      <c r="F181" s="159">
        <f>IFERROR(IF(VLOOKUP($A181,'Annex 2 EHV charges'!$A:$O,9,FALSE)=0,"",VLOOKUP($A181,'Annex 2 EHV charges'!$A:$O,9,FALSE)),"")</f>
        <v>442.78</v>
      </c>
      <c r="G181" s="160">
        <f>IFERROR(IF(VLOOKUP($A181,'Annex 2 EHV charges'!$A:$O,10,FALSE)=0,"",VLOOKUP($A181,'Annex 2 EHV charges'!$A:$O,10,FALSE)),"")</f>
        <v>2.2799999999999998</v>
      </c>
      <c r="H181" s="160">
        <f>IFERROR(IF(VLOOKUP($A181,'Annex 2 EHV charges'!$A:$O,11,FALSE)=0,"",VLOOKUP($A181,'Annex 2 EHV charges'!$A:$O,11,FALSE)),"")</f>
        <v>2.2799999999999998</v>
      </c>
    </row>
    <row r="182" spans="1:8" x14ac:dyDescent="0.2">
      <c r="A182" s="156" t="str">
        <f t="array" ref="A182">IFERROR(INDEX('Annex 2 EHV charges'!$A$11:$A$260, MATCH(0, IF(ISBLANK('Annex 2 EHV charges'!$A$11:$A$260),1, COUNTIF(A$4:$A181, 'Annex 2 EHV charges'!$A$11:$A$260)), 0)),"")</f>
        <v>New Import 35</v>
      </c>
      <c r="B182" s="156" t="str">
        <f>IF($A182="","",VLOOKUP($A182,'Annex 2 EHV charges'!$A:$O,2,0))</f>
        <v>New Import 35</v>
      </c>
      <c r="C182" s="157" t="str">
        <f>IF($A182="","",VLOOKUP($A182,'Annex 2 EHV charges'!$A:$O,3,0))</f>
        <v>New Import 35</v>
      </c>
      <c r="D182" s="156" t="str">
        <f>IF($A182="","",VLOOKUP($A182,'Annex 2 EHV charges'!$A:$O,7,0))</f>
        <v>CHRISTCHURCH RD 33kV GEN</v>
      </c>
      <c r="E182" s="158">
        <f>IFERROR(IF(VLOOKUP($A182,'Annex 2 EHV charges'!$A:$O,8,FALSE)=0,"",VLOOKUP($A182,'Annex 2 EHV charges'!$A:$O,8,FALSE)),"")</f>
        <v>7.0000000000000001E-3</v>
      </c>
      <c r="F182" s="159">
        <f>IFERROR(IF(VLOOKUP($A182,'Annex 2 EHV charges'!$A:$O,9,FALSE)=0,"",VLOOKUP($A182,'Annex 2 EHV charges'!$A:$O,9,FALSE)),"")</f>
        <v>28.12</v>
      </c>
      <c r="G182" s="160">
        <f>IFERROR(IF(VLOOKUP($A182,'Annex 2 EHV charges'!$A:$O,10,FALSE)=0,"",VLOOKUP($A182,'Annex 2 EHV charges'!$A:$O,10,FALSE)),"")</f>
        <v>1.85</v>
      </c>
      <c r="H182" s="160">
        <f>IFERROR(IF(VLOOKUP($A182,'Annex 2 EHV charges'!$A:$O,11,FALSE)=0,"",VLOOKUP($A182,'Annex 2 EHV charges'!$A:$O,11,FALSE)),"")</f>
        <v>1.85</v>
      </c>
    </row>
    <row r="183" spans="1:8" x14ac:dyDescent="0.2">
      <c r="A183" s="156" t="str">
        <f t="array" ref="A183">IFERROR(INDEX('Annex 2 EHV charges'!$A$11:$A$260, MATCH(0, IF(ISBLANK('Annex 2 EHV charges'!$A$11:$A$260),1, COUNTIF(A$4:$A182, 'Annex 2 EHV charges'!$A$11:$A$260)), 0)),"")</f>
        <v>New Import 36</v>
      </c>
      <c r="B183" s="156" t="str">
        <f>IF($A183="","",VLOOKUP($A183,'Annex 2 EHV charges'!$A:$O,2,0))</f>
        <v>New Import 36</v>
      </c>
      <c r="C183" s="157" t="str">
        <f>IF($A183="","",VLOOKUP($A183,'Annex 2 EHV charges'!$A:$O,3,0))</f>
        <v>New Import 36</v>
      </c>
      <c r="D183" s="156" t="str">
        <f>IF($A183="","",VLOOKUP($A183,'Annex 2 EHV charges'!$A:$O,7,0))</f>
        <v>EDWARD WORKS 33kV GEN</v>
      </c>
      <c r="E183" s="158">
        <f>IFERROR(IF(VLOOKUP($A183,'Annex 2 EHV charges'!$A:$O,8,FALSE)=0,"",VLOOKUP($A183,'Annex 2 EHV charges'!$A:$O,8,FALSE)),"")</f>
        <v>5.0999999999999997E-2</v>
      </c>
      <c r="F183" s="159">
        <f>IFERROR(IF(VLOOKUP($A183,'Annex 2 EHV charges'!$A:$O,9,FALSE)=0,"",VLOOKUP($A183,'Annex 2 EHV charges'!$A:$O,9,FALSE)),"")</f>
        <v>12.27</v>
      </c>
      <c r="G183" s="160">
        <f>IFERROR(IF(VLOOKUP($A183,'Annex 2 EHV charges'!$A:$O,10,FALSE)=0,"",VLOOKUP($A183,'Annex 2 EHV charges'!$A:$O,10,FALSE)),"")</f>
        <v>1.85</v>
      </c>
      <c r="H183" s="160">
        <f>IFERROR(IF(VLOOKUP($A183,'Annex 2 EHV charges'!$A:$O,11,FALSE)=0,"",VLOOKUP($A183,'Annex 2 EHV charges'!$A:$O,11,FALSE)),"")</f>
        <v>1.85</v>
      </c>
    </row>
    <row r="184" spans="1:8" x14ac:dyDescent="0.2">
      <c r="A184" s="156" t="str">
        <f t="array" ref="A184">IFERROR(INDEX('Annex 2 EHV charges'!$A$11:$A$260, MATCH(0, IF(ISBLANK('Annex 2 EHV charges'!$A$11:$A$260),1, COUNTIF(A$4:$A183, 'Annex 2 EHV charges'!$A$11:$A$260)), 0)),"")</f>
        <v>New Import 37</v>
      </c>
      <c r="B184" s="156" t="str">
        <f>IF($A184="","",VLOOKUP($A184,'Annex 2 EHV charges'!$A:$O,2,0))</f>
        <v>New Import 37</v>
      </c>
      <c r="C184" s="157" t="str">
        <f>IF($A184="","",VLOOKUP($A184,'Annex 2 EHV charges'!$A:$O,3,0))</f>
        <v>New Import 37</v>
      </c>
      <c r="D184" s="156" t="str">
        <f>IF($A184="","",VLOOKUP($A184,'Annex 2 EHV charges'!$A:$O,7,0))</f>
        <v>ENVIROPARKS 33kV GEN</v>
      </c>
      <c r="E184" s="158">
        <f>IFERROR(IF(VLOOKUP($A184,'Annex 2 EHV charges'!$A:$O,8,FALSE)=0,"",VLOOKUP($A184,'Annex 2 EHV charges'!$A:$O,8,FALSE)),"")</f>
        <v>0.156</v>
      </c>
      <c r="F184" s="159">
        <f>IFERROR(IF(VLOOKUP($A184,'Annex 2 EHV charges'!$A:$O,9,FALSE)=0,"",VLOOKUP($A184,'Annex 2 EHV charges'!$A:$O,9,FALSE)),"")</f>
        <v>147.24</v>
      </c>
      <c r="G184" s="160">
        <f>IFERROR(IF(VLOOKUP($A184,'Annex 2 EHV charges'!$A:$O,10,FALSE)=0,"",VLOOKUP($A184,'Annex 2 EHV charges'!$A:$O,10,FALSE)),"")</f>
        <v>2.11</v>
      </c>
      <c r="H184" s="160">
        <f>IFERROR(IF(VLOOKUP($A184,'Annex 2 EHV charges'!$A:$O,11,FALSE)=0,"",VLOOKUP($A184,'Annex 2 EHV charges'!$A:$O,11,FALSE)),"")</f>
        <v>2.11</v>
      </c>
    </row>
    <row r="185" spans="1:8" x14ac:dyDescent="0.2">
      <c r="A185" s="156" t="str">
        <f t="array" ref="A185">IFERROR(INDEX('Annex 2 EHV charges'!$A$11:$A$260, MATCH(0, IF(ISBLANK('Annex 2 EHV charges'!$A$11:$A$260),1, COUNTIF(A$4:$A184, 'Annex 2 EHV charges'!$A$11:$A$260)), 0)),"")</f>
        <v>New Import 38</v>
      </c>
      <c r="B185" s="156" t="str">
        <f>IF($A185="","",VLOOKUP($A185,'Annex 2 EHV charges'!$A:$O,2,0))</f>
        <v>New Import 38</v>
      </c>
      <c r="C185" s="157" t="str">
        <f>IF($A185="","",VLOOKUP($A185,'Annex 2 EHV charges'!$A:$O,3,0))</f>
        <v>New Import 38</v>
      </c>
      <c r="D185" s="156" t="str">
        <f>IF($A185="","",VLOOKUP($A185,'Annex 2 EHV charges'!$A:$O,7,0))</f>
        <v>FFOS LAS STOR 33kV GEN</v>
      </c>
      <c r="E185" s="158">
        <f>IFERROR(IF(VLOOKUP($A185,'Annex 2 EHV charges'!$A:$O,8,FALSE)=0,"",VLOOKUP($A185,'Annex 2 EHV charges'!$A:$O,8,FALSE)),"")</f>
        <v>0.35799999999999998</v>
      </c>
      <c r="F185" s="159">
        <f>IFERROR(IF(VLOOKUP($A185,'Annex 2 EHV charges'!$A:$O,9,FALSE)=0,"",VLOOKUP($A185,'Annex 2 EHV charges'!$A:$O,9,FALSE)),"")</f>
        <v>24.74</v>
      </c>
      <c r="G185" s="160">
        <f>IFERROR(IF(VLOOKUP($A185,'Annex 2 EHV charges'!$A:$O,10,FALSE)=0,"",VLOOKUP($A185,'Annex 2 EHV charges'!$A:$O,10,FALSE)),"")</f>
        <v>2.2400000000000002</v>
      </c>
      <c r="H185" s="160">
        <f>IFERROR(IF(VLOOKUP($A185,'Annex 2 EHV charges'!$A:$O,11,FALSE)=0,"",VLOOKUP($A185,'Annex 2 EHV charges'!$A:$O,11,FALSE)),"")</f>
        <v>2.2400000000000002</v>
      </c>
    </row>
    <row r="186" spans="1:8" x14ac:dyDescent="0.2">
      <c r="A186" s="156" t="str">
        <f t="array" ref="A186">IFERROR(INDEX('Annex 2 EHV charges'!$A$11:$A$260, MATCH(0, IF(ISBLANK('Annex 2 EHV charges'!$A$11:$A$260),1, COUNTIF(A$4:$A185, 'Annex 2 EHV charges'!$A$11:$A$260)), 0)),"")</f>
        <v>New Import 39</v>
      </c>
      <c r="B186" s="156" t="str">
        <f>IF($A186="","",VLOOKUP($A186,'Annex 2 EHV charges'!$A:$O,2,0))</f>
        <v>New Import 39</v>
      </c>
      <c r="C186" s="157" t="str">
        <f>IF($A186="","",VLOOKUP($A186,'Annex 2 EHV charges'!$A:$O,3,0))</f>
        <v>New Import 39</v>
      </c>
      <c r="D186" s="156" t="str">
        <f>IF($A186="","",VLOOKUP($A186,'Annex 2 EHV charges'!$A:$O,7,0))</f>
        <v>GOWERTON EAST STOR 33kV GEN</v>
      </c>
      <c r="E186" s="158" t="str">
        <f>IFERROR(IF(VLOOKUP($A186,'Annex 2 EHV charges'!$A:$O,8,FALSE)=0,"",VLOOKUP($A186,'Annex 2 EHV charges'!$A:$O,8,FALSE)),"")</f>
        <v/>
      </c>
      <c r="F186" s="159">
        <f>IFERROR(IF(VLOOKUP($A186,'Annex 2 EHV charges'!$A:$O,9,FALSE)=0,"",VLOOKUP($A186,'Annex 2 EHV charges'!$A:$O,9,FALSE)),"")</f>
        <v>7.8</v>
      </c>
      <c r="G186" s="160">
        <f>IFERROR(IF(VLOOKUP($A186,'Annex 2 EHV charges'!$A:$O,10,FALSE)=0,"",VLOOKUP($A186,'Annex 2 EHV charges'!$A:$O,10,FALSE)),"")</f>
        <v>1.85</v>
      </c>
      <c r="H186" s="160">
        <f>IFERROR(IF(VLOOKUP($A186,'Annex 2 EHV charges'!$A:$O,11,FALSE)=0,"",VLOOKUP($A186,'Annex 2 EHV charges'!$A:$O,11,FALSE)),"")</f>
        <v>1.85</v>
      </c>
    </row>
    <row r="187" spans="1:8" x14ac:dyDescent="0.2">
      <c r="A187" s="156" t="str">
        <f t="array" ref="A187">IFERROR(INDEX('Annex 2 EHV charges'!$A$11:$A$260, MATCH(0, IF(ISBLANK('Annex 2 EHV charges'!$A$11:$A$260),1, COUNTIF(A$4:$A186, 'Annex 2 EHV charges'!$A$11:$A$260)), 0)),"")</f>
        <v>New Import 40</v>
      </c>
      <c r="B187" s="156" t="str">
        <f>IF($A187="","",VLOOKUP($A187,'Annex 2 EHV charges'!$A:$O,2,0))</f>
        <v>New Import 40</v>
      </c>
      <c r="C187" s="157" t="str">
        <f>IF($A187="","",VLOOKUP($A187,'Annex 2 EHV charges'!$A:$O,3,0))</f>
        <v>New Import 40</v>
      </c>
      <c r="D187" s="156" t="str">
        <f>IF($A187="","",VLOOKUP($A187,'Annex 2 EHV charges'!$A:$O,7,0))</f>
        <v>LLETY NEWYDD FM 33kV GEN</v>
      </c>
      <c r="E187" s="158">
        <f>IFERROR(IF(VLOOKUP($A187,'Annex 2 EHV charges'!$A:$O,8,FALSE)=0,"",VLOOKUP($A187,'Annex 2 EHV charges'!$A:$O,8,FALSE)),"")</f>
        <v>0.157</v>
      </c>
      <c r="F187" s="159">
        <f>IFERROR(IF(VLOOKUP($A187,'Annex 2 EHV charges'!$A:$O,9,FALSE)=0,"",VLOOKUP($A187,'Annex 2 EHV charges'!$A:$O,9,FALSE)),"")</f>
        <v>4.0599999999999996</v>
      </c>
      <c r="G187" s="160">
        <f>IFERROR(IF(VLOOKUP($A187,'Annex 2 EHV charges'!$A:$O,10,FALSE)=0,"",VLOOKUP($A187,'Annex 2 EHV charges'!$A:$O,10,FALSE)),"")</f>
        <v>4.68</v>
      </c>
      <c r="H187" s="160">
        <f>IFERROR(IF(VLOOKUP($A187,'Annex 2 EHV charges'!$A:$O,11,FALSE)=0,"",VLOOKUP($A187,'Annex 2 EHV charges'!$A:$O,11,FALSE)),"")</f>
        <v>4.68</v>
      </c>
    </row>
    <row r="188" spans="1:8" x14ac:dyDescent="0.2">
      <c r="A188" s="156" t="str">
        <f t="array" ref="A188">IFERROR(INDEX('Annex 2 EHV charges'!$A$11:$A$260, MATCH(0, IF(ISBLANK('Annex 2 EHV charges'!$A$11:$A$260),1, COUNTIF(A$4:$A187, 'Annex 2 EHV charges'!$A$11:$A$260)), 0)),"")</f>
        <v>New Import 41</v>
      </c>
      <c r="B188" s="156" t="str">
        <f>IF($A188="","",VLOOKUP($A188,'Annex 2 EHV charges'!$A:$O,2,0))</f>
        <v>New Import 41</v>
      </c>
      <c r="C188" s="157" t="str">
        <f>IF($A188="","",VLOOKUP($A188,'Annex 2 EHV charges'!$A:$O,3,0))</f>
        <v>New Import 41</v>
      </c>
      <c r="D188" s="156" t="str">
        <f>IF($A188="","",VLOOKUP($A188,'Annex 2 EHV charges'!$A:$O,7,0))</f>
        <v>MYNYDD Y GWAIR 132kV</v>
      </c>
      <c r="E188" s="158" t="str">
        <f>IFERROR(IF(VLOOKUP($A188,'Annex 2 EHV charges'!$A:$O,8,FALSE)=0,"",VLOOKUP($A188,'Annex 2 EHV charges'!$A:$O,8,FALSE)),"")</f>
        <v/>
      </c>
      <c r="F188" s="159">
        <f>IFERROR(IF(VLOOKUP($A188,'Annex 2 EHV charges'!$A:$O,9,FALSE)=0,"",VLOOKUP($A188,'Annex 2 EHV charges'!$A:$O,9,FALSE)),"")</f>
        <v>7.47</v>
      </c>
      <c r="G188" s="160">
        <f>IFERROR(IF(VLOOKUP($A188,'Annex 2 EHV charges'!$A:$O,10,FALSE)=0,"",VLOOKUP($A188,'Annex 2 EHV charges'!$A:$O,10,FALSE)),"")</f>
        <v>2.15</v>
      </c>
      <c r="H188" s="160">
        <f>IFERROR(IF(VLOOKUP($A188,'Annex 2 EHV charges'!$A:$O,11,FALSE)=0,"",VLOOKUP($A188,'Annex 2 EHV charges'!$A:$O,11,FALSE)),"")</f>
        <v>2.15</v>
      </c>
    </row>
    <row r="189" spans="1:8" x14ac:dyDescent="0.2">
      <c r="A189" s="156" t="str">
        <f t="array" ref="A189">IFERROR(INDEX('Annex 2 EHV charges'!$A$11:$A$260, MATCH(0, IF(ISBLANK('Annex 2 EHV charges'!$A$11:$A$260),1, COUNTIF(A$4:$A188, 'Annex 2 EHV charges'!$A$11:$A$260)), 0)),"")</f>
        <v>New Import 42</v>
      </c>
      <c r="B189" s="156" t="str">
        <f>IF($A189="","",VLOOKUP($A189,'Annex 2 EHV charges'!$A:$O,2,0))</f>
        <v>New Import 42</v>
      </c>
      <c r="C189" s="157" t="str">
        <f>IF($A189="","",VLOOKUP($A189,'Annex 2 EHV charges'!$A:$O,3,0))</f>
        <v>New Import 42</v>
      </c>
      <c r="D189" s="156" t="str">
        <f>IF($A189="","",VLOOKUP($A189,'Annex 2 EHV charges'!$A:$O,7,0))</f>
        <v>PEMBREY 33kV GEN</v>
      </c>
      <c r="E189" s="158">
        <f>IFERROR(IF(VLOOKUP($A189,'Annex 2 EHV charges'!$A:$O,8,FALSE)=0,"",VLOOKUP($A189,'Annex 2 EHV charges'!$A:$O,8,FALSE)),"")</f>
        <v>1.379</v>
      </c>
      <c r="F189" s="159">
        <f>IFERROR(IF(VLOOKUP($A189,'Annex 2 EHV charges'!$A:$O,9,FALSE)=0,"",VLOOKUP($A189,'Annex 2 EHV charges'!$A:$O,9,FALSE)),"")</f>
        <v>1.08</v>
      </c>
      <c r="G189" s="160">
        <f>IFERROR(IF(VLOOKUP($A189,'Annex 2 EHV charges'!$A:$O,10,FALSE)=0,"",VLOOKUP($A189,'Annex 2 EHV charges'!$A:$O,10,FALSE)),"")</f>
        <v>5</v>
      </c>
      <c r="H189" s="160">
        <f>IFERROR(IF(VLOOKUP($A189,'Annex 2 EHV charges'!$A:$O,11,FALSE)=0,"",VLOOKUP($A189,'Annex 2 EHV charges'!$A:$O,11,FALSE)),"")</f>
        <v>5</v>
      </c>
    </row>
    <row r="190" spans="1:8" x14ac:dyDescent="0.2">
      <c r="A190" s="156" t="str">
        <f t="array" ref="A190">IFERROR(INDEX('Annex 2 EHV charges'!$A$11:$A$260, MATCH(0, IF(ISBLANK('Annex 2 EHV charges'!$A$11:$A$260),1, COUNTIF(A$4:$A189, 'Annex 2 EHV charges'!$A$11:$A$260)), 0)),"")</f>
        <v>New Import 43</v>
      </c>
      <c r="B190" s="156" t="str">
        <f>IF($A190="","",VLOOKUP($A190,'Annex 2 EHV charges'!$A:$O,2,0))</f>
        <v>New Import 43</v>
      </c>
      <c r="C190" s="157" t="str">
        <f>IF($A190="","",VLOOKUP($A190,'Annex 2 EHV charges'!$A:$O,3,0))</f>
        <v>New Import 43</v>
      </c>
      <c r="D190" s="156" t="str">
        <f>IF($A190="","",VLOOKUP($A190,'Annex 2 EHV charges'!$A:$O,7,0))</f>
        <v>PENDERI 132kV GEN</v>
      </c>
      <c r="E190" s="158" t="str">
        <f>IFERROR(IF(VLOOKUP($A190,'Annex 2 EHV charges'!$A:$O,8,FALSE)=0,"",VLOOKUP($A190,'Annex 2 EHV charges'!$A:$O,8,FALSE)),"")</f>
        <v/>
      </c>
      <c r="F190" s="159">
        <f>IFERROR(IF(VLOOKUP($A190,'Annex 2 EHV charges'!$A:$O,9,FALSE)=0,"",VLOOKUP($A190,'Annex 2 EHV charges'!$A:$O,9,FALSE)),"")</f>
        <v>13.02</v>
      </c>
      <c r="G190" s="160">
        <f>IFERROR(IF(VLOOKUP($A190,'Annex 2 EHV charges'!$A:$O,10,FALSE)=0,"",VLOOKUP($A190,'Annex 2 EHV charges'!$A:$O,10,FALSE)),"")</f>
        <v>4.04</v>
      </c>
      <c r="H190" s="160">
        <f>IFERROR(IF(VLOOKUP($A190,'Annex 2 EHV charges'!$A:$O,11,FALSE)=0,"",VLOOKUP($A190,'Annex 2 EHV charges'!$A:$O,11,FALSE)),"")</f>
        <v>4.04</v>
      </c>
    </row>
    <row r="191" spans="1:8" x14ac:dyDescent="0.2">
      <c r="A191" s="156" t="str">
        <f t="array" ref="A191">IFERROR(INDEX('Annex 2 EHV charges'!$A$11:$A$260, MATCH(0, IF(ISBLANK('Annex 2 EHV charges'!$A$11:$A$260),1, COUNTIF(A$4:$A190, 'Annex 2 EHV charges'!$A$11:$A$260)), 0)),"")</f>
        <v>New Import 44</v>
      </c>
      <c r="B191" s="156" t="str">
        <f>IF($A191="","",VLOOKUP($A191,'Annex 2 EHV charges'!$A:$O,2,0))</f>
        <v>New Import 44</v>
      </c>
      <c r="C191" s="157" t="str">
        <f>IF($A191="","",VLOOKUP($A191,'Annex 2 EHV charges'!$A:$O,3,0))</f>
        <v>New Import 44</v>
      </c>
      <c r="D191" s="156" t="str">
        <f>IF($A191="","",VLOOKUP($A191,'Annex 2 EHV charges'!$A:$O,7,0))</f>
        <v>YSTRADFFIN 33kV GEN</v>
      </c>
      <c r="E191" s="158">
        <f>IFERROR(IF(VLOOKUP($A191,'Annex 2 EHV charges'!$A:$O,8,FALSE)=0,"",VLOOKUP($A191,'Annex 2 EHV charges'!$A:$O,8,FALSE)),"")</f>
        <v>1.5580000000000001</v>
      </c>
      <c r="F191" s="159">
        <f>IFERROR(IF(VLOOKUP($A191,'Annex 2 EHV charges'!$A:$O,9,FALSE)=0,"",VLOOKUP($A191,'Annex 2 EHV charges'!$A:$O,9,FALSE)),"")</f>
        <v>23.78</v>
      </c>
      <c r="G191" s="160">
        <f>IFERROR(IF(VLOOKUP($A191,'Annex 2 EHV charges'!$A:$O,10,FALSE)=0,"",VLOOKUP($A191,'Annex 2 EHV charges'!$A:$O,10,FALSE)),"")</f>
        <v>2.86</v>
      </c>
      <c r="H191" s="160">
        <f>IFERROR(IF(VLOOKUP($A191,'Annex 2 EHV charges'!$A:$O,11,FALSE)=0,"",VLOOKUP($A191,'Annex 2 EHV charges'!$A:$O,11,FALSE)),"")</f>
        <v>2.86</v>
      </c>
    </row>
    <row r="192" spans="1:8" x14ac:dyDescent="0.2">
      <c r="A192" s="156" t="str">
        <f t="array" ref="A192">IFERROR(INDEX('Annex 2 EHV charges'!$A$11:$A$260, MATCH(0, IF(ISBLANK('Annex 2 EHV charges'!$A$11:$A$260),1, COUNTIF(A$4:$A191, 'Annex 2 EHV charges'!$A$11:$A$260)), 0)),"")</f>
        <v>New Import 45</v>
      </c>
      <c r="B192" s="156" t="str">
        <f>IF($A192="","",VLOOKUP($A192,'Annex 2 EHV charges'!$A:$O,2,0))</f>
        <v>New Import 45</v>
      </c>
      <c r="C192" s="157" t="str">
        <f>IF($A192="","",VLOOKUP($A192,'Annex 2 EHV charges'!$A:$O,3,0))</f>
        <v>New Import 45</v>
      </c>
      <c r="D192" s="156" t="str">
        <f>IF($A192="","",VLOOKUP($A192,'Annex 2 EHV charges'!$A:$O,7,0))</f>
        <v>CAPITAL VALLEY 33kV GEN</v>
      </c>
      <c r="E192" s="158">
        <f>IFERROR(IF(VLOOKUP($A192,'Annex 2 EHV charges'!$A:$O,8,FALSE)=0,"",VLOOKUP($A192,'Annex 2 EHV charges'!$A:$O,8,FALSE)),"")</f>
        <v>0.27800000000000002</v>
      </c>
      <c r="F192" s="159">
        <f>IFERROR(IF(VLOOKUP($A192,'Annex 2 EHV charges'!$A:$O,9,FALSE)=0,"",VLOOKUP($A192,'Annex 2 EHV charges'!$A:$O,9,FALSE)),"")</f>
        <v>43.9</v>
      </c>
      <c r="G192" s="160">
        <f>IFERROR(IF(VLOOKUP($A192,'Annex 2 EHV charges'!$A:$O,10,FALSE)=0,"",VLOOKUP($A192,'Annex 2 EHV charges'!$A:$O,10,FALSE)),"")</f>
        <v>2.11</v>
      </c>
      <c r="H192" s="160">
        <f>IFERROR(IF(VLOOKUP($A192,'Annex 2 EHV charges'!$A:$O,11,FALSE)=0,"",VLOOKUP($A192,'Annex 2 EHV charges'!$A:$O,11,FALSE)),"")</f>
        <v>2.11</v>
      </c>
    </row>
    <row r="193" spans="1:8" x14ac:dyDescent="0.2">
      <c r="A193" s="156" t="str">
        <f t="array" ref="A193">IFERROR(INDEX('Annex 2 EHV charges'!$A$11:$A$260, MATCH(0, IF(ISBLANK('Annex 2 EHV charges'!$A$11:$A$260),1, COUNTIF(A$4:$A192, 'Annex 2 EHV charges'!$A$11:$A$260)), 0)),"")</f>
        <v>New Import 46</v>
      </c>
      <c r="B193" s="156" t="str">
        <f>IF($A193="","",VLOOKUP($A193,'Annex 2 EHV charges'!$A:$O,2,0))</f>
        <v>New Import 46</v>
      </c>
      <c r="C193" s="157" t="str">
        <f>IF($A193="","",VLOOKUP($A193,'Annex 2 EHV charges'!$A:$O,3,0))</f>
        <v>New Import 46</v>
      </c>
      <c r="D193" s="156" t="str">
        <f>IF($A193="","",VLOOKUP($A193,'Annex 2 EHV charges'!$A:$O,7,0))</f>
        <v>CRIBYN DU 33kV GEN</v>
      </c>
      <c r="E193" s="158" t="str">
        <f>IFERROR(IF(VLOOKUP($A193,'Annex 2 EHV charges'!$A:$O,8,FALSE)=0,"",VLOOKUP($A193,'Annex 2 EHV charges'!$A:$O,8,FALSE)),"")</f>
        <v/>
      </c>
      <c r="F193" s="159">
        <f>IFERROR(IF(VLOOKUP($A193,'Annex 2 EHV charges'!$A:$O,9,FALSE)=0,"",VLOOKUP($A193,'Annex 2 EHV charges'!$A:$O,9,FALSE)),"")</f>
        <v>5.26</v>
      </c>
      <c r="G193" s="160">
        <f>IFERROR(IF(VLOOKUP($A193,'Annex 2 EHV charges'!$A:$O,10,FALSE)=0,"",VLOOKUP($A193,'Annex 2 EHV charges'!$A:$O,10,FALSE)),"")</f>
        <v>4.55</v>
      </c>
      <c r="H193" s="160">
        <f>IFERROR(IF(VLOOKUP($A193,'Annex 2 EHV charges'!$A:$O,11,FALSE)=0,"",VLOOKUP($A193,'Annex 2 EHV charges'!$A:$O,11,FALSE)),"")</f>
        <v>4.55</v>
      </c>
    </row>
    <row r="194" spans="1:8" x14ac:dyDescent="0.2">
      <c r="A194" s="156" t="str">
        <f t="array" ref="A194">IFERROR(INDEX('Annex 2 EHV charges'!$A$11:$A$260, MATCH(0, IF(ISBLANK('Annex 2 EHV charges'!$A$11:$A$260),1, COUNTIF(A$4:$A193, 'Annex 2 EHV charges'!$A$11:$A$260)), 0)),"")</f>
        <v>New Import 47</v>
      </c>
      <c r="B194" s="156" t="str">
        <f>IF($A194="","",VLOOKUP($A194,'Annex 2 EHV charges'!$A:$O,2,0))</f>
        <v>New Import 47</v>
      </c>
      <c r="C194" s="157" t="str">
        <f>IF($A194="","",VLOOKUP($A194,'Annex 2 EHV charges'!$A:$O,3,0))</f>
        <v>New Import 47</v>
      </c>
      <c r="D194" s="156" t="str">
        <f>IF($A194="","",VLOOKUP($A194,'Annex 2 EHV charges'!$A:$O,7,0))</f>
        <v>HAWSE FM 132kV GEN</v>
      </c>
      <c r="E194" s="158" t="str">
        <f>IFERROR(IF(VLOOKUP($A194,'Annex 2 EHV charges'!$A:$O,8,FALSE)=0,"",VLOOKUP($A194,'Annex 2 EHV charges'!$A:$O,8,FALSE)),"")</f>
        <v/>
      </c>
      <c r="F194" s="159">
        <f>IFERROR(IF(VLOOKUP($A194,'Annex 2 EHV charges'!$A:$O,9,FALSE)=0,"",VLOOKUP($A194,'Annex 2 EHV charges'!$A:$O,9,FALSE)),"")</f>
        <v>2.97</v>
      </c>
      <c r="G194" s="160">
        <f>IFERROR(IF(VLOOKUP($A194,'Annex 2 EHV charges'!$A:$O,10,FALSE)=0,"",VLOOKUP($A194,'Annex 2 EHV charges'!$A:$O,10,FALSE)),"")</f>
        <v>3.94</v>
      </c>
      <c r="H194" s="160">
        <f>IFERROR(IF(VLOOKUP($A194,'Annex 2 EHV charges'!$A:$O,11,FALSE)=0,"",VLOOKUP($A194,'Annex 2 EHV charges'!$A:$O,11,FALSE)),"")</f>
        <v>3.94</v>
      </c>
    </row>
    <row r="195" spans="1:8" x14ac:dyDescent="0.2">
      <c r="A195" s="156" t="str">
        <f t="array" ref="A195">IFERROR(INDEX('Annex 2 EHV charges'!$A$11:$A$260, MATCH(0, IF(ISBLANK('Annex 2 EHV charges'!$A$11:$A$260),1, COUNTIF(A$4:$A194, 'Annex 2 EHV charges'!$A$11:$A$260)), 0)),"")</f>
        <v>New Import 48</v>
      </c>
      <c r="B195" s="156" t="str">
        <f>IF($A195="","",VLOOKUP($A195,'Annex 2 EHV charges'!$A:$O,2,0))</f>
        <v>New Import 48</v>
      </c>
      <c r="C195" s="157" t="str">
        <f>IF($A195="","",VLOOKUP($A195,'Annex 2 EHV charges'!$A:$O,3,0))</f>
        <v>New Import 48</v>
      </c>
      <c r="D195" s="156" t="str">
        <f>IF($A195="","",VLOOKUP($A195,'Annex 2 EHV charges'!$A:$O,7,0))</f>
        <v>LLANTARNAM BATT 132kV GEN/DEM</v>
      </c>
      <c r="E195" s="158" t="str">
        <f>IFERROR(IF(VLOOKUP($A195,'Annex 2 EHV charges'!$A:$O,8,FALSE)=0,"",VLOOKUP($A195,'Annex 2 EHV charges'!$A:$O,8,FALSE)),"")</f>
        <v/>
      </c>
      <c r="F195" s="159">
        <f>IFERROR(IF(VLOOKUP($A195,'Annex 2 EHV charges'!$A:$O,9,FALSE)=0,"",VLOOKUP($A195,'Annex 2 EHV charges'!$A:$O,9,FALSE)),"")</f>
        <v>820.38</v>
      </c>
      <c r="G195" s="160">
        <f>IFERROR(IF(VLOOKUP($A195,'Annex 2 EHV charges'!$A:$O,10,FALSE)=0,"",VLOOKUP($A195,'Annex 2 EHV charges'!$A:$O,10,FALSE)),"")</f>
        <v>2.16</v>
      </c>
      <c r="H195" s="160">
        <f>IFERROR(IF(VLOOKUP($A195,'Annex 2 EHV charges'!$A:$O,11,FALSE)=0,"",VLOOKUP($A195,'Annex 2 EHV charges'!$A:$O,11,FALSE)),"")</f>
        <v>2.16</v>
      </c>
    </row>
    <row r="196" spans="1:8" x14ac:dyDescent="0.2">
      <c r="A196" s="156" t="str">
        <f t="array" ref="A196">IFERROR(INDEX('Annex 2 EHV charges'!$A$11:$A$260, MATCH(0, IF(ISBLANK('Annex 2 EHV charges'!$A$11:$A$260),1, COUNTIF(A$4:$A195, 'Annex 2 EHV charges'!$A$11:$A$260)), 0)),"")</f>
        <v>New Import 49</v>
      </c>
      <c r="B196" s="156" t="str">
        <f>IF($A196="","",VLOOKUP($A196,'Annex 2 EHV charges'!$A:$O,2,0))</f>
        <v>New Import 49</v>
      </c>
      <c r="C196" s="157" t="str">
        <f>IF($A196="","",VLOOKUP($A196,'Annex 2 EHV charges'!$A:$O,3,0))</f>
        <v>New Import 49</v>
      </c>
      <c r="D196" s="156" t="str">
        <f>IF($A196="","",VLOOKUP($A196,'Annex 2 EHV charges'!$A:$O,7,0))</f>
        <v>SOUTHBROOK STOR 33kV GEN</v>
      </c>
      <c r="E196" s="158" t="str">
        <f>IFERROR(IF(VLOOKUP($A196,'Annex 2 EHV charges'!$A:$O,8,FALSE)=0,"",VLOOKUP($A196,'Annex 2 EHV charges'!$A:$O,8,FALSE)),"")</f>
        <v/>
      </c>
      <c r="F196" s="159">
        <f>IFERROR(IF(VLOOKUP($A196,'Annex 2 EHV charges'!$A:$O,9,FALSE)=0,"",VLOOKUP($A196,'Annex 2 EHV charges'!$A:$O,9,FALSE)),"")</f>
        <v>4.9000000000000004</v>
      </c>
      <c r="G196" s="160">
        <f>IFERROR(IF(VLOOKUP($A196,'Annex 2 EHV charges'!$A:$O,10,FALSE)=0,"",VLOOKUP($A196,'Annex 2 EHV charges'!$A:$O,10,FALSE)),"")</f>
        <v>1.85</v>
      </c>
      <c r="H196" s="160">
        <f>IFERROR(IF(VLOOKUP($A196,'Annex 2 EHV charges'!$A:$O,11,FALSE)=0,"",VLOOKUP($A196,'Annex 2 EHV charges'!$A:$O,11,FALSE)),"")</f>
        <v>1.85</v>
      </c>
    </row>
    <row r="197" spans="1:8" x14ac:dyDescent="0.2">
      <c r="A197" s="156" t="str">
        <f t="array" ref="A197">IFERROR(INDEX('Annex 2 EHV charges'!$A$11:$A$260, MATCH(0, IF(ISBLANK('Annex 2 EHV charges'!$A$11:$A$260),1, COUNTIF(A$4:$A196, 'Annex 2 EHV charges'!$A$11:$A$260)), 0)),"")</f>
        <v>New Import 50</v>
      </c>
      <c r="B197" s="156" t="str">
        <f>IF($A197="","",VLOOKUP($A197,'Annex 2 EHV charges'!$A:$O,2,0))</f>
        <v>New Import 50</v>
      </c>
      <c r="C197" s="157" t="str">
        <f>IF($A197="","",VLOOKUP($A197,'Annex 2 EHV charges'!$A:$O,3,0))</f>
        <v>New Import 50</v>
      </c>
      <c r="D197" s="156" t="str">
        <f>IF($A197="","",VLOOKUP($A197,'Annex 2 EHV charges'!$A:$O,7,0))</f>
        <v>MATHERN STOR 33kV GEN</v>
      </c>
      <c r="E197" s="158" t="str">
        <f>IFERROR(IF(VLOOKUP($A197,'Annex 2 EHV charges'!$A:$O,8,FALSE)=0,"",VLOOKUP($A197,'Annex 2 EHV charges'!$A:$O,8,FALSE)),"")</f>
        <v/>
      </c>
      <c r="F197" s="159">
        <f>IFERROR(IF(VLOOKUP($A197,'Annex 2 EHV charges'!$A:$O,9,FALSE)=0,"",VLOOKUP($A197,'Annex 2 EHV charges'!$A:$O,9,FALSE)),"")</f>
        <v>33.880000000000003</v>
      </c>
      <c r="G197" s="160">
        <f>IFERROR(IF(VLOOKUP($A197,'Annex 2 EHV charges'!$A:$O,10,FALSE)=0,"",VLOOKUP($A197,'Annex 2 EHV charges'!$A:$O,10,FALSE)),"")</f>
        <v>1.85</v>
      </c>
      <c r="H197" s="160">
        <f>IFERROR(IF(VLOOKUP($A197,'Annex 2 EHV charges'!$A:$O,11,FALSE)=0,"",VLOOKUP($A197,'Annex 2 EHV charges'!$A:$O,11,FALSE)),"")</f>
        <v>1.85</v>
      </c>
    </row>
    <row r="198" spans="1:8" x14ac:dyDescent="0.2">
      <c r="A198" s="156" t="str">
        <f t="array" ref="A198">IFERROR(INDEX('Annex 2 EHV charges'!$A$11:$A$260, MATCH(0, IF(ISBLANK('Annex 2 EHV charges'!$A$11:$A$260),1, COUNTIF(A$4:$A197, 'Annex 2 EHV charges'!$A$11:$A$260)), 0)),"")</f>
        <v>New Import 51</v>
      </c>
      <c r="B198" s="156" t="str">
        <f>IF($A198="","",VLOOKUP($A198,'Annex 2 EHV charges'!$A:$O,2,0))</f>
        <v>New Import 51</v>
      </c>
      <c r="C198" s="157" t="str">
        <f>IF($A198="","",VLOOKUP($A198,'Annex 2 EHV charges'!$A:$O,3,0))</f>
        <v>New Import 51</v>
      </c>
      <c r="D198" s="156" t="str">
        <f>IF($A198="","",VLOOKUP($A198,'Annex 2 EHV charges'!$A:$O,7,0))</f>
        <v>TRASTON RD BATT 132kV GEN/DEM</v>
      </c>
      <c r="E198" s="158">
        <f>IFERROR(IF(VLOOKUP($A198,'Annex 2 EHV charges'!$A:$O,8,FALSE)=0,"",VLOOKUP($A198,'Annex 2 EHV charges'!$A:$O,8,FALSE)),"")</f>
        <v>2E-3</v>
      </c>
      <c r="F198" s="159">
        <f>IFERROR(IF(VLOOKUP($A198,'Annex 2 EHV charges'!$A:$O,9,FALSE)=0,"",VLOOKUP($A198,'Annex 2 EHV charges'!$A:$O,9,FALSE)),"")</f>
        <v>476.65</v>
      </c>
      <c r="G198" s="160">
        <f>IFERROR(IF(VLOOKUP($A198,'Annex 2 EHV charges'!$A:$O,10,FALSE)=0,"",VLOOKUP($A198,'Annex 2 EHV charges'!$A:$O,10,FALSE)),"")</f>
        <v>2.12</v>
      </c>
      <c r="H198" s="160">
        <f>IFERROR(IF(VLOOKUP($A198,'Annex 2 EHV charges'!$A:$O,11,FALSE)=0,"",VLOOKUP($A198,'Annex 2 EHV charges'!$A:$O,11,FALSE)),"")</f>
        <v>2.12</v>
      </c>
    </row>
    <row r="199" spans="1:8" x14ac:dyDescent="0.2">
      <c r="A199" s="156" t="str">
        <f t="array" ref="A199">IFERROR(INDEX('Annex 2 EHV charges'!$A$11:$A$260, MATCH(0, IF(ISBLANK('Annex 2 EHV charges'!$A$11:$A$260),1, COUNTIF(A$4:$A198, 'Annex 2 EHV charges'!$A$11:$A$260)), 0)),"")</f>
        <v>New Import 52</v>
      </c>
      <c r="B199" s="156" t="str">
        <f>IF($A199="","",VLOOKUP($A199,'Annex 2 EHV charges'!$A:$O,2,0))</f>
        <v>New Import 52</v>
      </c>
      <c r="C199" s="157" t="str">
        <f>IF($A199="","",VLOOKUP($A199,'Annex 2 EHV charges'!$A:$O,3,0))</f>
        <v>New Import 52</v>
      </c>
      <c r="D199" s="156" t="str">
        <f>IF($A199="","",VLOOKUP($A199,'Annex 2 EHV charges'!$A:$O,7,0))</f>
        <v>TRASTON RD STOR #2 33kV GEN</v>
      </c>
      <c r="E199" s="158" t="str">
        <f>IFERROR(IF(VLOOKUP($A199,'Annex 2 EHV charges'!$A:$O,8,FALSE)=0,"",VLOOKUP($A199,'Annex 2 EHV charges'!$A:$O,8,FALSE)),"")</f>
        <v/>
      </c>
      <c r="F199" s="159">
        <f>IFERROR(IF(VLOOKUP($A199,'Annex 2 EHV charges'!$A:$O,9,FALSE)=0,"",VLOOKUP($A199,'Annex 2 EHV charges'!$A:$O,9,FALSE)),"")</f>
        <v>21.9</v>
      </c>
      <c r="G199" s="160">
        <f>IFERROR(IF(VLOOKUP($A199,'Annex 2 EHV charges'!$A:$O,10,FALSE)=0,"",VLOOKUP($A199,'Annex 2 EHV charges'!$A:$O,10,FALSE)),"")</f>
        <v>1.85</v>
      </c>
      <c r="H199" s="160">
        <f>IFERROR(IF(VLOOKUP($A199,'Annex 2 EHV charges'!$A:$O,11,FALSE)=0,"",VLOOKUP($A199,'Annex 2 EHV charges'!$A:$O,11,FALSE)),"")</f>
        <v>1.85</v>
      </c>
    </row>
    <row r="200" spans="1:8" x14ac:dyDescent="0.2">
      <c r="A200" s="156" t="str">
        <f t="array" ref="A200">IFERROR(INDEX('Annex 2 EHV charges'!$A$11:$A$260, MATCH(0, IF(ISBLANK('Annex 2 EHV charges'!$A$11:$A$260),1, COUNTIF(A$4:$A199, 'Annex 2 EHV charges'!$A$11:$A$260)), 0)),"")</f>
        <v>New Import 53</v>
      </c>
      <c r="B200" s="156" t="str">
        <f>IF($A200="","",VLOOKUP($A200,'Annex 2 EHV charges'!$A:$O,2,0))</f>
        <v>New Import 53</v>
      </c>
      <c r="C200" s="157" t="str">
        <f>IF($A200="","",VLOOKUP($A200,'Annex 2 EHV charges'!$A:$O,3,0))</f>
        <v>New Import 53</v>
      </c>
      <c r="D200" s="156" t="str">
        <f>IF($A200="","",VLOOKUP($A200,'Annex 2 EHV charges'!$A:$O,7,0))</f>
        <v>TRASTON ROAD 33kV GEN</v>
      </c>
      <c r="E200" s="158" t="str">
        <f>IFERROR(IF(VLOOKUP($A200,'Annex 2 EHV charges'!$A:$O,8,FALSE)=0,"",VLOOKUP($A200,'Annex 2 EHV charges'!$A:$O,8,FALSE)),"")</f>
        <v/>
      </c>
      <c r="F200" s="159">
        <f>IFERROR(IF(VLOOKUP($A200,'Annex 2 EHV charges'!$A:$O,9,FALSE)=0,"",VLOOKUP($A200,'Annex 2 EHV charges'!$A:$O,9,FALSE)),"")</f>
        <v>9.94</v>
      </c>
      <c r="G200" s="160">
        <f>IFERROR(IF(VLOOKUP($A200,'Annex 2 EHV charges'!$A:$O,10,FALSE)=0,"",VLOOKUP($A200,'Annex 2 EHV charges'!$A:$O,10,FALSE)),"")</f>
        <v>1.85</v>
      </c>
      <c r="H200" s="160">
        <f>IFERROR(IF(VLOOKUP($A200,'Annex 2 EHV charges'!$A:$O,11,FALSE)=0,"",VLOOKUP($A200,'Annex 2 EHV charges'!$A:$O,11,FALSE)),"")</f>
        <v>1.85</v>
      </c>
    </row>
    <row r="201" spans="1:8" x14ac:dyDescent="0.2">
      <c r="A201" s="156" t="str">
        <f t="array" ref="A201">IFERROR(INDEX('Annex 2 EHV charges'!$A$11:$A$260, MATCH(0, IF(ISBLANK('Annex 2 EHV charges'!$A$11:$A$260),1, COUNTIF(A$4:$A200, 'Annex 2 EHV charges'!$A$11:$A$260)), 0)),"")</f>
        <v/>
      </c>
      <c r="B201" s="156" t="str">
        <f>IF($A201="","",VLOOKUP($A201,'Annex 2 EHV charges'!$A:$O,2,0))</f>
        <v/>
      </c>
      <c r="C201" s="157" t="str">
        <f>IF($A201="","",VLOOKUP($A201,'Annex 2 EHV charges'!$A:$O,3,0))</f>
        <v/>
      </c>
      <c r="D201" s="156" t="str">
        <f>IF($A201="","",VLOOKUP($A201,'Annex 2 EHV charges'!$A:$O,7,0))</f>
        <v/>
      </c>
      <c r="E201" s="158" t="str">
        <f>IFERROR(IF(VLOOKUP($A201,'Annex 2 EHV charges'!$A:$O,8,FALSE)=0,"",VLOOKUP($A201,'Annex 2 EHV charges'!$A:$O,8,FALSE)),"")</f>
        <v/>
      </c>
      <c r="F201" s="159" t="str">
        <f>IFERROR(IF(VLOOKUP($A201,'Annex 2 EHV charges'!$A:$O,9,FALSE)=0,"",VLOOKUP($A201,'Annex 2 EHV charges'!$A:$O,9,FALSE)),"")</f>
        <v/>
      </c>
      <c r="G201" s="160" t="str">
        <f>IFERROR(IF(VLOOKUP($A201,'Annex 2 EHV charges'!$A:$O,10,FALSE)=0,"",VLOOKUP($A201,'Annex 2 EHV charges'!$A:$O,10,FALSE)),"")</f>
        <v/>
      </c>
      <c r="H201" s="160" t="str">
        <f>IFERROR(IF(VLOOKUP($A201,'Annex 2 EHV charges'!$A:$O,11,FALSE)=0,"",VLOOKUP($A201,'Annex 2 EHV charges'!$A:$O,11,FALSE)),"")</f>
        <v/>
      </c>
    </row>
    <row r="202" spans="1:8" x14ac:dyDescent="0.2">
      <c r="A202" s="156" t="str">
        <f t="array" ref="A202">IFERROR(INDEX('Annex 2 EHV charges'!$A$11:$A$260, MATCH(0, IF(ISBLANK('Annex 2 EHV charges'!$A$11:$A$260),1, COUNTIF(A$4:$A201, 'Annex 2 EHV charges'!$A$11:$A$260)), 0)),"")</f>
        <v/>
      </c>
      <c r="B202" s="156" t="str">
        <f>IF($A202="","",VLOOKUP($A202,'Annex 2 EHV charges'!$A:$O,2,0))</f>
        <v/>
      </c>
      <c r="C202" s="157" t="str">
        <f>IF($A202="","",VLOOKUP($A202,'Annex 2 EHV charges'!$A:$O,3,0))</f>
        <v/>
      </c>
      <c r="D202" s="156" t="str">
        <f>IF($A202="","",VLOOKUP($A202,'Annex 2 EHV charges'!$A:$O,7,0))</f>
        <v/>
      </c>
      <c r="E202" s="158" t="str">
        <f>IFERROR(IF(VLOOKUP($A202,'Annex 2 EHV charges'!$A:$O,8,FALSE)=0,"",VLOOKUP($A202,'Annex 2 EHV charges'!$A:$O,8,FALSE)),"")</f>
        <v/>
      </c>
      <c r="F202" s="159" t="str">
        <f>IFERROR(IF(VLOOKUP($A202,'Annex 2 EHV charges'!$A:$O,9,FALSE)=0,"",VLOOKUP($A202,'Annex 2 EHV charges'!$A:$O,9,FALSE)),"")</f>
        <v/>
      </c>
      <c r="G202" s="160" t="str">
        <f>IFERROR(IF(VLOOKUP($A202,'Annex 2 EHV charges'!$A:$O,10,FALSE)=0,"",VLOOKUP($A202,'Annex 2 EHV charges'!$A:$O,10,FALSE)),"")</f>
        <v/>
      </c>
      <c r="H202" s="160" t="str">
        <f>IFERROR(IF(VLOOKUP($A202,'Annex 2 EHV charges'!$A:$O,11,FALSE)=0,"",VLOOKUP($A202,'Annex 2 EHV charges'!$A:$O,11,FALSE)),"")</f>
        <v/>
      </c>
    </row>
    <row r="203" spans="1:8" x14ac:dyDescent="0.2">
      <c r="A203" s="156" t="str">
        <f t="array" ref="A203">IFERROR(INDEX('Annex 2 EHV charges'!$A$11:$A$260, MATCH(0, IF(ISBLANK('Annex 2 EHV charges'!$A$11:$A$260),1, COUNTIF(A$4:$A202, 'Annex 2 EHV charges'!$A$11:$A$260)), 0)),"")</f>
        <v/>
      </c>
      <c r="B203" s="156" t="str">
        <f>IF($A203="","",VLOOKUP($A203,'Annex 2 EHV charges'!$A:$O,2,0))</f>
        <v/>
      </c>
      <c r="C203" s="157" t="str">
        <f>IF($A203="","",VLOOKUP($A203,'Annex 2 EHV charges'!$A:$O,3,0))</f>
        <v/>
      </c>
      <c r="D203" s="156" t="str">
        <f>IF($A203="","",VLOOKUP($A203,'Annex 2 EHV charges'!$A:$O,7,0))</f>
        <v/>
      </c>
      <c r="E203" s="158" t="str">
        <f>IFERROR(IF(VLOOKUP($A203,'Annex 2 EHV charges'!$A:$O,8,FALSE)=0,"",VLOOKUP($A203,'Annex 2 EHV charges'!$A:$O,8,FALSE)),"")</f>
        <v/>
      </c>
      <c r="F203" s="159" t="str">
        <f>IFERROR(IF(VLOOKUP($A203,'Annex 2 EHV charges'!$A:$O,9,FALSE)=0,"",VLOOKUP($A203,'Annex 2 EHV charges'!$A:$O,9,FALSE)),"")</f>
        <v/>
      </c>
      <c r="G203" s="160" t="str">
        <f>IFERROR(IF(VLOOKUP($A203,'Annex 2 EHV charges'!$A:$O,10,FALSE)=0,"",VLOOKUP($A203,'Annex 2 EHV charges'!$A:$O,10,FALSE)),"")</f>
        <v/>
      </c>
      <c r="H203" s="160" t="str">
        <f>IFERROR(IF(VLOOKUP($A203,'Annex 2 EHV charges'!$A:$O,11,FALSE)=0,"",VLOOKUP($A203,'Annex 2 EHV charges'!$A:$O,11,FALSE)),"")</f>
        <v/>
      </c>
    </row>
    <row r="204" spans="1:8" x14ac:dyDescent="0.2">
      <c r="A204" s="156" t="str">
        <f t="array" ref="A204">IFERROR(INDEX('Annex 2 EHV charges'!$A$11:$A$260, MATCH(0, IF(ISBLANK('Annex 2 EHV charges'!$A$11:$A$260),1, COUNTIF(A$4:$A203, 'Annex 2 EHV charges'!$A$11:$A$260)), 0)),"")</f>
        <v/>
      </c>
      <c r="B204" s="156" t="str">
        <f>IF($A204="","",VLOOKUP($A204,'Annex 2 EHV charges'!$A:$O,2,0))</f>
        <v/>
      </c>
      <c r="C204" s="157" t="str">
        <f>IF($A204="","",VLOOKUP($A204,'Annex 2 EHV charges'!$A:$O,3,0))</f>
        <v/>
      </c>
      <c r="D204" s="156" t="str">
        <f>IF($A204="","",VLOOKUP($A204,'Annex 2 EHV charges'!$A:$O,7,0))</f>
        <v/>
      </c>
      <c r="E204" s="158" t="str">
        <f>IFERROR(IF(VLOOKUP($A204,'Annex 2 EHV charges'!$A:$O,8,FALSE)=0,"",VLOOKUP($A204,'Annex 2 EHV charges'!$A:$O,8,FALSE)),"")</f>
        <v/>
      </c>
      <c r="F204" s="159" t="str">
        <f>IFERROR(IF(VLOOKUP($A204,'Annex 2 EHV charges'!$A:$O,9,FALSE)=0,"",VLOOKUP($A204,'Annex 2 EHV charges'!$A:$O,9,FALSE)),"")</f>
        <v/>
      </c>
      <c r="G204" s="160" t="str">
        <f>IFERROR(IF(VLOOKUP($A204,'Annex 2 EHV charges'!$A:$O,10,FALSE)=0,"",VLOOKUP($A204,'Annex 2 EHV charges'!$A:$O,10,FALSE)),"")</f>
        <v/>
      </c>
      <c r="H204" s="160" t="str">
        <f>IFERROR(IF(VLOOKUP($A204,'Annex 2 EHV charges'!$A:$O,11,FALSE)=0,"",VLOOKUP($A204,'Annex 2 EHV charges'!$A:$O,11,FALSE)),"")</f>
        <v/>
      </c>
    </row>
    <row r="205" spans="1:8" x14ac:dyDescent="0.2">
      <c r="A205" s="156" t="str">
        <f t="array" ref="A205">IFERROR(INDEX('Annex 2 EHV charges'!$A$11:$A$260, MATCH(0, IF(ISBLANK('Annex 2 EHV charges'!$A$11:$A$260),1, COUNTIF(A$4:$A204, 'Annex 2 EHV charges'!$A$11:$A$260)), 0)),"")</f>
        <v/>
      </c>
      <c r="B205" s="156" t="str">
        <f>IF($A205="","",VLOOKUP($A205,'Annex 2 EHV charges'!$A:$O,2,0))</f>
        <v/>
      </c>
      <c r="C205" s="157" t="str">
        <f>IF($A205="","",VLOOKUP($A205,'Annex 2 EHV charges'!$A:$O,3,0))</f>
        <v/>
      </c>
      <c r="D205" s="156" t="str">
        <f>IF($A205="","",VLOOKUP($A205,'Annex 2 EHV charges'!$A:$O,7,0))</f>
        <v/>
      </c>
      <c r="E205" s="158" t="str">
        <f>IFERROR(IF(VLOOKUP($A205,'Annex 2 EHV charges'!$A:$O,8,FALSE)=0,"",VLOOKUP($A205,'Annex 2 EHV charges'!$A:$O,8,FALSE)),"")</f>
        <v/>
      </c>
      <c r="F205" s="159" t="str">
        <f>IFERROR(IF(VLOOKUP($A205,'Annex 2 EHV charges'!$A:$O,9,FALSE)=0,"",VLOOKUP($A205,'Annex 2 EHV charges'!$A:$O,9,FALSE)),"")</f>
        <v/>
      </c>
      <c r="G205" s="160" t="str">
        <f>IFERROR(IF(VLOOKUP($A205,'Annex 2 EHV charges'!$A:$O,10,FALSE)=0,"",VLOOKUP($A205,'Annex 2 EHV charges'!$A:$O,10,FALSE)),"")</f>
        <v/>
      </c>
      <c r="H205" s="160" t="str">
        <f>IFERROR(IF(VLOOKUP($A205,'Annex 2 EHV charges'!$A:$O,11,FALSE)=0,"",VLOOKUP($A205,'Annex 2 EHV charges'!$A:$O,11,FALSE)),"")</f>
        <v/>
      </c>
    </row>
    <row r="206" spans="1:8" x14ac:dyDescent="0.2">
      <c r="A206" s="156" t="str">
        <f t="array" ref="A206">IFERROR(INDEX('Annex 2 EHV charges'!$A$11:$A$260, MATCH(0, IF(ISBLANK('Annex 2 EHV charges'!$A$11:$A$260),1, COUNTIF(A$4:$A205, 'Annex 2 EHV charges'!$A$11:$A$260)), 0)),"")</f>
        <v/>
      </c>
      <c r="B206" s="156" t="str">
        <f>IF($A206="","",VLOOKUP($A206,'Annex 2 EHV charges'!$A:$O,2,0))</f>
        <v/>
      </c>
      <c r="C206" s="157" t="str">
        <f>IF($A206="","",VLOOKUP($A206,'Annex 2 EHV charges'!$A:$O,3,0))</f>
        <v/>
      </c>
      <c r="D206" s="156" t="str">
        <f>IF($A206="","",VLOOKUP($A206,'Annex 2 EHV charges'!$A:$O,7,0))</f>
        <v/>
      </c>
      <c r="E206" s="158" t="str">
        <f>IFERROR(IF(VLOOKUP($A206,'Annex 2 EHV charges'!$A:$O,8,FALSE)=0,"",VLOOKUP($A206,'Annex 2 EHV charges'!$A:$O,8,FALSE)),"")</f>
        <v/>
      </c>
      <c r="F206" s="159" t="str">
        <f>IFERROR(IF(VLOOKUP($A206,'Annex 2 EHV charges'!$A:$O,9,FALSE)=0,"",VLOOKUP($A206,'Annex 2 EHV charges'!$A:$O,9,FALSE)),"")</f>
        <v/>
      </c>
      <c r="G206" s="160" t="str">
        <f>IFERROR(IF(VLOOKUP($A206,'Annex 2 EHV charges'!$A:$O,10,FALSE)=0,"",VLOOKUP($A206,'Annex 2 EHV charges'!$A:$O,10,FALSE)),"")</f>
        <v/>
      </c>
      <c r="H206" s="160" t="str">
        <f>IFERROR(IF(VLOOKUP($A206,'Annex 2 EHV charges'!$A:$O,11,FALSE)=0,"",VLOOKUP($A206,'Annex 2 EHV charges'!$A:$O,11,FALSE)),"")</f>
        <v/>
      </c>
    </row>
    <row r="207" spans="1:8" x14ac:dyDescent="0.2">
      <c r="A207" s="156" t="str">
        <f t="array" ref="A207">IFERROR(INDEX('Annex 2 EHV charges'!$A$11:$A$260, MATCH(0, IF(ISBLANK('Annex 2 EHV charges'!$A$11:$A$260),1, COUNTIF(A$4:$A206, 'Annex 2 EHV charges'!$A$11:$A$260)), 0)),"")</f>
        <v/>
      </c>
      <c r="B207" s="156" t="str">
        <f>IF($A207="","",VLOOKUP($A207,'Annex 2 EHV charges'!$A:$O,2,0))</f>
        <v/>
      </c>
      <c r="C207" s="157" t="str">
        <f>IF($A207="","",VLOOKUP($A207,'Annex 2 EHV charges'!$A:$O,3,0))</f>
        <v/>
      </c>
      <c r="D207" s="156" t="str">
        <f>IF($A207="","",VLOOKUP($A207,'Annex 2 EHV charges'!$A:$O,7,0))</f>
        <v/>
      </c>
      <c r="E207" s="158" t="str">
        <f>IFERROR(IF(VLOOKUP($A207,'Annex 2 EHV charges'!$A:$O,8,FALSE)=0,"",VLOOKUP($A207,'Annex 2 EHV charges'!$A:$O,8,FALSE)),"")</f>
        <v/>
      </c>
      <c r="F207" s="159" t="str">
        <f>IFERROR(IF(VLOOKUP($A207,'Annex 2 EHV charges'!$A:$O,9,FALSE)=0,"",VLOOKUP($A207,'Annex 2 EHV charges'!$A:$O,9,FALSE)),"")</f>
        <v/>
      </c>
      <c r="G207" s="160" t="str">
        <f>IFERROR(IF(VLOOKUP($A207,'Annex 2 EHV charges'!$A:$O,10,FALSE)=0,"",VLOOKUP($A207,'Annex 2 EHV charges'!$A:$O,10,FALSE)),"")</f>
        <v/>
      </c>
      <c r="H207" s="160" t="str">
        <f>IFERROR(IF(VLOOKUP($A207,'Annex 2 EHV charges'!$A:$O,11,FALSE)=0,"",VLOOKUP($A207,'Annex 2 EHV charges'!$A:$O,11,FALSE)),"")</f>
        <v/>
      </c>
    </row>
    <row r="208" spans="1:8" x14ac:dyDescent="0.2">
      <c r="A208" s="156" t="str">
        <f t="array" ref="A208">IFERROR(INDEX('Annex 2 EHV charges'!$A$11:$A$260, MATCH(0, IF(ISBLANK('Annex 2 EHV charges'!$A$11:$A$260),1, COUNTIF(A$4:$A207, 'Annex 2 EHV charges'!$A$11:$A$260)), 0)),"")</f>
        <v/>
      </c>
      <c r="B208" s="156" t="str">
        <f>IF($A208="","",VLOOKUP($A208,'Annex 2 EHV charges'!$A:$O,2,0))</f>
        <v/>
      </c>
      <c r="C208" s="157" t="str">
        <f>IF($A208="","",VLOOKUP($A208,'Annex 2 EHV charges'!$A:$O,3,0))</f>
        <v/>
      </c>
      <c r="D208" s="156" t="str">
        <f>IF($A208="","",VLOOKUP($A208,'Annex 2 EHV charges'!$A:$O,7,0))</f>
        <v/>
      </c>
      <c r="E208" s="158" t="str">
        <f>IFERROR(IF(VLOOKUP($A208,'Annex 2 EHV charges'!$A:$O,8,FALSE)=0,"",VLOOKUP($A208,'Annex 2 EHV charges'!$A:$O,8,FALSE)),"")</f>
        <v/>
      </c>
      <c r="F208" s="159" t="str">
        <f>IFERROR(IF(VLOOKUP($A208,'Annex 2 EHV charges'!$A:$O,9,FALSE)=0,"",VLOOKUP($A208,'Annex 2 EHV charges'!$A:$O,9,FALSE)),"")</f>
        <v/>
      </c>
      <c r="G208" s="160" t="str">
        <f>IFERROR(IF(VLOOKUP($A208,'Annex 2 EHV charges'!$A:$O,10,FALSE)=0,"",VLOOKUP($A208,'Annex 2 EHV charges'!$A:$O,10,FALSE)),"")</f>
        <v/>
      </c>
      <c r="H208" s="160" t="str">
        <f>IFERROR(IF(VLOOKUP($A208,'Annex 2 EHV charges'!$A:$O,11,FALSE)=0,"",VLOOKUP($A208,'Annex 2 EHV charges'!$A:$O,11,FALSE)),"")</f>
        <v/>
      </c>
    </row>
    <row r="209" spans="1:8" x14ac:dyDescent="0.2">
      <c r="A209" s="156" t="str">
        <f t="array" ref="A209">IFERROR(INDEX('Annex 2 EHV charges'!$A$11:$A$260, MATCH(0, IF(ISBLANK('Annex 2 EHV charges'!$A$11:$A$260),1, COUNTIF(A$4:$A208, 'Annex 2 EHV charges'!$A$11:$A$260)), 0)),"")</f>
        <v/>
      </c>
      <c r="B209" s="156" t="str">
        <f>IF($A209="","",VLOOKUP($A209,'Annex 2 EHV charges'!$A:$O,2,0))</f>
        <v/>
      </c>
      <c r="C209" s="157" t="str">
        <f>IF($A209="","",VLOOKUP($A209,'Annex 2 EHV charges'!$A:$O,3,0))</f>
        <v/>
      </c>
      <c r="D209" s="156" t="str">
        <f>IF($A209="","",VLOOKUP($A209,'Annex 2 EHV charges'!$A:$O,7,0))</f>
        <v/>
      </c>
      <c r="E209" s="158" t="str">
        <f>IFERROR(IF(VLOOKUP($A209,'Annex 2 EHV charges'!$A:$O,8,FALSE)=0,"",VLOOKUP($A209,'Annex 2 EHV charges'!$A:$O,8,FALSE)),"")</f>
        <v/>
      </c>
      <c r="F209" s="159" t="str">
        <f>IFERROR(IF(VLOOKUP($A209,'Annex 2 EHV charges'!$A:$O,9,FALSE)=0,"",VLOOKUP($A209,'Annex 2 EHV charges'!$A:$O,9,FALSE)),"")</f>
        <v/>
      </c>
      <c r="G209" s="160" t="str">
        <f>IFERROR(IF(VLOOKUP($A209,'Annex 2 EHV charges'!$A:$O,10,FALSE)=0,"",VLOOKUP($A209,'Annex 2 EHV charges'!$A:$O,10,FALSE)),"")</f>
        <v/>
      </c>
      <c r="H209" s="160" t="str">
        <f>IFERROR(IF(VLOOKUP($A209,'Annex 2 EHV charges'!$A:$O,11,FALSE)=0,"",VLOOKUP($A209,'Annex 2 EHV charges'!$A:$O,11,FALSE)),"")</f>
        <v/>
      </c>
    </row>
    <row r="210" spans="1:8" x14ac:dyDescent="0.2">
      <c r="A210" s="156" t="str">
        <f t="array" ref="A210">IFERROR(INDEX('Annex 2 EHV charges'!$A$11:$A$260, MATCH(0, IF(ISBLANK('Annex 2 EHV charges'!$A$11:$A$260),1, COUNTIF(A$4:$A209, 'Annex 2 EHV charges'!$A$11:$A$260)), 0)),"")</f>
        <v/>
      </c>
      <c r="B210" s="156" t="str">
        <f>IF($A210="","",VLOOKUP($A210,'Annex 2 EHV charges'!$A:$O,2,0))</f>
        <v/>
      </c>
      <c r="C210" s="157" t="str">
        <f>IF($A210="","",VLOOKUP($A210,'Annex 2 EHV charges'!$A:$O,3,0))</f>
        <v/>
      </c>
      <c r="D210" s="156" t="str">
        <f>IF($A210="","",VLOOKUP($A210,'Annex 2 EHV charges'!$A:$O,7,0))</f>
        <v/>
      </c>
      <c r="E210" s="158" t="str">
        <f>IFERROR(IF(VLOOKUP($A210,'Annex 2 EHV charges'!$A:$O,8,FALSE)=0,"",VLOOKUP($A210,'Annex 2 EHV charges'!$A:$O,8,FALSE)),"")</f>
        <v/>
      </c>
      <c r="F210" s="159" t="str">
        <f>IFERROR(IF(VLOOKUP($A210,'Annex 2 EHV charges'!$A:$O,9,FALSE)=0,"",VLOOKUP($A210,'Annex 2 EHV charges'!$A:$O,9,FALSE)),"")</f>
        <v/>
      </c>
      <c r="G210" s="160" t="str">
        <f>IFERROR(IF(VLOOKUP($A210,'Annex 2 EHV charges'!$A:$O,10,FALSE)=0,"",VLOOKUP($A210,'Annex 2 EHV charges'!$A:$O,10,FALSE)),"")</f>
        <v/>
      </c>
      <c r="H210" s="160" t="str">
        <f>IFERROR(IF(VLOOKUP($A210,'Annex 2 EHV charges'!$A:$O,11,FALSE)=0,"",VLOOKUP($A210,'Annex 2 EHV charges'!$A:$O,11,FALSE)),"")</f>
        <v/>
      </c>
    </row>
    <row r="211" spans="1:8" x14ac:dyDescent="0.2">
      <c r="A211" s="156" t="str">
        <f t="array" ref="A211">IFERROR(INDEX('Annex 2 EHV charges'!$A$11:$A$260, MATCH(0, IF(ISBLANK('Annex 2 EHV charges'!$A$11:$A$260),1, COUNTIF(A$4:$A210, 'Annex 2 EHV charges'!$A$11:$A$260)), 0)),"")</f>
        <v/>
      </c>
      <c r="B211" s="156" t="str">
        <f>IF($A211="","",VLOOKUP($A211,'Annex 2 EHV charges'!$A:$O,2,0))</f>
        <v/>
      </c>
      <c r="C211" s="157" t="str">
        <f>IF($A211="","",VLOOKUP($A211,'Annex 2 EHV charges'!$A:$O,3,0))</f>
        <v/>
      </c>
      <c r="D211" s="156" t="str">
        <f>IF($A211="","",VLOOKUP($A211,'Annex 2 EHV charges'!$A:$O,7,0))</f>
        <v/>
      </c>
      <c r="E211" s="158" t="str">
        <f>IFERROR(IF(VLOOKUP($A211,'Annex 2 EHV charges'!$A:$O,8,FALSE)=0,"",VLOOKUP($A211,'Annex 2 EHV charges'!$A:$O,8,FALSE)),"")</f>
        <v/>
      </c>
      <c r="F211" s="159" t="str">
        <f>IFERROR(IF(VLOOKUP($A211,'Annex 2 EHV charges'!$A:$O,9,FALSE)=0,"",VLOOKUP($A211,'Annex 2 EHV charges'!$A:$O,9,FALSE)),"")</f>
        <v/>
      </c>
      <c r="G211" s="160" t="str">
        <f>IFERROR(IF(VLOOKUP($A211,'Annex 2 EHV charges'!$A:$O,10,FALSE)=0,"",VLOOKUP($A211,'Annex 2 EHV charges'!$A:$O,10,FALSE)),"")</f>
        <v/>
      </c>
      <c r="H211" s="160" t="str">
        <f>IFERROR(IF(VLOOKUP($A211,'Annex 2 EHV charges'!$A:$O,11,FALSE)=0,"",VLOOKUP($A211,'Annex 2 EHV charges'!$A:$O,11,FALSE)),"")</f>
        <v/>
      </c>
    </row>
    <row r="212" spans="1:8" x14ac:dyDescent="0.2">
      <c r="A212" s="156" t="str">
        <f t="array" ref="A212">IFERROR(INDEX('Annex 2 EHV charges'!$A$11:$A$260, MATCH(0, IF(ISBLANK('Annex 2 EHV charges'!$A$11:$A$260),1, COUNTIF(A$4:$A211, 'Annex 2 EHV charges'!$A$11:$A$260)), 0)),"")</f>
        <v/>
      </c>
      <c r="B212" s="156" t="str">
        <f>IF($A212="","",VLOOKUP($A212,'Annex 2 EHV charges'!$A:$O,2,0))</f>
        <v/>
      </c>
      <c r="C212" s="157" t="str">
        <f>IF($A212="","",VLOOKUP($A212,'Annex 2 EHV charges'!$A:$O,3,0))</f>
        <v/>
      </c>
      <c r="D212" s="156" t="str">
        <f>IF($A212="","",VLOOKUP($A212,'Annex 2 EHV charges'!$A:$O,7,0))</f>
        <v/>
      </c>
      <c r="E212" s="158" t="str">
        <f>IFERROR(IF(VLOOKUP($A212,'Annex 2 EHV charges'!$A:$O,8,FALSE)=0,"",VLOOKUP($A212,'Annex 2 EHV charges'!$A:$O,8,FALSE)),"")</f>
        <v/>
      </c>
      <c r="F212" s="159" t="str">
        <f>IFERROR(IF(VLOOKUP($A212,'Annex 2 EHV charges'!$A:$O,9,FALSE)=0,"",VLOOKUP($A212,'Annex 2 EHV charges'!$A:$O,9,FALSE)),"")</f>
        <v/>
      </c>
      <c r="G212" s="160" t="str">
        <f>IFERROR(IF(VLOOKUP($A212,'Annex 2 EHV charges'!$A:$O,10,FALSE)=0,"",VLOOKUP($A212,'Annex 2 EHV charges'!$A:$O,10,FALSE)),"")</f>
        <v/>
      </c>
      <c r="H212" s="160" t="str">
        <f>IFERROR(IF(VLOOKUP($A212,'Annex 2 EHV charges'!$A:$O,11,FALSE)=0,"",VLOOKUP($A212,'Annex 2 EHV charges'!$A:$O,11,FALSE)),"")</f>
        <v/>
      </c>
    </row>
    <row r="213" spans="1:8" x14ac:dyDescent="0.2">
      <c r="A213" s="156" t="str">
        <f t="array" ref="A213">IFERROR(INDEX('Annex 2 EHV charges'!$A$11:$A$260, MATCH(0, IF(ISBLANK('Annex 2 EHV charges'!$A$11:$A$260),1, COUNTIF(A$4:$A212, 'Annex 2 EHV charges'!$A$11:$A$260)), 0)),"")</f>
        <v/>
      </c>
      <c r="B213" s="156" t="str">
        <f>IF($A213="","",VLOOKUP($A213,'Annex 2 EHV charges'!$A:$O,2,0))</f>
        <v/>
      </c>
      <c r="C213" s="157" t="str">
        <f>IF($A213="","",VLOOKUP($A213,'Annex 2 EHV charges'!$A:$O,3,0))</f>
        <v/>
      </c>
      <c r="D213" s="156" t="str">
        <f>IF($A213="","",VLOOKUP($A213,'Annex 2 EHV charges'!$A:$O,7,0))</f>
        <v/>
      </c>
      <c r="E213" s="158" t="str">
        <f>IFERROR(IF(VLOOKUP($A213,'Annex 2 EHV charges'!$A:$O,8,FALSE)=0,"",VLOOKUP($A213,'Annex 2 EHV charges'!$A:$O,8,FALSE)),"")</f>
        <v/>
      </c>
      <c r="F213" s="159" t="str">
        <f>IFERROR(IF(VLOOKUP($A213,'Annex 2 EHV charges'!$A:$O,9,FALSE)=0,"",VLOOKUP($A213,'Annex 2 EHV charges'!$A:$O,9,FALSE)),"")</f>
        <v/>
      </c>
      <c r="G213" s="160" t="str">
        <f>IFERROR(IF(VLOOKUP($A213,'Annex 2 EHV charges'!$A:$O,10,FALSE)=0,"",VLOOKUP($A213,'Annex 2 EHV charges'!$A:$O,10,FALSE)),"")</f>
        <v/>
      </c>
      <c r="H213" s="160" t="str">
        <f>IFERROR(IF(VLOOKUP($A213,'Annex 2 EHV charges'!$A:$O,11,FALSE)=0,"",VLOOKUP($A213,'Annex 2 EHV charges'!$A:$O,11,FALSE)),"")</f>
        <v/>
      </c>
    </row>
    <row r="214" spans="1:8" x14ac:dyDescent="0.2">
      <c r="A214" s="156" t="str">
        <f t="array" ref="A214">IFERROR(INDEX('Annex 2 EHV charges'!$A$11:$A$260, MATCH(0, IF(ISBLANK('Annex 2 EHV charges'!$A$11:$A$260),1, COUNTIF(A$4:$A213, 'Annex 2 EHV charges'!$A$11:$A$260)), 0)),"")</f>
        <v/>
      </c>
      <c r="B214" s="156" t="str">
        <f>IF($A214="","",VLOOKUP($A214,'Annex 2 EHV charges'!$A:$O,2,0))</f>
        <v/>
      </c>
      <c r="C214" s="157" t="str">
        <f>IF($A214="","",VLOOKUP($A214,'Annex 2 EHV charges'!$A:$O,3,0))</f>
        <v/>
      </c>
      <c r="D214" s="156" t="str">
        <f>IF($A214="","",VLOOKUP($A214,'Annex 2 EHV charges'!$A:$O,7,0))</f>
        <v/>
      </c>
      <c r="E214" s="158" t="str">
        <f>IFERROR(IF(VLOOKUP($A214,'Annex 2 EHV charges'!$A:$O,8,FALSE)=0,"",VLOOKUP($A214,'Annex 2 EHV charges'!$A:$O,8,FALSE)),"")</f>
        <v/>
      </c>
      <c r="F214" s="159" t="str">
        <f>IFERROR(IF(VLOOKUP($A214,'Annex 2 EHV charges'!$A:$O,9,FALSE)=0,"",VLOOKUP($A214,'Annex 2 EHV charges'!$A:$O,9,FALSE)),"")</f>
        <v/>
      </c>
      <c r="G214" s="160" t="str">
        <f>IFERROR(IF(VLOOKUP($A214,'Annex 2 EHV charges'!$A:$O,10,FALSE)=0,"",VLOOKUP($A214,'Annex 2 EHV charges'!$A:$O,10,FALSE)),"")</f>
        <v/>
      </c>
      <c r="H214" s="160" t="str">
        <f>IFERROR(IF(VLOOKUP($A214,'Annex 2 EHV charges'!$A:$O,11,FALSE)=0,"",VLOOKUP($A214,'Annex 2 EHV charges'!$A:$O,11,FALSE)),"")</f>
        <v/>
      </c>
    </row>
    <row r="215" spans="1:8" x14ac:dyDescent="0.2">
      <c r="A215" s="156" t="str">
        <f t="array" ref="A215">IFERROR(INDEX('Annex 2 EHV charges'!$A$11:$A$260, MATCH(0, IF(ISBLANK('Annex 2 EHV charges'!$A$11:$A$260),1, COUNTIF(A$4:$A214, 'Annex 2 EHV charges'!$A$11:$A$260)), 0)),"")</f>
        <v/>
      </c>
      <c r="B215" s="156" t="str">
        <f>IF($A215="","",VLOOKUP($A215,'Annex 2 EHV charges'!$A:$O,2,0))</f>
        <v/>
      </c>
      <c r="C215" s="157" t="str">
        <f>IF($A215="","",VLOOKUP($A215,'Annex 2 EHV charges'!$A:$O,3,0))</f>
        <v/>
      </c>
      <c r="D215" s="156" t="str">
        <f>IF($A215="","",VLOOKUP($A215,'Annex 2 EHV charges'!$A:$O,7,0))</f>
        <v/>
      </c>
      <c r="E215" s="158" t="str">
        <f>IFERROR(IF(VLOOKUP($A215,'Annex 2 EHV charges'!$A:$O,8,FALSE)=0,"",VLOOKUP($A215,'Annex 2 EHV charges'!$A:$O,8,FALSE)),"")</f>
        <v/>
      </c>
      <c r="F215" s="159" t="str">
        <f>IFERROR(IF(VLOOKUP($A215,'Annex 2 EHV charges'!$A:$O,9,FALSE)=0,"",VLOOKUP($A215,'Annex 2 EHV charges'!$A:$O,9,FALSE)),"")</f>
        <v/>
      </c>
      <c r="G215" s="160" t="str">
        <f>IFERROR(IF(VLOOKUP($A215,'Annex 2 EHV charges'!$A:$O,10,FALSE)=0,"",VLOOKUP($A215,'Annex 2 EHV charges'!$A:$O,10,FALSE)),"")</f>
        <v/>
      </c>
      <c r="H215" s="160" t="str">
        <f>IFERROR(IF(VLOOKUP($A215,'Annex 2 EHV charges'!$A:$O,11,FALSE)=0,"",VLOOKUP($A215,'Annex 2 EHV charges'!$A:$O,11,FALSE)),"")</f>
        <v/>
      </c>
    </row>
    <row r="216" spans="1:8" x14ac:dyDescent="0.2">
      <c r="A216" s="156" t="str">
        <f t="array" ref="A216">IFERROR(INDEX('Annex 2 EHV charges'!$A$11:$A$260, MATCH(0, IF(ISBLANK('Annex 2 EHV charges'!$A$11:$A$260),1, COUNTIF(A$4:$A215, 'Annex 2 EHV charges'!$A$11:$A$260)), 0)),"")</f>
        <v/>
      </c>
      <c r="B216" s="156" t="str">
        <f>IF($A216="","",VLOOKUP($A216,'Annex 2 EHV charges'!$A:$O,2,0))</f>
        <v/>
      </c>
      <c r="C216" s="157" t="str">
        <f>IF($A216="","",VLOOKUP($A216,'Annex 2 EHV charges'!$A:$O,3,0))</f>
        <v/>
      </c>
      <c r="D216" s="156" t="str">
        <f>IF($A216="","",VLOOKUP($A216,'Annex 2 EHV charges'!$A:$O,7,0))</f>
        <v/>
      </c>
      <c r="E216" s="158" t="str">
        <f>IFERROR(IF(VLOOKUP($A216,'Annex 2 EHV charges'!$A:$O,8,FALSE)=0,"",VLOOKUP($A216,'Annex 2 EHV charges'!$A:$O,8,FALSE)),"")</f>
        <v/>
      </c>
      <c r="F216" s="159" t="str">
        <f>IFERROR(IF(VLOOKUP($A216,'Annex 2 EHV charges'!$A:$O,9,FALSE)=0,"",VLOOKUP($A216,'Annex 2 EHV charges'!$A:$O,9,FALSE)),"")</f>
        <v/>
      </c>
      <c r="G216" s="160" t="str">
        <f>IFERROR(IF(VLOOKUP($A216,'Annex 2 EHV charges'!$A:$O,10,FALSE)=0,"",VLOOKUP($A216,'Annex 2 EHV charges'!$A:$O,10,FALSE)),"")</f>
        <v/>
      </c>
      <c r="H216" s="160" t="str">
        <f>IFERROR(IF(VLOOKUP($A216,'Annex 2 EHV charges'!$A:$O,11,FALSE)=0,"",VLOOKUP($A216,'Annex 2 EHV charges'!$A:$O,11,FALSE)),"")</f>
        <v/>
      </c>
    </row>
    <row r="217" spans="1:8" x14ac:dyDescent="0.2">
      <c r="A217" s="156" t="str">
        <f t="array" ref="A217">IFERROR(INDEX('Annex 2 EHV charges'!$A$11:$A$260, MATCH(0, IF(ISBLANK('Annex 2 EHV charges'!$A$11:$A$260),1, COUNTIF(A$4:$A216, 'Annex 2 EHV charges'!$A$11:$A$260)), 0)),"")</f>
        <v/>
      </c>
      <c r="B217" s="156" t="str">
        <f>IF($A217="","",VLOOKUP($A217,'Annex 2 EHV charges'!$A:$O,2,0))</f>
        <v/>
      </c>
      <c r="C217" s="157" t="str">
        <f>IF($A217="","",VLOOKUP($A217,'Annex 2 EHV charges'!$A:$O,3,0))</f>
        <v/>
      </c>
      <c r="D217" s="156" t="str">
        <f>IF($A217="","",VLOOKUP($A217,'Annex 2 EHV charges'!$A:$O,7,0))</f>
        <v/>
      </c>
      <c r="E217" s="158" t="str">
        <f>IFERROR(IF(VLOOKUP($A217,'Annex 2 EHV charges'!$A:$O,8,FALSE)=0,"",VLOOKUP($A217,'Annex 2 EHV charges'!$A:$O,8,FALSE)),"")</f>
        <v/>
      </c>
      <c r="F217" s="159" t="str">
        <f>IFERROR(IF(VLOOKUP($A217,'Annex 2 EHV charges'!$A:$O,9,FALSE)=0,"",VLOOKUP($A217,'Annex 2 EHV charges'!$A:$O,9,FALSE)),"")</f>
        <v/>
      </c>
      <c r="G217" s="160" t="str">
        <f>IFERROR(IF(VLOOKUP($A217,'Annex 2 EHV charges'!$A:$O,10,FALSE)=0,"",VLOOKUP($A217,'Annex 2 EHV charges'!$A:$O,10,FALSE)),"")</f>
        <v/>
      </c>
      <c r="H217" s="160" t="str">
        <f>IFERROR(IF(VLOOKUP($A217,'Annex 2 EHV charges'!$A:$O,11,FALSE)=0,"",VLOOKUP($A217,'Annex 2 EHV charges'!$A:$O,11,FALSE)),"")</f>
        <v/>
      </c>
    </row>
    <row r="218" spans="1:8" x14ac:dyDescent="0.2">
      <c r="A218" s="156" t="str">
        <f t="array" ref="A218">IFERROR(INDEX('Annex 2 EHV charges'!$A$11:$A$260, MATCH(0, IF(ISBLANK('Annex 2 EHV charges'!$A$11:$A$260),1, COUNTIF(A$4:$A217, 'Annex 2 EHV charges'!$A$11:$A$260)), 0)),"")</f>
        <v/>
      </c>
      <c r="B218" s="156" t="str">
        <f>IF($A218="","",VLOOKUP($A218,'Annex 2 EHV charges'!$A:$O,2,0))</f>
        <v/>
      </c>
      <c r="C218" s="157" t="str">
        <f>IF($A218="","",VLOOKUP($A218,'Annex 2 EHV charges'!$A:$O,3,0))</f>
        <v/>
      </c>
      <c r="D218" s="156" t="str">
        <f>IF($A218="","",VLOOKUP($A218,'Annex 2 EHV charges'!$A:$O,7,0))</f>
        <v/>
      </c>
      <c r="E218" s="158" t="str">
        <f>IFERROR(IF(VLOOKUP($A218,'Annex 2 EHV charges'!$A:$O,8,FALSE)=0,"",VLOOKUP($A218,'Annex 2 EHV charges'!$A:$O,8,FALSE)),"")</f>
        <v/>
      </c>
      <c r="F218" s="159" t="str">
        <f>IFERROR(IF(VLOOKUP($A218,'Annex 2 EHV charges'!$A:$O,9,FALSE)=0,"",VLOOKUP($A218,'Annex 2 EHV charges'!$A:$O,9,FALSE)),"")</f>
        <v/>
      </c>
      <c r="G218" s="160" t="str">
        <f>IFERROR(IF(VLOOKUP($A218,'Annex 2 EHV charges'!$A:$O,10,FALSE)=0,"",VLOOKUP($A218,'Annex 2 EHV charges'!$A:$O,10,FALSE)),"")</f>
        <v/>
      </c>
      <c r="H218" s="160" t="str">
        <f>IFERROR(IF(VLOOKUP($A218,'Annex 2 EHV charges'!$A:$O,11,FALSE)=0,"",VLOOKUP($A218,'Annex 2 EHV charges'!$A:$O,11,FALSE)),"")</f>
        <v/>
      </c>
    </row>
    <row r="219" spans="1:8" x14ac:dyDescent="0.2">
      <c r="A219" s="156" t="str">
        <f t="array" ref="A219">IFERROR(INDEX('Annex 2 EHV charges'!$A$11:$A$260, MATCH(0, IF(ISBLANK('Annex 2 EHV charges'!$A$11:$A$260),1, COUNTIF(A$4:$A218, 'Annex 2 EHV charges'!$A$11:$A$260)), 0)),"")</f>
        <v/>
      </c>
      <c r="B219" s="156" t="str">
        <f>IF($A219="","",VLOOKUP($A219,'Annex 2 EHV charges'!$A:$O,2,0))</f>
        <v/>
      </c>
      <c r="C219" s="157" t="str">
        <f>IF($A219="","",VLOOKUP($A219,'Annex 2 EHV charges'!$A:$O,3,0))</f>
        <v/>
      </c>
      <c r="D219" s="156" t="str">
        <f>IF($A219="","",VLOOKUP($A219,'Annex 2 EHV charges'!$A:$O,7,0))</f>
        <v/>
      </c>
      <c r="E219" s="158" t="str">
        <f>IFERROR(IF(VLOOKUP($A219,'Annex 2 EHV charges'!$A:$O,8,FALSE)=0,"",VLOOKUP($A219,'Annex 2 EHV charges'!$A:$O,8,FALSE)),"")</f>
        <v/>
      </c>
      <c r="F219" s="159" t="str">
        <f>IFERROR(IF(VLOOKUP($A219,'Annex 2 EHV charges'!$A:$O,9,FALSE)=0,"",VLOOKUP($A219,'Annex 2 EHV charges'!$A:$O,9,FALSE)),"")</f>
        <v/>
      </c>
      <c r="G219" s="160" t="str">
        <f>IFERROR(IF(VLOOKUP($A219,'Annex 2 EHV charges'!$A:$O,10,FALSE)=0,"",VLOOKUP($A219,'Annex 2 EHV charges'!$A:$O,10,FALSE)),"")</f>
        <v/>
      </c>
      <c r="H219" s="160" t="str">
        <f>IFERROR(IF(VLOOKUP($A219,'Annex 2 EHV charges'!$A:$O,11,FALSE)=0,"",VLOOKUP($A219,'Annex 2 EHV charges'!$A:$O,11,FALSE)),"")</f>
        <v/>
      </c>
    </row>
    <row r="220" spans="1:8" x14ac:dyDescent="0.2">
      <c r="A220" s="156" t="str">
        <f t="array" ref="A220">IFERROR(INDEX('Annex 2 EHV charges'!$A$11:$A$260, MATCH(0, IF(ISBLANK('Annex 2 EHV charges'!$A$11:$A$260),1, COUNTIF(A$4:$A219, 'Annex 2 EHV charges'!$A$11:$A$260)), 0)),"")</f>
        <v/>
      </c>
      <c r="B220" s="156" t="str">
        <f>IF($A220="","",VLOOKUP($A220,'Annex 2 EHV charges'!$A:$O,2,0))</f>
        <v/>
      </c>
      <c r="C220" s="157" t="str">
        <f>IF($A220="","",VLOOKUP($A220,'Annex 2 EHV charges'!$A:$O,3,0))</f>
        <v/>
      </c>
      <c r="D220" s="156" t="str">
        <f>IF($A220="","",VLOOKUP($A220,'Annex 2 EHV charges'!$A:$O,7,0))</f>
        <v/>
      </c>
      <c r="E220" s="158" t="str">
        <f>IFERROR(IF(VLOOKUP($A220,'Annex 2 EHV charges'!$A:$O,8,FALSE)=0,"",VLOOKUP($A220,'Annex 2 EHV charges'!$A:$O,8,FALSE)),"")</f>
        <v/>
      </c>
      <c r="F220" s="159" t="str">
        <f>IFERROR(IF(VLOOKUP($A220,'Annex 2 EHV charges'!$A:$O,9,FALSE)=0,"",VLOOKUP($A220,'Annex 2 EHV charges'!$A:$O,9,FALSE)),"")</f>
        <v/>
      </c>
      <c r="G220" s="160" t="str">
        <f>IFERROR(IF(VLOOKUP($A220,'Annex 2 EHV charges'!$A:$O,10,FALSE)=0,"",VLOOKUP($A220,'Annex 2 EHV charges'!$A:$O,10,FALSE)),"")</f>
        <v/>
      </c>
      <c r="H220" s="160" t="str">
        <f>IFERROR(IF(VLOOKUP($A220,'Annex 2 EHV charges'!$A:$O,11,FALSE)=0,"",VLOOKUP($A220,'Annex 2 EHV charges'!$A:$O,11,FALSE)),"")</f>
        <v/>
      </c>
    </row>
    <row r="221" spans="1:8" x14ac:dyDescent="0.2">
      <c r="A221" s="156" t="str">
        <f t="array" ref="A221">IFERROR(INDEX('Annex 2 EHV charges'!$A$11:$A$260, MATCH(0, IF(ISBLANK('Annex 2 EHV charges'!$A$11:$A$260),1, COUNTIF(A$4:$A220, 'Annex 2 EHV charges'!$A$11:$A$260)), 0)),"")</f>
        <v/>
      </c>
      <c r="B221" s="156" t="str">
        <f>IF($A221="","",VLOOKUP($A221,'Annex 2 EHV charges'!$A:$O,2,0))</f>
        <v/>
      </c>
      <c r="C221" s="157" t="str">
        <f>IF($A221="","",VLOOKUP($A221,'Annex 2 EHV charges'!$A:$O,3,0))</f>
        <v/>
      </c>
      <c r="D221" s="156" t="str">
        <f>IF($A221="","",VLOOKUP($A221,'Annex 2 EHV charges'!$A:$O,7,0))</f>
        <v/>
      </c>
      <c r="E221" s="158" t="str">
        <f>IFERROR(IF(VLOOKUP($A221,'Annex 2 EHV charges'!$A:$O,8,FALSE)=0,"",VLOOKUP($A221,'Annex 2 EHV charges'!$A:$O,8,FALSE)),"")</f>
        <v/>
      </c>
      <c r="F221" s="159" t="str">
        <f>IFERROR(IF(VLOOKUP($A221,'Annex 2 EHV charges'!$A:$O,9,FALSE)=0,"",VLOOKUP($A221,'Annex 2 EHV charges'!$A:$O,9,FALSE)),"")</f>
        <v/>
      </c>
      <c r="G221" s="160" t="str">
        <f>IFERROR(IF(VLOOKUP($A221,'Annex 2 EHV charges'!$A:$O,10,FALSE)=0,"",VLOOKUP($A221,'Annex 2 EHV charges'!$A:$O,10,FALSE)),"")</f>
        <v/>
      </c>
      <c r="H221" s="160" t="str">
        <f>IFERROR(IF(VLOOKUP($A221,'Annex 2 EHV charges'!$A:$O,11,FALSE)=0,"",VLOOKUP($A221,'Annex 2 EHV charges'!$A:$O,11,FALSE)),"")</f>
        <v/>
      </c>
    </row>
    <row r="222" spans="1:8" x14ac:dyDescent="0.2">
      <c r="A222" s="156" t="str">
        <f t="array" ref="A222">IFERROR(INDEX('Annex 2 EHV charges'!$A$11:$A$260, MATCH(0, IF(ISBLANK('Annex 2 EHV charges'!$A$11:$A$260),1, COUNTIF(A$4:$A221, 'Annex 2 EHV charges'!$A$11:$A$260)), 0)),"")</f>
        <v/>
      </c>
      <c r="B222" s="156" t="str">
        <f>IF($A222="","",VLOOKUP($A222,'Annex 2 EHV charges'!$A:$O,2,0))</f>
        <v/>
      </c>
      <c r="C222" s="157" t="str">
        <f>IF($A222="","",VLOOKUP($A222,'Annex 2 EHV charges'!$A:$O,3,0))</f>
        <v/>
      </c>
      <c r="D222" s="156" t="str">
        <f>IF($A222="","",VLOOKUP($A222,'Annex 2 EHV charges'!$A:$O,7,0))</f>
        <v/>
      </c>
      <c r="E222" s="158" t="str">
        <f>IFERROR(IF(VLOOKUP($A222,'Annex 2 EHV charges'!$A:$O,8,FALSE)=0,"",VLOOKUP($A222,'Annex 2 EHV charges'!$A:$O,8,FALSE)),"")</f>
        <v/>
      </c>
      <c r="F222" s="159" t="str">
        <f>IFERROR(IF(VLOOKUP($A222,'Annex 2 EHV charges'!$A:$O,9,FALSE)=0,"",VLOOKUP($A222,'Annex 2 EHV charges'!$A:$O,9,FALSE)),"")</f>
        <v/>
      </c>
      <c r="G222" s="160" t="str">
        <f>IFERROR(IF(VLOOKUP($A222,'Annex 2 EHV charges'!$A:$O,10,FALSE)=0,"",VLOOKUP($A222,'Annex 2 EHV charges'!$A:$O,10,FALSE)),"")</f>
        <v/>
      </c>
      <c r="H222" s="160" t="str">
        <f>IFERROR(IF(VLOOKUP($A222,'Annex 2 EHV charges'!$A:$O,11,FALSE)=0,"",VLOOKUP($A222,'Annex 2 EHV charges'!$A:$O,11,FALSE)),"")</f>
        <v/>
      </c>
    </row>
    <row r="223" spans="1:8" x14ac:dyDescent="0.2">
      <c r="A223" s="156" t="str">
        <f t="array" ref="A223">IFERROR(INDEX('Annex 2 EHV charges'!$A$11:$A$260, MATCH(0, IF(ISBLANK('Annex 2 EHV charges'!$A$11:$A$260),1, COUNTIF(A$4:$A222, 'Annex 2 EHV charges'!$A$11:$A$260)), 0)),"")</f>
        <v/>
      </c>
      <c r="B223" s="156" t="str">
        <f>IF($A223="","",VLOOKUP($A223,'Annex 2 EHV charges'!$A:$O,2,0))</f>
        <v/>
      </c>
      <c r="C223" s="157" t="str">
        <f>IF($A223="","",VLOOKUP($A223,'Annex 2 EHV charges'!$A:$O,3,0))</f>
        <v/>
      </c>
      <c r="D223" s="156" t="str">
        <f>IF($A223="","",VLOOKUP($A223,'Annex 2 EHV charges'!$A:$O,7,0))</f>
        <v/>
      </c>
      <c r="E223" s="158" t="str">
        <f>IFERROR(IF(VLOOKUP($A223,'Annex 2 EHV charges'!$A:$O,8,FALSE)=0,"",VLOOKUP($A223,'Annex 2 EHV charges'!$A:$O,8,FALSE)),"")</f>
        <v/>
      </c>
      <c r="F223" s="159" t="str">
        <f>IFERROR(IF(VLOOKUP($A223,'Annex 2 EHV charges'!$A:$O,9,FALSE)=0,"",VLOOKUP($A223,'Annex 2 EHV charges'!$A:$O,9,FALSE)),"")</f>
        <v/>
      </c>
      <c r="G223" s="160" t="str">
        <f>IFERROR(IF(VLOOKUP($A223,'Annex 2 EHV charges'!$A:$O,10,FALSE)=0,"",VLOOKUP($A223,'Annex 2 EHV charges'!$A:$O,10,FALSE)),"")</f>
        <v/>
      </c>
      <c r="H223" s="160" t="str">
        <f>IFERROR(IF(VLOOKUP($A223,'Annex 2 EHV charges'!$A:$O,11,FALSE)=0,"",VLOOKUP($A223,'Annex 2 EHV charges'!$A:$O,11,FALSE)),"")</f>
        <v/>
      </c>
    </row>
    <row r="224" spans="1:8" x14ac:dyDescent="0.2">
      <c r="A224" s="156" t="str">
        <f t="array" ref="A224">IFERROR(INDEX('Annex 2 EHV charges'!$A$11:$A$260, MATCH(0, IF(ISBLANK('Annex 2 EHV charges'!$A$11:$A$260),1, COUNTIF(A$4:$A223, 'Annex 2 EHV charges'!$A$11:$A$260)), 0)),"")</f>
        <v/>
      </c>
      <c r="B224" s="156" t="str">
        <f>IF($A224="","",VLOOKUP($A224,'Annex 2 EHV charges'!$A:$O,2,0))</f>
        <v/>
      </c>
      <c r="C224" s="157" t="str">
        <f>IF($A224="","",VLOOKUP($A224,'Annex 2 EHV charges'!$A:$O,3,0))</f>
        <v/>
      </c>
      <c r="D224" s="156" t="str">
        <f>IF($A224="","",VLOOKUP($A224,'Annex 2 EHV charges'!$A:$O,7,0))</f>
        <v/>
      </c>
      <c r="E224" s="158" t="str">
        <f>IFERROR(IF(VLOOKUP($A224,'Annex 2 EHV charges'!$A:$O,8,FALSE)=0,"",VLOOKUP($A224,'Annex 2 EHV charges'!$A:$O,8,FALSE)),"")</f>
        <v/>
      </c>
      <c r="F224" s="159" t="str">
        <f>IFERROR(IF(VLOOKUP($A224,'Annex 2 EHV charges'!$A:$O,9,FALSE)=0,"",VLOOKUP($A224,'Annex 2 EHV charges'!$A:$O,9,FALSE)),"")</f>
        <v/>
      </c>
      <c r="G224" s="160" t="str">
        <f>IFERROR(IF(VLOOKUP($A224,'Annex 2 EHV charges'!$A:$O,10,FALSE)=0,"",VLOOKUP($A224,'Annex 2 EHV charges'!$A:$O,10,FALSE)),"")</f>
        <v/>
      </c>
      <c r="H224" s="160" t="str">
        <f>IFERROR(IF(VLOOKUP($A224,'Annex 2 EHV charges'!$A:$O,11,FALSE)=0,"",VLOOKUP($A224,'Annex 2 EHV charges'!$A:$O,11,FALSE)),"")</f>
        <v/>
      </c>
    </row>
    <row r="225" spans="1:8" x14ac:dyDescent="0.2">
      <c r="A225" s="156" t="str">
        <f t="array" ref="A225">IFERROR(INDEX('Annex 2 EHV charges'!$A$11:$A$260, MATCH(0, IF(ISBLANK('Annex 2 EHV charges'!$A$11:$A$260),1, COUNTIF(A$4:$A224, 'Annex 2 EHV charges'!$A$11:$A$260)), 0)),"")</f>
        <v/>
      </c>
      <c r="B225" s="156" t="str">
        <f>IF($A225="","",VLOOKUP($A225,'Annex 2 EHV charges'!$A:$O,2,0))</f>
        <v/>
      </c>
      <c r="C225" s="157" t="str">
        <f>IF($A225="","",VLOOKUP($A225,'Annex 2 EHV charges'!$A:$O,3,0))</f>
        <v/>
      </c>
      <c r="D225" s="156" t="str">
        <f>IF($A225="","",VLOOKUP($A225,'Annex 2 EHV charges'!$A:$O,7,0))</f>
        <v/>
      </c>
      <c r="E225" s="158" t="str">
        <f>IFERROR(IF(VLOOKUP($A225,'Annex 2 EHV charges'!$A:$O,8,FALSE)=0,"",VLOOKUP($A225,'Annex 2 EHV charges'!$A:$O,8,FALSE)),"")</f>
        <v/>
      </c>
      <c r="F225" s="159" t="str">
        <f>IFERROR(IF(VLOOKUP($A225,'Annex 2 EHV charges'!$A:$O,9,FALSE)=0,"",VLOOKUP($A225,'Annex 2 EHV charges'!$A:$O,9,FALSE)),"")</f>
        <v/>
      </c>
      <c r="G225" s="160" t="str">
        <f>IFERROR(IF(VLOOKUP($A225,'Annex 2 EHV charges'!$A:$O,10,FALSE)=0,"",VLOOKUP($A225,'Annex 2 EHV charges'!$A:$O,10,FALSE)),"")</f>
        <v/>
      </c>
      <c r="H225" s="160" t="str">
        <f>IFERROR(IF(VLOOKUP($A225,'Annex 2 EHV charges'!$A:$O,11,FALSE)=0,"",VLOOKUP($A225,'Annex 2 EHV charges'!$A:$O,11,FALSE)),"")</f>
        <v/>
      </c>
    </row>
    <row r="226" spans="1:8" x14ac:dyDescent="0.2">
      <c r="A226" s="156" t="str">
        <f t="array" ref="A226">IFERROR(INDEX('Annex 2 EHV charges'!$A$11:$A$260, MATCH(0, IF(ISBLANK('Annex 2 EHV charges'!$A$11:$A$260),1, COUNTIF(A$4:$A225, 'Annex 2 EHV charges'!$A$11:$A$260)), 0)),"")</f>
        <v/>
      </c>
      <c r="B226" s="156" t="str">
        <f>IF($A226="","",VLOOKUP($A226,'Annex 2 EHV charges'!$A:$O,2,0))</f>
        <v/>
      </c>
      <c r="C226" s="157" t="str">
        <f>IF($A226="","",VLOOKUP($A226,'Annex 2 EHV charges'!$A:$O,3,0))</f>
        <v/>
      </c>
      <c r="D226" s="156" t="str">
        <f>IF($A226="","",VLOOKUP($A226,'Annex 2 EHV charges'!$A:$O,7,0))</f>
        <v/>
      </c>
      <c r="E226" s="158" t="str">
        <f>IFERROR(IF(VLOOKUP($A226,'Annex 2 EHV charges'!$A:$O,8,FALSE)=0,"",VLOOKUP($A226,'Annex 2 EHV charges'!$A:$O,8,FALSE)),"")</f>
        <v/>
      </c>
      <c r="F226" s="159" t="str">
        <f>IFERROR(IF(VLOOKUP($A226,'Annex 2 EHV charges'!$A:$O,9,FALSE)=0,"",VLOOKUP($A226,'Annex 2 EHV charges'!$A:$O,9,FALSE)),"")</f>
        <v/>
      </c>
      <c r="G226" s="160" t="str">
        <f>IFERROR(IF(VLOOKUP($A226,'Annex 2 EHV charges'!$A:$O,10,FALSE)=0,"",VLOOKUP($A226,'Annex 2 EHV charges'!$A:$O,10,FALSE)),"")</f>
        <v/>
      </c>
      <c r="H226" s="160" t="str">
        <f>IFERROR(IF(VLOOKUP($A226,'Annex 2 EHV charges'!$A:$O,11,FALSE)=0,"",VLOOKUP($A226,'Annex 2 EHV charges'!$A:$O,11,FALSE)),"")</f>
        <v/>
      </c>
    </row>
    <row r="227" spans="1:8" x14ac:dyDescent="0.2">
      <c r="A227" s="156" t="str">
        <f t="array" ref="A227">IFERROR(INDEX('Annex 2 EHV charges'!$A$11:$A$260, MATCH(0, IF(ISBLANK('Annex 2 EHV charges'!$A$11:$A$260),1, COUNTIF(A$4:$A226, 'Annex 2 EHV charges'!$A$11:$A$260)), 0)),"")</f>
        <v/>
      </c>
      <c r="B227" s="156" t="str">
        <f>IF($A227="","",VLOOKUP($A227,'Annex 2 EHV charges'!$A:$O,2,0))</f>
        <v/>
      </c>
      <c r="C227" s="157" t="str">
        <f>IF($A227="","",VLOOKUP($A227,'Annex 2 EHV charges'!$A:$O,3,0))</f>
        <v/>
      </c>
      <c r="D227" s="156" t="str">
        <f>IF($A227="","",VLOOKUP($A227,'Annex 2 EHV charges'!$A:$O,7,0))</f>
        <v/>
      </c>
      <c r="E227" s="158" t="str">
        <f>IFERROR(IF(VLOOKUP($A227,'Annex 2 EHV charges'!$A:$O,8,FALSE)=0,"",VLOOKUP($A227,'Annex 2 EHV charges'!$A:$O,8,FALSE)),"")</f>
        <v/>
      </c>
      <c r="F227" s="159" t="str">
        <f>IFERROR(IF(VLOOKUP($A227,'Annex 2 EHV charges'!$A:$O,9,FALSE)=0,"",VLOOKUP($A227,'Annex 2 EHV charges'!$A:$O,9,FALSE)),"")</f>
        <v/>
      </c>
      <c r="G227" s="160" t="str">
        <f>IFERROR(IF(VLOOKUP($A227,'Annex 2 EHV charges'!$A:$O,10,FALSE)=0,"",VLOOKUP($A227,'Annex 2 EHV charges'!$A:$O,10,FALSE)),"")</f>
        <v/>
      </c>
      <c r="H227" s="160" t="str">
        <f>IFERROR(IF(VLOOKUP($A227,'Annex 2 EHV charges'!$A:$O,11,FALSE)=0,"",VLOOKUP($A227,'Annex 2 EHV charges'!$A:$O,11,FALSE)),"")</f>
        <v/>
      </c>
    </row>
    <row r="228" spans="1:8" x14ac:dyDescent="0.2">
      <c r="A228" s="156" t="str">
        <f t="array" ref="A228">IFERROR(INDEX('Annex 2 EHV charges'!$A$11:$A$260, MATCH(0, IF(ISBLANK('Annex 2 EHV charges'!$A$11:$A$260),1, COUNTIF(A$4:$A227, 'Annex 2 EHV charges'!$A$11:$A$260)), 0)),"")</f>
        <v/>
      </c>
      <c r="B228" s="156" t="str">
        <f>IF($A228="","",VLOOKUP($A228,'Annex 2 EHV charges'!$A:$O,2,0))</f>
        <v/>
      </c>
      <c r="C228" s="157" t="str">
        <f>IF($A228="","",VLOOKUP($A228,'Annex 2 EHV charges'!$A:$O,3,0))</f>
        <v/>
      </c>
      <c r="D228" s="156" t="str">
        <f>IF($A228="","",VLOOKUP($A228,'Annex 2 EHV charges'!$A:$O,7,0))</f>
        <v/>
      </c>
      <c r="E228" s="158" t="str">
        <f>IFERROR(IF(VLOOKUP($A228,'Annex 2 EHV charges'!$A:$O,8,FALSE)=0,"",VLOOKUP($A228,'Annex 2 EHV charges'!$A:$O,8,FALSE)),"")</f>
        <v/>
      </c>
      <c r="F228" s="159" t="str">
        <f>IFERROR(IF(VLOOKUP($A228,'Annex 2 EHV charges'!$A:$O,9,FALSE)=0,"",VLOOKUP($A228,'Annex 2 EHV charges'!$A:$O,9,FALSE)),"")</f>
        <v/>
      </c>
      <c r="G228" s="160" t="str">
        <f>IFERROR(IF(VLOOKUP($A228,'Annex 2 EHV charges'!$A:$O,10,FALSE)=0,"",VLOOKUP($A228,'Annex 2 EHV charges'!$A:$O,10,FALSE)),"")</f>
        <v/>
      </c>
      <c r="H228" s="160" t="str">
        <f>IFERROR(IF(VLOOKUP($A228,'Annex 2 EHV charges'!$A:$O,11,FALSE)=0,"",VLOOKUP($A228,'Annex 2 EHV charges'!$A:$O,11,FALSE)),"")</f>
        <v/>
      </c>
    </row>
    <row r="229" spans="1:8" x14ac:dyDescent="0.2">
      <c r="A229" s="156" t="str">
        <f t="array" ref="A229">IFERROR(INDEX('Annex 2 EHV charges'!$A$11:$A$260, MATCH(0, IF(ISBLANK('Annex 2 EHV charges'!$A$11:$A$260),1, COUNTIF(A$4:$A228, 'Annex 2 EHV charges'!$A$11:$A$260)), 0)),"")</f>
        <v/>
      </c>
      <c r="B229" s="156" t="str">
        <f>IF($A229="","",VLOOKUP($A229,'Annex 2 EHV charges'!$A:$O,2,0))</f>
        <v/>
      </c>
      <c r="C229" s="157" t="str">
        <f>IF($A229="","",VLOOKUP($A229,'Annex 2 EHV charges'!$A:$O,3,0))</f>
        <v/>
      </c>
      <c r="D229" s="156" t="str">
        <f>IF($A229="","",VLOOKUP($A229,'Annex 2 EHV charges'!$A:$O,7,0))</f>
        <v/>
      </c>
      <c r="E229" s="158" t="str">
        <f>IFERROR(IF(VLOOKUP($A229,'Annex 2 EHV charges'!$A:$O,8,FALSE)=0,"",VLOOKUP($A229,'Annex 2 EHV charges'!$A:$O,8,FALSE)),"")</f>
        <v/>
      </c>
      <c r="F229" s="159" t="str">
        <f>IFERROR(IF(VLOOKUP($A229,'Annex 2 EHV charges'!$A:$O,9,FALSE)=0,"",VLOOKUP($A229,'Annex 2 EHV charges'!$A:$O,9,FALSE)),"")</f>
        <v/>
      </c>
      <c r="G229" s="160" t="str">
        <f>IFERROR(IF(VLOOKUP($A229,'Annex 2 EHV charges'!$A:$O,10,FALSE)=0,"",VLOOKUP($A229,'Annex 2 EHV charges'!$A:$O,10,FALSE)),"")</f>
        <v/>
      </c>
      <c r="H229" s="160" t="str">
        <f>IFERROR(IF(VLOOKUP($A229,'Annex 2 EHV charges'!$A:$O,11,FALSE)=0,"",VLOOKUP($A229,'Annex 2 EHV charges'!$A:$O,11,FALSE)),"")</f>
        <v/>
      </c>
    </row>
    <row r="230" spans="1:8" x14ac:dyDescent="0.2">
      <c r="A230" s="156" t="str">
        <f t="array" ref="A230">IFERROR(INDEX('Annex 2 EHV charges'!$A$11:$A$260, MATCH(0, IF(ISBLANK('Annex 2 EHV charges'!$A$11:$A$260),1, COUNTIF(A$4:$A229, 'Annex 2 EHV charges'!$A$11:$A$260)), 0)),"")</f>
        <v/>
      </c>
      <c r="B230" s="156" t="str">
        <f>IF($A230="","",VLOOKUP($A230,'Annex 2 EHV charges'!$A:$O,2,0))</f>
        <v/>
      </c>
      <c r="C230" s="157" t="str">
        <f>IF($A230="","",VLOOKUP($A230,'Annex 2 EHV charges'!$A:$O,3,0))</f>
        <v/>
      </c>
      <c r="D230" s="156" t="str">
        <f>IF($A230="","",VLOOKUP($A230,'Annex 2 EHV charges'!$A:$O,7,0))</f>
        <v/>
      </c>
      <c r="E230" s="158" t="str">
        <f>IFERROR(IF(VLOOKUP($A230,'Annex 2 EHV charges'!$A:$O,8,FALSE)=0,"",VLOOKUP($A230,'Annex 2 EHV charges'!$A:$O,8,FALSE)),"")</f>
        <v/>
      </c>
      <c r="F230" s="159" t="str">
        <f>IFERROR(IF(VLOOKUP($A230,'Annex 2 EHV charges'!$A:$O,9,FALSE)=0,"",VLOOKUP($A230,'Annex 2 EHV charges'!$A:$O,9,FALSE)),"")</f>
        <v/>
      </c>
      <c r="G230" s="160" t="str">
        <f>IFERROR(IF(VLOOKUP($A230,'Annex 2 EHV charges'!$A:$O,10,FALSE)=0,"",VLOOKUP($A230,'Annex 2 EHV charges'!$A:$O,10,FALSE)),"")</f>
        <v/>
      </c>
      <c r="H230" s="160" t="str">
        <f>IFERROR(IF(VLOOKUP($A230,'Annex 2 EHV charges'!$A:$O,11,FALSE)=0,"",VLOOKUP($A230,'Annex 2 EHV charges'!$A:$O,11,FALSE)),"")</f>
        <v/>
      </c>
    </row>
    <row r="231" spans="1:8" x14ac:dyDescent="0.2">
      <c r="A231" s="156" t="str">
        <f t="array" ref="A231">IFERROR(INDEX('Annex 2 EHV charges'!$A$11:$A$260, MATCH(0, IF(ISBLANK('Annex 2 EHV charges'!$A$11:$A$260),1, COUNTIF(A$4:$A230, 'Annex 2 EHV charges'!$A$11:$A$260)), 0)),"")</f>
        <v/>
      </c>
      <c r="B231" s="156" t="str">
        <f>IF($A231="","",VLOOKUP($A231,'Annex 2 EHV charges'!$A:$O,2,0))</f>
        <v/>
      </c>
      <c r="C231" s="157" t="str">
        <f>IF($A231="","",VLOOKUP($A231,'Annex 2 EHV charges'!$A:$O,3,0))</f>
        <v/>
      </c>
      <c r="D231" s="156" t="str">
        <f>IF($A231="","",VLOOKUP($A231,'Annex 2 EHV charges'!$A:$O,7,0))</f>
        <v/>
      </c>
      <c r="E231" s="158" t="str">
        <f>IFERROR(IF(VLOOKUP($A231,'Annex 2 EHV charges'!$A:$O,8,FALSE)=0,"",VLOOKUP($A231,'Annex 2 EHV charges'!$A:$O,8,FALSE)),"")</f>
        <v/>
      </c>
      <c r="F231" s="159" t="str">
        <f>IFERROR(IF(VLOOKUP($A231,'Annex 2 EHV charges'!$A:$O,9,FALSE)=0,"",VLOOKUP($A231,'Annex 2 EHV charges'!$A:$O,9,FALSE)),"")</f>
        <v/>
      </c>
      <c r="G231" s="160" t="str">
        <f>IFERROR(IF(VLOOKUP($A231,'Annex 2 EHV charges'!$A:$O,10,FALSE)=0,"",VLOOKUP($A231,'Annex 2 EHV charges'!$A:$O,10,FALSE)),"")</f>
        <v/>
      </c>
      <c r="H231" s="160" t="str">
        <f>IFERROR(IF(VLOOKUP($A231,'Annex 2 EHV charges'!$A:$O,11,FALSE)=0,"",VLOOKUP($A231,'Annex 2 EHV charges'!$A:$O,11,FALSE)),"")</f>
        <v/>
      </c>
    </row>
    <row r="232" spans="1:8" x14ac:dyDescent="0.2">
      <c r="A232" s="156" t="str">
        <f t="array" ref="A232">IFERROR(INDEX('Annex 2 EHV charges'!$A$11:$A$260, MATCH(0, IF(ISBLANK('Annex 2 EHV charges'!$A$11:$A$260),1, COUNTIF(A$4:$A231, 'Annex 2 EHV charges'!$A$11:$A$260)), 0)),"")</f>
        <v/>
      </c>
      <c r="B232" s="156" t="str">
        <f>IF($A232="","",VLOOKUP($A232,'Annex 2 EHV charges'!$A:$O,2,0))</f>
        <v/>
      </c>
      <c r="C232" s="157" t="str">
        <f>IF($A232="","",VLOOKUP($A232,'Annex 2 EHV charges'!$A:$O,3,0))</f>
        <v/>
      </c>
      <c r="D232" s="156" t="str">
        <f>IF($A232="","",VLOOKUP($A232,'Annex 2 EHV charges'!$A:$O,7,0))</f>
        <v/>
      </c>
      <c r="E232" s="158" t="str">
        <f>IFERROR(IF(VLOOKUP($A232,'Annex 2 EHV charges'!$A:$O,8,FALSE)=0,"",VLOOKUP($A232,'Annex 2 EHV charges'!$A:$O,8,FALSE)),"")</f>
        <v/>
      </c>
      <c r="F232" s="159" t="str">
        <f>IFERROR(IF(VLOOKUP($A232,'Annex 2 EHV charges'!$A:$O,9,FALSE)=0,"",VLOOKUP($A232,'Annex 2 EHV charges'!$A:$O,9,FALSE)),"")</f>
        <v/>
      </c>
      <c r="G232" s="160" t="str">
        <f>IFERROR(IF(VLOOKUP($A232,'Annex 2 EHV charges'!$A:$O,10,FALSE)=0,"",VLOOKUP($A232,'Annex 2 EHV charges'!$A:$O,10,FALSE)),"")</f>
        <v/>
      </c>
      <c r="H232" s="160" t="str">
        <f>IFERROR(IF(VLOOKUP($A232,'Annex 2 EHV charges'!$A:$O,11,FALSE)=0,"",VLOOKUP($A232,'Annex 2 EHV charges'!$A:$O,11,FALSE)),"")</f>
        <v/>
      </c>
    </row>
    <row r="233" spans="1:8" x14ac:dyDescent="0.2">
      <c r="A233" s="156" t="str">
        <f t="array" ref="A233">IFERROR(INDEX('Annex 2 EHV charges'!$A$11:$A$260, MATCH(0, IF(ISBLANK('Annex 2 EHV charges'!$A$11:$A$260),1, COUNTIF(A$4:$A232, 'Annex 2 EHV charges'!$A$11:$A$260)), 0)),"")</f>
        <v/>
      </c>
      <c r="B233" s="156" t="str">
        <f>IF($A233="","",VLOOKUP($A233,'Annex 2 EHV charges'!$A:$O,2,0))</f>
        <v/>
      </c>
      <c r="C233" s="157" t="str">
        <f>IF($A233="","",VLOOKUP($A233,'Annex 2 EHV charges'!$A:$O,3,0))</f>
        <v/>
      </c>
      <c r="D233" s="156" t="str">
        <f>IF($A233="","",VLOOKUP($A233,'Annex 2 EHV charges'!$A:$O,7,0))</f>
        <v/>
      </c>
      <c r="E233" s="158" t="str">
        <f>IFERROR(IF(VLOOKUP($A233,'Annex 2 EHV charges'!$A:$O,8,FALSE)=0,"",VLOOKUP($A233,'Annex 2 EHV charges'!$A:$O,8,FALSE)),"")</f>
        <v/>
      </c>
      <c r="F233" s="159" t="str">
        <f>IFERROR(IF(VLOOKUP($A233,'Annex 2 EHV charges'!$A:$O,9,FALSE)=0,"",VLOOKUP($A233,'Annex 2 EHV charges'!$A:$O,9,FALSE)),"")</f>
        <v/>
      </c>
      <c r="G233" s="160" t="str">
        <f>IFERROR(IF(VLOOKUP($A233,'Annex 2 EHV charges'!$A:$O,10,FALSE)=0,"",VLOOKUP($A233,'Annex 2 EHV charges'!$A:$O,10,FALSE)),"")</f>
        <v/>
      </c>
      <c r="H233" s="160" t="str">
        <f>IFERROR(IF(VLOOKUP($A233,'Annex 2 EHV charges'!$A:$O,11,FALSE)=0,"",VLOOKUP($A233,'Annex 2 EHV charges'!$A:$O,11,FALSE)),"")</f>
        <v/>
      </c>
    </row>
    <row r="234" spans="1:8" x14ac:dyDescent="0.2">
      <c r="A234" s="156" t="str">
        <f t="array" ref="A234">IFERROR(INDEX('Annex 2 EHV charges'!$A$11:$A$260, MATCH(0, IF(ISBLANK('Annex 2 EHV charges'!$A$11:$A$260),1, COUNTIF(A$4:$A233, 'Annex 2 EHV charges'!$A$11:$A$260)), 0)),"")</f>
        <v/>
      </c>
      <c r="B234" s="156" t="str">
        <f>IF($A234="","",VLOOKUP($A234,'Annex 2 EHV charges'!$A:$O,2,0))</f>
        <v/>
      </c>
      <c r="C234" s="157" t="str">
        <f>IF($A234="","",VLOOKUP($A234,'Annex 2 EHV charges'!$A:$O,3,0))</f>
        <v/>
      </c>
      <c r="D234" s="156" t="str">
        <f>IF($A234="","",VLOOKUP($A234,'Annex 2 EHV charges'!$A:$O,7,0))</f>
        <v/>
      </c>
      <c r="E234" s="158" t="str">
        <f>IFERROR(IF(VLOOKUP($A234,'Annex 2 EHV charges'!$A:$O,8,FALSE)=0,"",VLOOKUP($A234,'Annex 2 EHV charges'!$A:$O,8,FALSE)),"")</f>
        <v/>
      </c>
      <c r="F234" s="159" t="str">
        <f>IFERROR(IF(VLOOKUP($A234,'Annex 2 EHV charges'!$A:$O,9,FALSE)=0,"",VLOOKUP($A234,'Annex 2 EHV charges'!$A:$O,9,FALSE)),"")</f>
        <v/>
      </c>
      <c r="G234" s="160" t="str">
        <f>IFERROR(IF(VLOOKUP($A234,'Annex 2 EHV charges'!$A:$O,10,FALSE)=0,"",VLOOKUP($A234,'Annex 2 EHV charges'!$A:$O,10,FALSE)),"")</f>
        <v/>
      </c>
      <c r="H234" s="160" t="str">
        <f>IFERROR(IF(VLOOKUP($A234,'Annex 2 EHV charges'!$A:$O,11,FALSE)=0,"",VLOOKUP($A234,'Annex 2 EHV charges'!$A:$O,11,FALSE)),"")</f>
        <v/>
      </c>
    </row>
    <row r="235" spans="1:8" x14ac:dyDescent="0.2">
      <c r="A235" s="156" t="str">
        <f t="array" ref="A235">IFERROR(INDEX('Annex 2 EHV charges'!$A$11:$A$260, MATCH(0, IF(ISBLANK('Annex 2 EHV charges'!$A$11:$A$260),1, COUNTIF(A$4:$A234, 'Annex 2 EHV charges'!$A$11:$A$260)), 0)),"")</f>
        <v/>
      </c>
      <c r="B235" s="156" t="str">
        <f>IF($A235="","",VLOOKUP($A235,'Annex 2 EHV charges'!$A:$O,2,0))</f>
        <v/>
      </c>
      <c r="C235" s="157" t="str">
        <f>IF($A235="","",VLOOKUP($A235,'Annex 2 EHV charges'!$A:$O,3,0))</f>
        <v/>
      </c>
      <c r="D235" s="156" t="str">
        <f>IF($A235="","",VLOOKUP($A235,'Annex 2 EHV charges'!$A:$O,7,0))</f>
        <v/>
      </c>
      <c r="E235" s="158" t="str">
        <f>IFERROR(IF(VLOOKUP($A235,'Annex 2 EHV charges'!$A:$O,8,FALSE)=0,"",VLOOKUP($A235,'Annex 2 EHV charges'!$A:$O,8,FALSE)),"")</f>
        <v/>
      </c>
      <c r="F235" s="159" t="str">
        <f>IFERROR(IF(VLOOKUP($A235,'Annex 2 EHV charges'!$A:$O,9,FALSE)=0,"",VLOOKUP($A235,'Annex 2 EHV charges'!$A:$O,9,FALSE)),"")</f>
        <v/>
      </c>
      <c r="G235" s="160" t="str">
        <f>IFERROR(IF(VLOOKUP($A235,'Annex 2 EHV charges'!$A:$O,10,FALSE)=0,"",VLOOKUP($A235,'Annex 2 EHV charges'!$A:$O,10,FALSE)),"")</f>
        <v/>
      </c>
      <c r="H235" s="160" t="str">
        <f>IFERROR(IF(VLOOKUP($A235,'Annex 2 EHV charges'!$A:$O,11,FALSE)=0,"",VLOOKUP($A235,'Annex 2 EHV charges'!$A:$O,11,FALSE)),"")</f>
        <v/>
      </c>
    </row>
    <row r="236" spans="1:8" x14ac:dyDescent="0.2">
      <c r="A236" s="156" t="str">
        <f t="array" ref="A236">IFERROR(INDEX('Annex 2 EHV charges'!$A$11:$A$260, MATCH(0, IF(ISBLANK('Annex 2 EHV charges'!$A$11:$A$260),1, COUNTIF(A$4:$A235, 'Annex 2 EHV charges'!$A$11:$A$260)), 0)),"")</f>
        <v/>
      </c>
      <c r="B236" s="156" t="str">
        <f>IF($A236="","",VLOOKUP($A236,'Annex 2 EHV charges'!$A:$O,2,0))</f>
        <v/>
      </c>
      <c r="C236" s="157" t="str">
        <f>IF($A236="","",VLOOKUP($A236,'Annex 2 EHV charges'!$A:$O,3,0))</f>
        <v/>
      </c>
      <c r="D236" s="156" t="str">
        <f>IF($A236="","",VLOOKUP($A236,'Annex 2 EHV charges'!$A:$O,7,0))</f>
        <v/>
      </c>
      <c r="E236" s="158" t="str">
        <f>IFERROR(IF(VLOOKUP($A236,'Annex 2 EHV charges'!$A:$O,8,FALSE)=0,"",VLOOKUP($A236,'Annex 2 EHV charges'!$A:$O,8,FALSE)),"")</f>
        <v/>
      </c>
      <c r="F236" s="159" t="str">
        <f>IFERROR(IF(VLOOKUP($A236,'Annex 2 EHV charges'!$A:$O,9,FALSE)=0,"",VLOOKUP($A236,'Annex 2 EHV charges'!$A:$O,9,FALSE)),"")</f>
        <v/>
      </c>
      <c r="G236" s="160" t="str">
        <f>IFERROR(IF(VLOOKUP($A236,'Annex 2 EHV charges'!$A:$O,10,FALSE)=0,"",VLOOKUP($A236,'Annex 2 EHV charges'!$A:$O,10,FALSE)),"")</f>
        <v/>
      </c>
      <c r="H236" s="160" t="str">
        <f>IFERROR(IF(VLOOKUP($A236,'Annex 2 EHV charges'!$A:$O,11,FALSE)=0,"",VLOOKUP($A236,'Annex 2 EHV charges'!$A:$O,11,FALSE)),"")</f>
        <v/>
      </c>
    </row>
    <row r="237" spans="1:8" x14ac:dyDescent="0.2">
      <c r="A237" s="156" t="str">
        <f t="array" ref="A237">IFERROR(INDEX('Annex 2 EHV charges'!$A$11:$A$260, MATCH(0, IF(ISBLANK('Annex 2 EHV charges'!$A$11:$A$260),1, COUNTIF(A$4:$A236, 'Annex 2 EHV charges'!$A$11:$A$260)), 0)),"")</f>
        <v/>
      </c>
      <c r="B237" s="156" t="str">
        <f>IF($A237="","",VLOOKUP($A237,'Annex 2 EHV charges'!$A:$O,2,0))</f>
        <v/>
      </c>
      <c r="C237" s="157" t="str">
        <f>IF($A237="","",VLOOKUP($A237,'Annex 2 EHV charges'!$A:$O,3,0))</f>
        <v/>
      </c>
      <c r="D237" s="156" t="str">
        <f>IF($A237="","",VLOOKUP($A237,'Annex 2 EHV charges'!$A:$O,7,0))</f>
        <v/>
      </c>
      <c r="E237" s="158" t="str">
        <f>IFERROR(IF(VLOOKUP($A237,'Annex 2 EHV charges'!$A:$O,8,FALSE)=0,"",VLOOKUP($A237,'Annex 2 EHV charges'!$A:$O,8,FALSE)),"")</f>
        <v/>
      </c>
      <c r="F237" s="159" t="str">
        <f>IFERROR(IF(VLOOKUP($A237,'Annex 2 EHV charges'!$A:$O,9,FALSE)=0,"",VLOOKUP($A237,'Annex 2 EHV charges'!$A:$O,9,FALSE)),"")</f>
        <v/>
      </c>
      <c r="G237" s="160" t="str">
        <f>IFERROR(IF(VLOOKUP($A237,'Annex 2 EHV charges'!$A:$O,10,FALSE)=0,"",VLOOKUP($A237,'Annex 2 EHV charges'!$A:$O,10,FALSE)),"")</f>
        <v/>
      </c>
      <c r="H237" s="160" t="str">
        <f>IFERROR(IF(VLOOKUP($A237,'Annex 2 EHV charges'!$A:$O,11,FALSE)=0,"",VLOOKUP($A237,'Annex 2 EHV charges'!$A:$O,11,FALSE)),"")</f>
        <v/>
      </c>
    </row>
    <row r="238" spans="1:8" x14ac:dyDescent="0.2">
      <c r="A238" s="156" t="str">
        <f t="array" ref="A238">IFERROR(INDEX('Annex 2 EHV charges'!$A$11:$A$260, MATCH(0, IF(ISBLANK('Annex 2 EHV charges'!$A$11:$A$260),1, COUNTIF(A$4:$A237, 'Annex 2 EHV charges'!$A$11:$A$260)), 0)),"")</f>
        <v/>
      </c>
      <c r="B238" s="156" t="str">
        <f>IF($A238="","",VLOOKUP($A238,'Annex 2 EHV charges'!$A:$O,2,0))</f>
        <v/>
      </c>
      <c r="C238" s="157" t="str">
        <f>IF($A238="","",VLOOKUP($A238,'Annex 2 EHV charges'!$A:$O,3,0))</f>
        <v/>
      </c>
      <c r="D238" s="156" t="str">
        <f>IF($A238="","",VLOOKUP($A238,'Annex 2 EHV charges'!$A:$O,7,0))</f>
        <v/>
      </c>
      <c r="E238" s="158" t="str">
        <f>IFERROR(IF(VLOOKUP($A238,'Annex 2 EHV charges'!$A:$O,8,FALSE)=0,"",VLOOKUP($A238,'Annex 2 EHV charges'!$A:$O,8,FALSE)),"")</f>
        <v/>
      </c>
      <c r="F238" s="159" t="str">
        <f>IFERROR(IF(VLOOKUP($A238,'Annex 2 EHV charges'!$A:$O,9,FALSE)=0,"",VLOOKUP($A238,'Annex 2 EHV charges'!$A:$O,9,FALSE)),"")</f>
        <v/>
      </c>
      <c r="G238" s="160" t="str">
        <f>IFERROR(IF(VLOOKUP($A238,'Annex 2 EHV charges'!$A:$O,10,FALSE)=0,"",VLOOKUP($A238,'Annex 2 EHV charges'!$A:$O,10,FALSE)),"")</f>
        <v/>
      </c>
      <c r="H238" s="160" t="str">
        <f>IFERROR(IF(VLOOKUP($A238,'Annex 2 EHV charges'!$A:$O,11,FALSE)=0,"",VLOOKUP($A238,'Annex 2 EHV charges'!$A:$O,11,FALSE)),"")</f>
        <v/>
      </c>
    </row>
    <row r="239" spans="1:8" x14ac:dyDescent="0.2">
      <c r="A239" s="156" t="str">
        <f t="array" ref="A239">IFERROR(INDEX('Annex 2 EHV charges'!$A$11:$A$260, MATCH(0, IF(ISBLANK('Annex 2 EHV charges'!$A$11:$A$260),1, COUNTIF(A$4:$A238, 'Annex 2 EHV charges'!$A$11:$A$260)), 0)),"")</f>
        <v/>
      </c>
      <c r="B239" s="156" t="str">
        <f>IF($A239="","",VLOOKUP($A239,'Annex 2 EHV charges'!$A:$O,2,0))</f>
        <v/>
      </c>
      <c r="C239" s="157" t="str">
        <f>IF($A239="","",VLOOKUP($A239,'Annex 2 EHV charges'!$A:$O,3,0))</f>
        <v/>
      </c>
      <c r="D239" s="156" t="str">
        <f>IF($A239="","",VLOOKUP($A239,'Annex 2 EHV charges'!$A:$O,7,0))</f>
        <v/>
      </c>
      <c r="E239" s="158" t="str">
        <f>IFERROR(IF(VLOOKUP($A239,'Annex 2 EHV charges'!$A:$O,8,FALSE)=0,"",VLOOKUP($A239,'Annex 2 EHV charges'!$A:$O,8,FALSE)),"")</f>
        <v/>
      </c>
      <c r="F239" s="159" t="str">
        <f>IFERROR(IF(VLOOKUP($A239,'Annex 2 EHV charges'!$A:$O,9,FALSE)=0,"",VLOOKUP($A239,'Annex 2 EHV charges'!$A:$O,9,FALSE)),"")</f>
        <v/>
      </c>
      <c r="G239" s="160" t="str">
        <f>IFERROR(IF(VLOOKUP($A239,'Annex 2 EHV charges'!$A:$O,10,FALSE)=0,"",VLOOKUP($A239,'Annex 2 EHV charges'!$A:$O,10,FALSE)),"")</f>
        <v/>
      </c>
      <c r="H239" s="160" t="str">
        <f>IFERROR(IF(VLOOKUP($A239,'Annex 2 EHV charges'!$A:$O,11,FALSE)=0,"",VLOOKUP($A239,'Annex 2 EHV charges'!$A:$O,11,FALSE)),"")</f>
        <v/>
      </c>
    </row>
    <row r="240" spans="1:8" x14ac:dyDescent="0.2">
      <c r="A240" s="156" t="str">
        <f t="array" ref="A240">IFERROR(INDEX('Annex 2 EHV charges'!$A$11:$A$260, MATCH(0, IF(ISBLANK('Annex 2 EHV charges'!$A$11:$A$260),1, COUNTIF(A$4:$A239, 'Annex 2 EHV charges'!$A$11:$A$260)), 0)),"")</f>
        <v/>
      </c>
      <c r="B240" s="156" t="str">
        <f>IF($A240="","",VLOOKUP($A240,'Annex 2 EHV charges'!$A:$O,2,0))</f>
        <v/>
      </c>
      <c r="C240" s="157" t="str">
        <f>IF($A240="","",VLOOKUP($A240,'Annex 2 EHV charges'!$A:$O,3,0))</f>
        <v/>
      </c>
      <c r="D240" s="156" t="str">
        <f>IF($A240="","",VLOOKUP($A240,'Annex 2 EHV charges'!$A:$O,7,0))</f>
        <v/>
      </c>
      <c r="E240" s="158" t="str">
        <f>IFERROR(IF(VLOOKUP($A240,'Annex 2 EHV charges'!$A:$O,8,FALSE)=0,"",VLOOKUP($A240,'Annex 2 EHV charges'!$A:$O,8,FALSE)),"")</f>
        <v/>
      </c>
      <c r="F240" s="159" t="str">
        <f>IFERROR(IF(VLOOKUP($A240,'Annex 2 EHV charges'!$A:$O,9,FALSE)=0,"",VLOOKUP($A240,'Annex 2 EHV charges'!$A:$O,9,FALSE)),"")</f>
        <v/>
      </c>
      <c r="G240" s="160" t="str">
        <f>IFERROR(IF(VLOOKUP($A240,'Annex 2 EHV charges'!$A:$O,10,FALSE)=0,"",VLOOKUP($A240,'Annex 2 EHV charges'!$A:$O,10,FALSE)),"")</f>
        <v/>
      </c>
      <c r="H240" s="160" t="str">
        <f>IFERROR(IF(VLOOKUP($A240,'Annex 2 EHV charges'!$A:$O,11,FALSE)=0,"",VLOOKUP($A240,'Annex 2 EHV charges'!$A:$O,11,FALSE)),"")</f>
        <v/>
      </c>
    </row>
    <row r="241" spans="1:8" x14ac:dyDescent="0.2">
      <c r="A241" s="156" t="str">
        <f t="array" ref="A241">IFERROR(INDEX('Annex 2 EHV charges'!$A$11:$A$260, MATCH(0, IF(ISBLANK('Annex 2 EHV charges'!$A$11:$A$260),1, COUNTIF(A$4:$A240, 'Annex 2 EHV charges'!$A$11:$A$260)), 0)),"")</f>
        <v/>
      </c>
      <c r="B241" s="156" t="str">
        <f>IF($A241="","",VLOOKUP($A241,'Annex 2 EHV charges'!$A:$O,2,0))</f>
        <v/>
      </c>
      <c r="C241" s="157" t="str">
        <f>IF($A241="","",VLOOKUP($A241,'Annex 2 EHV charges'!$A:$O,3,0))</f>
        <v/>
      </c>
      <c r="D241" s="156" t="str">
        <f>IF($A241="","",VLOOKUP($A241,'Annex 2 EHV charges'!$A:$O,7,0))</f>
        <v/>
      </c>
      <c r="E241" s="158" t="str">
        <f>IFERROR(IF(VLOOKUP($A241,'Annex 2 EHV charges'!$A:$O,8,FALSE)=0,"",VLOOKUP($A241,'Annex 2 EHV charges'!$A:$O,8,FALSE)),"")</f>
        <v/>
      </c>
      <c r="F241" s="159" t="str">
        <f>IFERROR(IF(VLOOKUP($A241,'Annex 2 EHV charges'!$A:$O,9,FALSE)=0,"",VLOOKUP($A241,'Annex 2 EHV charges'!$A:$O,9,FALSE)),"")</f>
        <v/>
      </c>
      <c r="G241" s="160" t="str">
        <f>IFERROR(IF(VLOOKUP($A241,'Annex 2 EHV charges'!$A:$O,10,FALSE)=0,"",VLOOKUP($A241,'Annex 2 EHV charges'!$A:$O,10,FALSE)),"")</f>
        <v/>
      </c>
      <c r="H241" s="160" t="str">
        <f>IFERROR(IF(VLOOKUP($A241,'Annex 2 EHV charges'!$A:$O,11,FALSE)=0,"",VLOOKUP($A241,'Annex 2 EHV charges'!$A:$O,11,FALSE)),"")</f>
        <v/>
      </c>
    </row>
    <row r="242" spans="1:8" x14ac:dyDescent="0.2">
      <c r="A242" s="156" t="str">
        <f t="array" ref="A242">IFERROR(INDEX('Annex 2 EHV charges'!$A$11:$A$260, MATCH(0, IF(ISBLANK('Annex 2 EHV charges'!$A$11:$A$260),1, COUNTIF(A$4:$A241, 'Annex 2 EHV charges'!$A$11:$A$260)), 0)),"")</f>
        <v/>
      </c>
      <c r="B242" s="156" t="str">
        <f>IF($A242="","",VLOOKUP($A242,'Annex 2 EHV charges'!$A:$O,2,0))</f>
        <v/>
      </c>
      <c r="C242" s="157" t="str">
        <f>IF($A242="","",VLOOKUP($A242,'Annex 2 EHV charges'!$A:$O,3,0))</f>
        <v/>
      </c>
      <c r="D242" s="156" t="str">
        <f>IF($A242="","",VLOOKUP($A242,'Annex 2 EHV charges'!$A:$O,7,0))</f>
        <v/>
      </c>
      <c r="E242" s="158" t="str">
        <f>IFERROR(IF(VLOOKUP($A242,'Annex 2 EHV charges'!$A:$O,8,FALSE)=0,"",VLOOKUP($A242,'Annex 2 EHV charges'!$A:$O,8,FALSE)),"")</f>
        <v/>
      </c>
      <c r="F242" s="159" t="str">
        <f>IFERROR(IF(VLOOKUP($A242,'Annex 2 EHV charges'!$A:$O,9,FALSE)=0,"",VLOOKUP($A242,'Annex 2 EHV charges'!$A:$O,9,FALSE)),"")</f>
        <v/>
      </c>
      <c r="G242" s="160" t="str">
        <f>IFERROR(IF(VLOOKUP($A242,'Annex 2 EHV charges'!$A:$O,10,FALSE)=0,"",VLOOKUP($A242,'Annex 2 EHV charges'!$A:$O,10,FALSE)),"")</f>
        <v/>
      </c>
      <c r="H242" s="160" t="str">
        <f>IFERROR(IF(VLOOKUP($A242,'Annex 2 EHV charges'!$A:$O,11,FALSE)=0,"",VLOOKUP($A242,'Annex 2 EHV charges'!$A:$O,11,FALSE)),"")</f>
        <v/>
      </c>
    </row>
    <row r="243" spans="1:8" x14ac:dyDescent="0.2">
      <c r="A243" s="156" t="str">
        <f t="array" ref="A243">IFERROR(INDEX('Annex 2 EHV charges'!$A$11:$A$260, MATCH(0, IF(ISBLANK('Annex 2 EHV charges'!$A$11:$A$260),1, COUNTIF(A$4:$A242, 'Annex 2 EHV charges'!$A$11:$A$260)), 0)),"")</f>
        <v/>
      </c>
      <c r="B243" s="156" t="str">
        <f>IF($A243="","",VLOOKUP($A243,'Annex 2 EHV charges'!$A:$O,2,0))</f>
        <v/>
      </c>
      <c r="C243" s="157" t="str">
        <f>IF($A243="","",VLOOKUP($A243,'Annex 2 EHV charges'!$A:$O,3,0))</f>
        <v/>
      </c>
      <c r="D243" s="156" t="str">
        <f>IF($A243="","",VLOOKUP($A243,'Annex 2 EHV charges'!$A:$O,7,0))</f>
        <v/>
      </c>
      <c r="E243" s="158" t="str">
        <f>IFERROR(IF(VLOOKUP($A243,'Annex 2 EHV charges'!$A:$O,8,FALSE)=0,"",VLOOKUP($A243,'Annex 2 EHV charges'!$A:$O,8,FALSE)),"")</f>
        <v/>
      </c>
      <c r="F243" s="159" t="str">
        <f>IFERROR(IF(VLOOKUP($A243,'Annex 2 EHV charges'!$A:$O,9,FALSE)=0,"",VLOOKUP($A243,'Annex 2 EHV charges'!$A:$O,9,FALSE)),"")</f>
        <v/>
      </c>
      <c r="G243" s="160" t="str">
        <f>IFERROR(IF(VLOOKUP($A243,'Annex 2 EHV charges'!$A:$O,10,FALSE)=0,"",VLOOKUP($A243,'Annex 2 EHV charges'!$A:$O,10,FALSE)),"")</f>
        <v/>
      </c>
      <c r="H243" s="160" t="str">
        <f>IFERROR(IF(VLOOKUP($A243,'Annex 2 EHV charges'!$A:$O,11,FALSE)=0,"",VLOOKUP($A243,'Annex 2 EHV charges'!$A:$O,11,FALSE)),"")</f>
        <v/>
      </c>
    </row>
    <row r="244" spans="1:8" x14ac:dyDescent="0.2">
      <c r="A244" s="156" t="str">
        <f t="array" ref="A244">IFERROR(INDEX('Annex 2 EHV charges'!$A$11:$A$260, MATCH(0, IF(ISBLANK('Annex 2 EHV charges'!$A$11:$A$260),1, COUNTIF(A$4:$A243, 'Annex 2 EHV charges'!$A$11:$A$260)), 0)),"")</f>
        <v/>
      </c>
      <c r="B244" s="156" t="str">
        <f>IF($A244="","",VLOOKUP($A244,'Annex 2 EHV charges'!$A:$O,2,0))</f>
        <v/>
      </c>
      <c r="C244" s="157" t="str">
        <f>IF($A244="","",VLOOKUP($A244,'Annex 2 EHV charges'!$A:$O,3,0))</f>
        <v/>
      </c>
      <c r="D244" s="156" t="str">
        <f>IF($A244="","",VLOOKUP($A244,'Annex 2 EHV charges'!$A:$O,7,0))</f>
        <v/>
      </c>
      <c r="E244" s="158" t="str">
        <f>IFERROR(IF(VLOOKUP($A244,'Annex 2 EHV charges'!$A:$O,8,FALSE)=0,"",VLOOKUP($A244,'Annex 2 EHV charges'!$A:$O,8,FALSE)),"")</f>
        <v/>
      </c>
      <c r="F244" s="159" t="str">
        <f>IFERROR(IF(VLOOKUP($A244,'Annex 2 EHV charges'!$A:$O,9,FALSE)=0,"",VLOOKUP($A244,'Annex 2 EHV charges'!$A:$O,9,FALSE)),"")</f>
        <v/>
      </c>
      <c r="G244" s="160" t="str">
        <f>IFERROR(IF(VLOOKUP($A244,'Annex 2 EHV charges'!$A:$O,10,FALSE)=0,"",VLOOKUP($A244,'Annex 2 EHV charges'!$A:$O,10,FALSE)),"")</f>
        <v/>
      </c>
      <c r="H244" s="160" t="str">
        <f>IFERROR(IF(VLOOKUP($A244,'Annex 2 EHV charges'!$A:$O,11,FALSE)=0,"",VLOOKUP($A244,'Annex 2 EHV charges'!$A:$O,11,FALSE)),"")</f>
        <v/>
      </c>
    </row>
    <row r="245" spans="1:8" x14ac:dyDescent="0.2">
      <c r="A245" s="156" t="str">
        <f t="array" ref="A245">IFERROR(INDEX('Annex 2 EHV charges'!$A$11:$A$260, MATCH(0, IF(ISBLANK('Annex 2 EHV charges'!$A$11:$A$260),1, COUNTIF(A$4:$A244, 'Annex 2 EHV charges'!$A$11:$A$260)), 0)),"")</f>
        <v/>
      </c>
      <c r="B245" s="156" t="str">
        <f>IF($A245="","",VLOOKUP($A245,'Annex 2 EHV charges'!$A:$O,2,0))</f>
        <v/>
      </c>
      <c r="C245" s="157" t="str">
        <f>IF($A245="","",VLOOKUP($A245,'Annex 2 EHV charges'!$A:$O,3,0))</f>
        <v/>
      </c>
      <c r="D245" s="156" t="str">
        <f>IF($A245="","",VLOOKUP($A245,'Annex 2 EHV charges'!$A:$O,7,0))</f>
        <v/>
      </c>
      <c r="E245" s="158" t="str">
        <f>IFERROR(IF(VLOOKUP($A245,'Annex 2 EHV charges'!$A:$O,8,FALSE)=0,"",VLOOKUP($A245,'Annex 2 EHV charges'!$A:$O,8,FALSE)),"")</f>
        <v/>
      </c>
      <c r="F245" s="159" t="str">
        <f>IFERROR(IF(VLOOKUP($A245,'Annex 2 EHV charges'!$A:$O,9,FALSE)=0,"",VLOOKUP($A245,'Annex 2 EHV charges'!$A:$O,9,FALSE)),"")</f>
        <v/>
      </c>
      <c r="G245" s="160" t="str">
        <f>IFERROR(IF(VLOOKUP($A245,'Annex 2 EHV charges'!$A:$O,10,FALSE)=0,"",VLOOKUP($A245,'Annex 2 EHV charges'!$A:$O,10,FALSE)),"")</f>
        <v/>
      </c>
      <c r="H245" s="160" t="str">
        <f>IFERROR(IF(VLOOKUP($A245,'Annex 2 EHV charges'!$A:$O,11,FALSE)=0,"",VLOOKUP($A245,'Annex 2 EHV charges'!$A:$O,11,FALSE)),"")</f>
        <v/>
      </c>
    </row>
    <row r="246" spans="1:8" x14ac:dyDescent="0.2">
      <c r="A246" s="156" t="str">
        <f t="array" ref="A246">IFERROR(INDEX('Annex 2 EHV charges'!$A$11:$A$260, MATCH(0, IF(ISBLANK('Annex 2 EHV charges'!$A$11:$A$260),1, COUNTIF(A$4:$A245, 'Annex 2 EHV charges'!$A$11:$A$260)), 0)),"")</f>
        <v/>
      </c>
      <c r="B246" s="156" t="str">
        <f>IF($A246="","",VLOOKUP($A246,'Annex 2 EHV charges'!$A:$O,2,0))</f>
        <v/>
      </c>
      <c r="C246" s="157" t="str">
        <f>IF($A246="","",VLOOKUP($A246,'Annex 2 EHV charges'!$A:$O,3,0))</f>
        <v/>
      </c>
      <c r="D246" s="156" t="str">
        <f>IF($A246="","",VLOOKUP($A246,'Annex 2 EHV charges'!$A:$O,7,0))</f>
        <v/>
      </c>
      <c r="E246" s="158" t="str">
        <f>IFERROR(IF(VLOOKUP($A246,'Annex 2 EHV charges'!$A:$O,8,FALSE)=0,"",VLOOKUP($A246,'Annex 2 EHV charges'!$A:$O,8,FALSE)),"")</f>
        <v/>
      </c>
      <c r="F246" s="159" t="str">
        <f>IFERROR(IF(VLOOKUP($A246,'Annex 2 EHV charges'!$A:$O,9,FALSE)=0,"",VLOOKUP($A246,'Annex 2 EHV charges'!$A:$O,9,FALSE)),"")</f>
        <v/>
      </c>
      <c r="G246" s="160" t="str">
        <f>IFERROR(IF(VLOOKUP($A246,'Annex 2 EHV charges'!$A:$O,10,FALSE)=0,"",VLOOKUP($A246,'Annex 2 EHV charges'!$A:$O,10,FALSE)),"")</f>
        <v/>
      </c>
      <c r="H246" s="160" t="str">
        <f>IFERROR(IF(VLOOKUP($A246,'Annex 2 EHV charges'!$A:$O,11,FALSE)=0,"",VLOOKUP($A246,'Annex 2 EHV charges'!$A:$O,11,FALSE)),"")</f>
        <v/>
      </c>
    </row>
    <row r="247" spans="1:8" x14ac:dyDescent="0.2">
      <c r="A247" s="156" t="str">
        <f t="array" ref="A247">IFERROR(INDEX('Annex 2 EHV charges'!$A$11:$A$260, MATCH(0, IF(ISBLANK('Annex 2 EHV charges'!$A$11:$A$260),1, COUNTIF(A$4:$A246, 'Annex 2 EHV charges'!$A$11:$A$260)), 0)),"")</f>
        <v/>
      </c>
      <c r="B247" s="156" t="str">
        <f>IF($A247="","",VLOOKUP($A247,'Annex 2 EHV charges'!$A:$O,2,0))</f>
        <v/>
      </c>
      <c r="C247" s="157" t="str">
        <f>IF($A247="","",VLOOKUP($A247,'Annex 2 EHV charges'!$A:$O,3,0))</f>
        <v/>
      </c>
      <c r="D247" s="156" t="str">
        <f>IF($A247="","",VLOOKUP($A247,'Annex 2 EHV charges'!$A:$O,7,0))</f>
        <v/>
      </c>
      <c r="E247" s="158" t="str">
        <f>IFERROR(IF(VLOOKUP($A247,'Annex 2 EHV charges'!$A:$O,8,FALSE)=0,"",VLOOKUP($A247,'Annex 2 EHV charges'!$A:$O,8,FALSE)),"")</f>
        <v/>
      </c>
      <c r="F247" s="159" t="str">
        <f>IFERROR(IF(VLOOKUP($A247,'Annex 2 EHV charges'!$A:$O,9,FALSE)=0,"",VLOOKUP($A247,'Annex 2 EHV charges'!$A:$O,9,FALSE)),"")</f>
        <v/>
      </c>
      <c r="G247" s="160" t="str">
        <f>IFERROR(IF(VLOOKUP($A247,'Annex 2 EHV charges'!$A:$O,10,FALSE)=0,"",VLOOKUP($A247,'Annex 2 EHV charges'!$A:$O,10,FALSE)),"")</f>
        <v/>
      </c>
      <c r="H247" s="160" t="str">
        <f>IFERROR(IF(VLOOKUP($A247,'Annex 2 EHV charges'!$A:$O,11,FALSE)=0,"",VLOOKUP($A247,'Annex 2 EHV charges'!$A:$O,11,FALSE)),"")</f>
        <v/>
      </c>
    </row>
    <row r="248" spans="1:8" x14ac:dyDescent="0.2">
      <c r="A248" s="156" t="str">
        <f t="array" ref="A248">IFERROR(INDEX('Annex 2 EHV charges'!$A$11:$A$260, MATCH(0, IF(ISBLANK('Annex 2 EHV charges'!$A$11:$A$260),1, COUNTIF(A$4:$A247, 'Annex 2 EHV charges'!$A$11:$A$260)), 0)),"")</f>
        <v/>
      </c>
      <c r="B248" s="156" t="str">
        <f>IF($A248="","",VLOOKUP($A248,'Annex 2 EHV charges'!$A:$O,2,0))</f>
        <v/>
      </c>
      <c r="C248" s="157" t="str">
        <f>IF($A248="","",VLOOKUP($A248,'Annex 2 EHV charges'!$A:$O,3,0))</f>
        <v/>
      </c>
      <c r="D248" s="156" t="str">
        <f>IF($A248="","",VLOOKUP($A248,'Annex 2 EHV charges'!$A:$O,7,0))</f>
        <v/>
      </c>
      <c r="E248" s="158" t="str">
        <f>IFERROR(IF(VLOOKUP($A248,'Annex 2 EHV charges'!$A:$O,8,FALSE)=0,"",VLOOKUP($A248,'Annex 2 EHV charges'!$A:$O,8,FALSE)),"")</f>
        <v/>
      </c>
      <c r="F248" s="159" t="str">
        <f>IFERROR(IF(VLOOKUP($A248,'Annex 2 EHV charges'!$A:$O,9,FALSE)=0,"",VLOOKUP($A248,'Annex 2 EHV charges'!$A:$O,9,FALSE)),"")</f>
        <v/>
      </c>
      <c r="G248" s="160" t="str">
        <f>IFERROR(IF(VLOOKUP($A248,'Annex 2 EHV charges'!$A:$O,10,FALSE)=0,"",VLOOKUP($A248,'Annex 2 EHV charges'!$A:$O,10,FALSE)),"")</f>
        <v/>
      </c>
      <c r="H248" s="160" t="str">
        <f>IFERROR(IF(VLOOKUP($A248,'Annex 2 EHV charges'!$A:$O,11,FALSE)=0,"",VLOOKUP($A248,'Annex 2 EHV charges'!$A:$O,11,FALSE)),"")</f>
        <v/>
      </c>
    </row>
    <row r="249" spans="1:8" x14ac:dyDescent="0.2">
      <c r="A249" s="156" t="str">
        <f t="array" ref="A249">IFERROR(INDEX('Annex 2 EHV charges'!$A$11:$A$260, MATCH(0, IF(ISBLANK('Annex 2 EHV charges'!$A$11:$A$260),1, COUNTIF(A$4:$A248, 'Annex 2 EHV charges'!$A$11:$A$260)), 0)),"")</f>
        <v/>
      </c>
      <c r="B249" s="156" t="str">
        <f>IF($A249="","",VLOOKUP($A249,'Annex 2 EHV charges'!$A:$O,2,0))</f>
        <v/>
      </c>
      <c r="C249" s="157" t="str">
        <f>IF($A249="","",VLOOKUP($A249,'Annex 2 EHV charges'!$A:$O,3,0))</f>
        <v/>
      </c>
      <c r="D249" s="156" t="str">
        <f>IF($A249="","",VLOOKUP($A249,'Annex 2 EHV charges'!$A:$O,7,0))</f>
        <v/>
      </c>
      <c r="E249" s="158" t="str">
        <f>IFERROR(IF(VLOOKUP($A249,'Annex 2 EHV charges'!$A:$O,8,FALSE)=0,"",VLOOKUP($A249,'Annex 2 EHV charges'!$A:$O,8,FALSE)),"")</f>
        <v/>
      </c>
      <c r="F249" s="159" t="str">
        <f>IFERROR(IF(VLOOKUP($A249,'Annex 2 EHV charges'!$A:$O,9,FALSE)=0,"",VLOOKUP($A249,'Annex 2 EHV charges'!$A:$O,9,FALSE)),"")</f>
        <v/>
      </c>
      <c r="G249" s="160" t="str">
        <f>IFERROR(IF(VLOOKUP($A249,'Annex 2 EHV charges'!$A:$O,10,FALSE)=0,"",VLOOKUP($A249,'Annex 2 EHV charges'!$A:$O,10,FALSE)),"")</f>
        <v/>
      </c>
      <c r="H249" s="160" t="str">
        <f>IFERROR(IF(VLOOKUP($A249,'Annex 2 EHV charges'!$A:$O,11,FALSE)=0,"",VLOOKUP($A249,'Annex 2 EHV charges'!$A:$O,11,FALSE)),"")</f>
        <v/>
      </c>
    </row>
    <row r="250" spans="1:8" x14ac:dyDescent="0.2">
      <c r="A250" s="156" t="str">
        <f t="array" ref="A250">IFERROR(INDEX('Annex 2 EHV charges'!$A$11:$A$260, MATCH(0, IF(ISBLANK('Annex 2 EHV charges'!$A$11:$A$260),1, COUNTIF(A$4:$A249, 'Annex 2 EHV charges'!$A$11:$A$260)), 0)),"")</f>
        <v/>
      </c>
      <c r="B250" s="156" t="str">
        <f>IF($A250="","",VLOOKUP($A250,'Annex 2 EHV charges'!$A:$O,2,0))</f>
        <v/>
      </c>
      <c r="C250" s="157" t="str">
        <f>IF($A250="","",VLOOKUP($A250,'Annex 2 EHV charges'!$A:$O,3,0))</f>
        <v/>
      </c>
      <c r="D250" s="156" t="str">
        <f>IF($A250="","",VLOOKUP($A250,'Annex 2 EHV charges'!$A:$O,7,0))</f>
        <v/>
      </c>
      <c r="E250" s="158" t="str">
        <f>IFERROR(IF(VLOOKUP($A250,'Annex 2 EHV charges'!$A:$O,8,FALSE)=0,"",VLOOKUP($A250,'Annex 2 EHV charges'!$A:$O,8,FALSE)),"")</f>
        <v/>
      </c>
      <c r="F250" s="159" t="str">
        <f>IFERROR(IF(VLOOKUP($A250,'Annex 2 EHV charges'!$A:$O,9,FALSE)=0,"",VLOOKUP($A250,'Annex 2 EHV charges'!$A:$O,9,FALSE)),"")</f>
        <v/>
      </c>
      <c r="G250" s="160" t="str">
        <f>IFERROR(IF(VLOOKUP($A250,'Annex 2 EHV charges'!$A:$O,10,FALSE)=0,"",VLOOKUP($A250,'Annex 2 EHV charges'!$A:$O,10,FALSE)),"")</f>
        <v/>
      </c>
      <c r="H250" s="160" t="str">
        <f>IFERROR(IF(VLOOKUP($A250,'Annex 2 EHV charges'!$A:$O,11,FALSE)=0,"",VLOOKUP($A250,'Annex 2 EHV charges'!$A:$O,11,FALSE)),"")</f>
        <v/>
      </c>
    </row>
    <row r="251" spans="1:8" x14ac:dyDescent="0.2">
      <c r="A251" s="156" t="str">
        <f t="array" ref="A251">IFERROR(INDEX('Annex 2 EHV charges'!$A$11:$A$260, MATCH(0, IF(ISBLANK('Annex 2 EHV charges'!$A$11:$A$260),1, COUNTIF(A$4:$A250, 'Annex 2 EHV charges'!$A$11:$A$260)), 0)),"")</f>
        <v/>
      </c>
      <c r="B251" s="156" t="str">
        <f>IF($A251="","",VLOOKUP($A251,'Annex 2 EHV charges'!$A:$O,2,0))</f>
        <v/>
      </c>
      <c r="C251" s="157" t="str">
        <f>IF($A251="","",VLOOKUP($A251,'Annex 2 EHV charges'!$A:$O,3,0))</f>
        <v/>
      </c>
      <c r="D251" s="156" t="str">
        <f>IF($A251="","",VLOOKUP($A251,'Annex 2 EHV charges'!$A:$O,7,0))</f>
        <v/>
      </c>
      <c r="E251" s="158" t="str">
        <f>IFERROR(IF(VLOOKUP($A251,'Annex 2 EHV charges'!$A:$O,8,FALSE)=0,"",VLOOKUP($A251,'Annex 2 EHV charges'!$A:$O,8,FALSE)),"")</f>
        <v/>
      </c>
      <c r="F251" s="159" t="str">
        <f>IFERROR(IF(VLOOKUP($A251,'Annex 2 EHV charges'!$A:$O,9,FALSE)=0,"",VLOOKUP($A251,'Annex 2 EHV charges'!$A:$O,9,FALSE)),"")</f>
        <v/>
      </c>
      <c r="G251" s="160" t="str">
        <f>IFERROR(IF(VLOOKUP($A251,'Annex 2 EHV charges'!$A:$O,10,FALSE)=0,"",VLOOKUP($A251,'Annex 2 EHV charges'!$A:$O,10,FALSE)),"")</f>
        <v/>
      </c>
      <c r="H251" s="160" t="str">
        <f>IFERROR(IF(VLOOKUP($A251,'Annex 2 EHV charges'!$A:$O,11,FALSE)=0,"",VLOOKUP($A251,'Annex 2 EHV charges'!$A:$O,11,FALSE)),"")</f>
        <v/>
      </c>
    </row>
    <row r="252" spans="1:8" x14ac:dyDescent="0.2">
      <c r="A252" s="156" t="str">
        <f t="array" ref="A252">IFERROR(INDEX('Annex 2 EHV charges'!$A$11:$A$260, MATCH(0, IF(ISBLANK('Annex 2 EHV charges'!$A$11:$A$260),1, COUNTIF(A$4:$A251, 'Annex 2 EHV charges'!$A$11:$A$260)), 0)),"")</f>
        <v/>
      </c>
      <c r="B252" s="156" t="str">
        <f>IF($A252="","",VLOOKUP($A252,'Annex 2 EHV charges'!$A:$O,2,0))</f>
        <v/>
      </c>
      <c r="C252" s="157" t="str">
        <f>IF($A252="","",VLOOKUP($A252,'Annex 2 EHV charges'!$A:$O,3,0))</f>
        <v/>
      </c>
      <c r="D252" s="156" t="str">
        <f>IF($A252="","",VLOOKUP($A252,'Annex 2 EHV charges'!$A:$O,7,0))</f>
        <v/>
      </c>
      <c r="E252" s="158" t="str">
        <f>IFERROR(IF(VLOOKUP($A252,'Annex 2 EHV charges'!$A:$O,8,FALSE)=0,"",VLOOKUP($A252,'Annex 2 EHV charges'!$A:$O,8,FALSE)),"")</f>
        <v/>
      </c>
      <c r="F252" s="159" t="str">
        <f>IFERROR(IF(VLOOKUP($A252,'Annex 2 EHV charges'!$A:$O,9,FALSE)=0,"",VLOOKUP($A252,'Annex 2 EHV charges'!$A:$O,9,FALSE)),"")</f>
        <v/>
      </c>
      <c r="G252" s="160" t="str">
        <f>IFERROR(IF(VLOOKUP($A252,'Annex 2 EHV charges'!$A:$O,10,FALSE)=0,"",VLOOKUP($A252,'Annex 2 EHV charges'!$A:$O,10,FALSE)),"")</f>
        <v/>
      </c>
      <c r="H252" s="160" t="str">
        <f>IFERROR(IF(VLOOKUP($A252,'Annex 2 EHV charges'!$A:$O,11,FALSE)=0,"",VLOOKUP($A252,'Annex 2 EHV charges'!$A:$O,11,FALSE)),"")</f>
        <v/>
      </c>
    </row>
    <row r="253" spans="1:8" x14ac:dyDescent="0.2">
      <c r="A253" s="156" t="str">
        <f t="array" ref="A253">IFERROR(INDEX('Annex 2 EHV charges'!$A$11:$A$260, MATCH(0, IF(ISBLANK('Annex 2 EHV charges'!$A$11:$A$260),1, COUNTIF(A$4:$A252, 'Annex 2 EHV charges'!$A$11:$A$260)), 0)),"")</f>
        <v/>
      </c>
      <c r="B253" s="156" t="str">
        <f>IF($A253="","",VLOOKUP($A253,'Annex 2 EHV charges'!$A:$O,2,0))</f>
        <v/>
      </c>
      <c r="C253" s="157" t="str">
        <f>IF($A253="","",VLOOKUP($A253,'Annex 2 EHV charges'!$A:$O,3,0))</f>
        <v/>
      </c>
      <c r="D253" s="156" t="str">
        <f>IF($A253="","",VLOOKUP($A253,'Annex 2 EHV charges'!$A:$O,7,0))</f>
        <v/>
      </c>
      <c r="E253" s="158" t="str">
        <f>IFERROR(IF(VLOOKUP($A253,'Annex 2 EHV charges'!$A:$O,8,FALSE)=0,"",VLOOKUP($A253,'Annex 2 EHV charges'!$A:$O,8,FALSE)),"")</f>
        <v/>
      </c>
      <c r="F253" s="159" t="str">
        <f>IFERROR(IF(VLOOKUP($A253,'Annex 2 EHV charges'!$A:$O,9,FALSE)=0,"",VLOOKUP($A253,'Annex 2 EHV charges'!$A:$O,9,FALSE)),"")</f>
        <v/>
      </c>
      <c r="G253" s="160" t="str">
        <f>IFERROR(IF(VLOOKUP($A253,'Annex 2 EHV charges'!$A:$O,10,FALSE)=0,"",VLOOKUP($A253,'Annex 2 EHV charges'!$A:$O,10,FALSE)),"")</f>
        <v/>
      </c>
      <c r="H253" s="160" t="str">
        <f>IFERROR(IF(VLOOKUP($A253,'Annex 2 EHV charges'!$A:$O,11,FALSE)=0,"",VLOOKUP($A253,'Annex 2 EHV charges'!$A:$O,11,FALSE)),"")</f>
        <v/>
      </c>
    </row>
    <row r="254" spans="1:8" x14ac:dyDescent="0.2">
      <c r="A254" s="156" t="str">
        <f t="array" ref="A254">IFERROR(INDEX('Annex 2 EHV charges'!$A$11:$A$260, MATCH(0, IF(ISBLANK('Annex 2 EHV charges'!$A$11:$A$260),1, COUNTIF(A$4:$A253, 'Annex 2 EHV charges'!$A$11:$A$260)), 0)),"")</f>
        <v/>
      </c>
      <c r="B254" s="156" t="str">
        <f>IF($A254="","",VLOOKUP($A254,'Annex 2 EHV charges'!$A:$O,2,0))</f>
        <v/>
      </c>
      <c r="C254" s="157" t="str">
        <f>IF($A254="","",VLOOKUP($A254,'Annex 2 EHV charges'!$A:$O,3,0))</f>
        <v/>
      </c>
      <c r="D254" s="156" t="str">
        <f>IF($A254="","",VLOOKUP($A254,'Annex 2 EHV charges'!$A:$O,7,0))</f>
        <v/>
      </c>
      <c r="E254" s="158" t="str">
        <f>IFERROR(IF(VLOOKUP($A254,'Annex 2 EHV charges'!$A:$O,8,FALSE)=0,"",VLOOKUP($A254,'Annex 2 EHV charges'!$A:$O,8,FALSE)),"")</f>
        <v/>
      </c>
      <c r="F254" s="159" t="str">
        <f>IFERROR(IF(VLOOKUP($A254,'Annex 2 EHV charges'!$A:$O,9,FALSE)=0,"",VLOOKUP($A254,'Annex 2 EHV charges'!$A:$O,9,FALSE)),"")</f>
        <v/>
      </c>
      <c r="G254" s="160" t="str">
        <f>IFERROR(IF(VLOOKUP($A254,'Annex 2 EHV charges'!$A:$O,10,FALSE)=0,"",VLOOKUP($A254,'Annex 2 EHV charges'!$A:$O,10,FALSE)),"")</f>
        <v/>
      </c>
      <c r="H254" s="160"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136" zoomScaleNormal="100" zoomScaleSheetLayoutView="100" workbookViewId="0">
      <selection activeCell="D177" sqref="D177"/>
    </sheetView>
  </sheetViews>
  <sheetFormatPr defaultRowHeight="12.75" x14ac:dyDescent="0.2"/>
  <cols>
    <col min="1" max="1" width="14.7109375" style="72" customWidth="1"/>
    <col min="2" max="2" width="13.28515625" style="72" bestFit="1" customWidth="1"/>
    <col min="3" max="3" width="14.85546875" style="78" customWidth="1"/>
    <col min="4" max="4" width="50.7109375" style="78" customWidth="1"/>
    <col min="5" max="5" width="14.7109375" style="79" customWidth="1"/>
    <col min="6" max="7" width="14.7109375" style="80" customWidth="1"/>
    <col min="8" max="8" width="14.7109375" style="72" customWidth="1"/>
    <col min="9" max="9" width="15.5703125" style="72" customWidth="1"/>
    <col min="10" max="16384" width="9.140625" style="72"/>
  </cols>
  <sheetData>
    <row r="1" spans="1:15" x14ac:dyDescent="0.2">
      <c r="A1" s="283" t="s">
        <v>640</v>
      </c>
      <c r="B1" s="283"/>
      <c r="C1" s="283"/>
      <c r="D1" s="283"/>
      <c r="E1" s="283"/>
      <c r="F1" s="283"/>
      <c r="G1" s="283"/>
      <c r="H1" s="283"/>
    </row>
    <row r="2" spans="1:15" s="73" customFormat="1" ht="18" x14ac:dyDescent="0.2">
      <c r="A2" s="259" t="str">
        <f>Overview!B4&amp; " - Effective from "&amp;TEXT(Overview!D4,"D MMMM YYYY")&amp;" - "&amp;Overview!E4&amp;" EDCM export charges"</f>
        <v>Western Power Distribution (South Wales) plc - Effective from 1 April 2018 - Final EDCM export charges</v>
      </c>
      <c r="B2" s="260"/>
      <c r="C2" s="260"/>
      <c r="D2" s="260"/>
      <c r="E2" s="260"/>
      <c r="F2" s="260"/>
      <c r="G2" s="260"/>
      <c r="H2" s="261"/>
    </row>
    <row r="3" spans="1:15" s="96" customFormat="1" ht="18" x14ac:dyDescent="0.2">
      <c r="A3" s="154"/>
      <c r="B3" s="154"/>
      <c r="C3" s="154"/>
      <c r="D3" s="155"/>
      <c r="E3" s="102"/>
      <c r="F3" s="102"/>
      <c r="G3" s="103"/>
      <c r="H3" s="103"/>
      <c r="I3" s="93"/>
      <c r="J3" s="93"/>
      <c r="K3" s="93"/>
      <c r="L3" s="93"/>
      <c r="M3" s="93"/>
      <c r="N3" s="93"/>
      <c r="O3" s="93"/>
    </row>
    <row r="4" spans="1:15" ht="63.75" x14ac:dyDescent="0.2">
      <c r="A4" s="184" t="s">
        <v>522</v>
      </c>
      <c r="B4" s="185" t="s">
        <v>485</v>
      </c>
      <c r="C4" s="184" t="s">
        <v>487</v>
      </c>
      <c r="D4" s="186" t="s">
        <v>196</v>
      </c>
      <c r="E4" s="183" t="str">
        <f>'Annex 2 EHV charges'!L10</f>
        <v>Export
Super Red
unit charge
(p/kWh)</v>
      </c>
      <c r="F4" s="186" t="str">
        <f>'Annex 2 EHV charges'!M10</f>
        <v>Export
fixed charge
(p/day)</v>
      </c>
      <c r="G4" s="186" t="str">
        <f>'Annex 2 EHV charges'!N10</f>
        <v>Export
capacity charge
(p/kVA/day)</v>
      </c>
      <c r="H4" s="186" t="str">
        <f>'Annex 2 EHV charges'!O10</f>
        <v>Export
exceeded capacity charge
(p/kVA/day)</v>
      </c>
    </row>
    <row r="5" spans="1:15" x14ac:dyDescent="0.2">
      <c r="A5" s="157">
        <f t="array" ref="A5">IFERROR(INDEX('Annex 2 EHV charges'!$D$11:$D$260, MATCH(0, IF(ISBLANK('Annex 2 EHV charges'!$D$11:$D$260),1, COUNTIF(A$4:$A4, 'Annex 2 EHV charges'!$D$11:$D$260)), 0)),"")</f>
        <v>425</v>
      </c>
      <c r="B5" s="156">
        <f>IF($A5="","",VLOOKUP($A5,'Annex 2 EHV charges'!$D:$O,2,0))</f>
        <v>425</v>
      </c>
      <c r="C5" s="157">
        <f>IF($A5="","",VLOOKUP($A5,'Annex 2 EHV charges'!$D:$O,3,0))</f>
        <v>2100041256901</v>
      </c>
      <c r="D5" s="156" t="str">
        <f>IF($A5="","",VLOOKUP($A5,'Annex 2 EHV charges'!$D:$O,4,0))</f>
        <v>Mynydd Y Bwllfa</v>
      </c>
      <c r="E5" s="161" t="str">
        <f>IFERROR(IF(VLOOKUP($A5,'Annex 2 EHV charges'!$D:$O,9,FALSE)=0,"",VLOOKUP($A5,'Annex 2 EHV charges'!$D:$O,9,FALSE)),"")</f>
        <v/>
      </c>
      <c r="F5" s="162">
        <f>IFERROR(IF(VLOOKUP($A5,'Annex 2 EHV charges'!$D:$O,10,FALSE)=0,"",VLOOKUP($A5,'Annex 2 EHV charges'!$D:$O,10,FALSE)),"")</f>
        <v>1376.96</v>
      </c>
      <c r="G5" s="163">
        <f>IFERROR(IF(VLOOKUP($A5,'Annex 2 EHV charges'!$D:$O,11,FALSE)=0,"",VLOOKUP($A5,'Annex 2 EHV charges'!$D:$O,11,FALSE)),"")</f>
        <v>0.05</v>
      </c>
      <c r="H5" s="163">
        <f>IFERROR(IF(VLOOKUP($A5,'Annex 2 EHV charges'!$D:$O,12,FALSE)=0,"",VLOOKUP($A5,'Annex 2 EHV charges'!$D:$O,12,FALSE)),"")</f>
        <v>0.05</v>
      </c>
    </row>
    <row r="6" spans="1:15" x14ac:dyDescent="0.2">
      <c r="A6" s="157">
        <f t="array" ref="A6">IFERROR(INDEX('Annex 2 EHV charges'!$D$11:$D$260, MATCH(0, IF(ISBLANK('Annex 2 EHV charges'!$D$11:$D$260),1, COUNTIF(A$4:$A5, 'Annex 2 EHV charges'!$D$11:$D$260)), 0)),"")</f>
        <v>426</v>
      </c>
      <c r="B6" s="156">
        <f>IF($A6="","",VLOOKUP($A6,'Annex 2 EHV charges'!$D:$O,2,0))</f>
        <v>426</v>
      </c>
      <c r="C6" s="157">
        <f>IF($A6="","",VLOOKUP($A6,'Annex 2 EHV charges'!$D:$O,3,0))</f>
        <v>2100041327882</v>
      </c>
      <c r="D6" s="156" t="str">
        <f>IF($A6="","",VLOOKUP($A6,'Annex 2 EHV charges'!$D:$O,4,0))</f>
        <v>MARGAM BIOMASS 132kV (exWLOG1G)</v>
      </c>
      <c r="E6" s="161">
        <f>IFERROR(IF(VLOOKUP($A6,'Annex 2 EHV charges'!$D:$O,9,FALSE)=0,"",VLOOKUP($A6,'Annex 2 EHV charges'!$D:$O,9,FALSE)),"")</f>
        <v>-4.8000000000000001E-2</v>
      </c>
      <c r="F6" s="162">
        <f>IFERROR(IF(VLOOKUP($A6,'Annex 2 EHV charges'!$D:$O,10,FALSE)=0,"",VLOOKUP($A6,'Annex 2 EHV charges'!$D:$O,10,FALSE)),"")</f>
        <v>7233.94</v>
      </c>
      <c r="G6" s="163">
        <f>IFERROR(IF(VLOOKUP($A6,'Annex 2 EHV charges'!$D:$O,11,FALSE)=0,"",VLOOKUP($A6,'Annex 2 EHV charges'!$D:$O,11,FALSE)),"")</f>
        <v>0.05</v>
      </c>
      <c r="H6" s="163">
        <f>IFERROR(IF(VLOOKUP($A6,'Annex 2 EHV charges'!$D:$O,12,FALSE)=0,"",VLOOKUP($A6,'Annex 2 EHV charges'!$D:$O,12,FALSE)),"")</f>
        <v>0.05</v>
      </c>
    </row>
    <row r="7" spans="1:15" x14ac:dyDescent="0.2">
      <c r="A7" s="157">
        <f t="array" ref="A7">IFERROR(INDEX('Annex 2 EHV charges'!$D$11:$D$260, MATCH(0, IF(ISBLANK('Annex 2 EHV charges'!$D$11:$D$260),1, COUNTIF(A$4:$A6, 'Annex 2 EHV charges'!$D$11:$D$260)), 0)),"")</f>
        <v>975</v>
      </c>
      <c r="B7" s="156">
        <f>IF($A7="","",VLOOKUP($A7,'Annex 2 EHV charges'!$D:$O,2,0))</f>
        <v>975</v>
      </c>
      <c r="C7" s="157">
        <f>IF($A7="","",VLOOKUP($A7,'Annex 2 EHV charges'!$D:$O,3,0))</f>
        <v>2100041270320</v>
      </c>
      <c r="D7" s="156" t="str">
        <f>IF($A7="","",VLOOKUP($A7,'Annex 2 EHV charges'!$D:$O,4,0))</f>
        <v>Penrhiwarwydd Farm</v>
      </c>
      <c r="E7" s="161" t="str">
        <f>IFERROR(IF(VLOOKUP($A7,'Annex 2 EHV charges'!$D:$O,9,FALSE)=0,"",VLOOKUP($A7,'Annex 2 EHV charges'!$D:$O,9,FALSE)),"")</f>
        <v/>
      </c>
      <c r="F7" s="162">
        <f>IFERROR(IF(VLOOKUP($A7,'Annex 2 EHV charges'!$D:$O,10,FALSE)=0,"",VLOOKUP($A7,'Annex 2 EHV charges'!$D:$O,10,FALSE)),"")</f>
        <v>649.02</v>
      </c>
      <c r="G7" s="163">
        <f>IFERROR(IF(VLOOKUP($A7,'Annex 2 EHV charges'!$D:$O,11,FALSE)=0,"",VLOOKUP($A7,'Annex 2 EHV charges'!$D:$O,11,FALSE)),"")</f>
        <v>0.05</v>
      </c>
      <c r="H7" s="163">
        <f>IFERROR(IF(VLOOKUP($A7,'Annex 2 EHV charges'!$D:$O,12,FALSE)=0,"",VLOOKUP($A7,'Annex 2 EHV charges'!$D:$O,12,FALSE)),"")</f>
        <v>0.05</v>
      </c>
    </row>
    <row r="8" spans="1:15" x14ac:dyDescent="0.2">
      <c r="A8" s="157">
        <f t="array" ref="A8">IFERROR(INDEX('Annex 2 EHV charges'!$D$11:$D$260, MATCH(0, IF(ISBLANK('Annex 2 EHV charges'!$D$11:$D$260),1, COUNTIF(A$4:$A7, 'Annex 2 EHV charges'!$D$11:$D$260)), 0)),"")</f>
        <v>976</v>
      </c>
      <c r="B8" s="156">
        <f>IF($A8="","",VLOOKUP($A8,'Annex 2 EHV charges'!$D:$O,2,0))</f>
        <v>976</v>
      </c>
      <c r="C8" s="157">
        <f>IF($A8="","",VLOOKUP($A8,'Annex 2 EHV charges'!$D:$O,3,0))</f>
        <v>2100041272870</v>
      </c>
      <c r="D8" s="156" t="str">
        <f>IF($A8="","",VLOOKUP($A8,'Annex 2 EHV charges'!$D:$O,4,0))</f>
        <v>Little Neath</v>
      </c>
      <c r="E8" s="161" t="str">
        <f>IFERROR(IF(VLOOKUP($A8,'Annex 2 EHV charges'!$D:$O,9,FALSE)=0,"",VLOOKUP($A8,'Annex 2 EHV charges'!$D:$O,9,FALSE)),"")</f>
        <v/>
      </c>
      <c r="F8" s="162">
        <f>IFERROR(IF(VLOOKUP($A8,'Annex 2 EHV charges'!$D:$O,10,FALSE)=0,"",VLOOKUP($A8,'Annex 2 EHV charges'!$D:$O,10,FALSE)),"")</f>
        <v>751.67</v>
      </c>
      <c r="G8" s="163">
        <f>IFERROR(IF(VLOOKUP($A8,'Annex 2 EHV charges'!$D:$O,11,FALSE)=0,"",VLOOKUP($A8,'Annex 2 EHV charges'!$D:$O,11,FALSE)),"")</f>
        <v>0.05</v>
      </c>
      <c r="H8" s="163">
        <f>IFERROR(IF(VLOOKUP($A8,'Annex 2 EHV charges'!$D:$O,12,FALSE)=0,"",VLOOKUP($A8,'Annex 2 EHV charges'!$D:$O,12,FALSE)),"")</f>
        <v>0.05</v>
      </c>
    </row>
    <row r="9" spans="1:15" x14ac:dyDescent="0.2">
      <c r="A9" s="157">
        <f t="array" ref="A9">IFERROR(INDEX('Annex 2 EHV charges'!$D$11:$D$260, MATCH(0, IF(ISBLANK('Annex 2 EHV charges'!$D$11:$D$260),1, COUNTIF(A$4:$A8, 'Annex 2 EHV charges'!$D$11:$D$260)), 0)),"")</f>
        <v>943</v>
      </c>
      <c r="B9" s="156">
        <f>IF($A9="","",VLOOKUP($A9,'Annex 2 EHV charges'!$D:$O,2,0))</f>
        <v>943</v>
      </c>
      <c r="C9" s="157">
        <f>IF($A9="","",VLOOKUP($A9,'Annex 2 EHV charges'!$D:$O,3,0))</f>
        <v>2100041136546</v>
      </c>
      <c r="D9" s="156" t="str">
        <f>IF($A9="","",VLOOKUP($A9,'Annex 2 EHV charges'!$D:$O,4,0))</f>
        <v>Hoplass</v>
      </c>
      <c r="E9" s="161" t="str">
        <f>IFERROR(IF(VLOOKUP($A9,'Annex 2 EHV charges'!$D:$O,9,FALSE)=0,"",VLOOKUP($A9,'Annex 2 EHV charges'!$D:$O,9,FALSE)),"")</f>
        <v/>
      </c>
      <c r="F9" s="162">
        <f>IFERROR(IF(VLOOKUP($A9,'Annex 2 EHV charges'!$D:$O,10,FALSE)=0,"",VLOOKUP($A9,'Annex 2 EHV charges'!$D:$O,10,FALSE)),"")</f>
        <v>680.11</v>
      </c>
      <c r="G9" s="163">
        <f>IFERROR(IF(VLOOKUP($A9,'Annex 2 EHV charges'!$D:$O,11,FALSE)=0,"",VLOOKUP($A9,'Annex 2 EHV charges'!$D:$O,11,FALSE)),"")</f>
        <v>0.05</v>
      </c>
      <c r="H9" s="163">
        <f>IFERROR(IF(VLOOKUP($A9,'Annex 2 EHV charges'!$D:$O,12,FALSE)=0,"",VLOOKUP($A9,'Annex 2 EHV charges'!$D:$O,12,FALSE)),"")</f>
        <v>0.05</v>
      </c>
    </row>
    <row r="10" spans="1:15" x14ac:dyDescent="0.2">
      <c r="A10" s="157">
        <f t="array" ref="A10">IFERROR(INDEX('Annex 2 EHV charges'!$D$11:$D$260, MATCH(0, IF(ISBLANK('Annex 2 EHV charges'!$D$11:$D$260),1, COUNTIF(A$4:$A9, 'Annex 2 EHV charges'!$D$11:$D$260)), 0)),"")</f>
        <v>977</v>
      </c>
      <c r="B10" s="156">
        <f>IF($A10="","",VLOOKUP($A10,'Annex 2 EHV charges'!$D:$O,2,0))</f>
        <v>977</v>
      </c>
      <c r="C10" s="157">
        <f>IF($A10="","",VLOOKUP($A10,'Annex 2 EHV charges'!$D:$O,3,0))</f>
        <v>2100041278161</v>
      </c>
      <c r="D10" s="156" t="str">
        <f>IF($A10="","",VLOOKUP($A10,'Annex 2 EHV charges'!$D:$O,4,0))</f>
        <v>Gelliwern Isaf</v>
      </c>
      <c r="E10" s="161" t="str">
        <f>IFERROR(IF(VLOOKUP($A10,'Annex 2 EHV charges'!$D:$O,9,FALSE)=0,"",VLOOKUP($A10,'Annex 2 EHV charges'!$D:$O,9,FALSE)),"")</f>
        <v/>
      </c>
      <c r="F10" s="162">
        <f>IFERROR(IF(VLOOKUP($A10,'Annex 2 EHV charges'!$D:$O,10,FALSE)=0,"",VLOOKUP($A10,'Annex 2 EHV charges'!$D:$O,10,FALSE)),"")</f>
        <v>452.16</v>
      </c>
      <c r="G10" s="163">
        <f>IFERROR(IF(VLOOKUP($A10,'Annex 2 EHV charges'!$D:$O,11,FALSE)=0,"",VLOOKUP($A10,'Annex 2 EHV charges'!$D:$O,11,FALSE)),"")</f>
        <v>0.05</v>
      </c>
      <c r="H10" s="163">
        <f>IFERROR(IF(VLOOKUP($A10,'Annex 2 EHV charges'!$D:$O,12,FALSE)=0,"",VLOOKUP($A10,'Annex 2 EHV charges'!$D:$O,12,FALSE)),"")</f>
        <v>0.05</v>
      </c>
    </row>
    <row r="11" spans="1:15" x14ac:dyDescent="0.2">
      <c r="A11" s="157">
        <f t="array" ref="A11">IFERROR(INDEX('Annex 2 EHV charges'!$D$11:$D$260, MATCH(0, IF(ISBLANK('Annex 2 EHV charges'!$D$11:$D$260),1, COUNTIF(A$4:$A10, 'Annex 2 EHV charges'!$D$11:$D$260)), 0)),"")</f>
        <v>978</v>
      </c>
      <c r="B11" s="156">
        <f>IF($A11="","",VLOOKUP($A11,'Annex 2 EHV charges'!$D:$O,2,0))</f>
        <v>978</v>
      </c>
      <c r="C11" s="157">
        <f>IF($A11="","",VLOOKUP($A11,'Annex 2 EHV charges'!$D:$O,3,0))</f>
        <v>2100041290967</v>
      </c>
      <c r="D11" s="156" t="str">
        <f>IF($A11="","",VLOOKUP($A11,'Annex 2 EHV charges'!$D:$O,4,0))</f>
        <v>Oak cottage</v>
      </c>
      <c r="E11" s="161" t="str">
        <f>IFERROR(IF(VLOOKUP($A11,'Annex 2 EHV charges'!$D:$O,9,FALSE)=0,"",VLOOKUP($A11,'Annex 2 EHV charges'!$D:$O,9,FALSE)),"")</f>
        <v/>
      </c>
      <c r="F11" s="162">
        <f>IFERROR(IF(VLOOKUP($A11,'Annex 2 EHV charges'!$D:$O,10,FALSE)=0,"",VLOOKUP($A11,'Annex 2 EHV charges'!$D:$O,10,FALSE)),"")</f>
        <v>3675.88</v>
      </c>
      <c r="G11" s="163">
        <f>IFERROR(IF(VLOOKUP($A11,'Annex 2 EHV charges'!$D:$O,11,FALSE)=0,"",VLOOKUP($A11,'Annex 2 EHV charges'!$D:$O,11,FALSE)),"")</f>
        <v>0.05</v>
      </c>
      <c r="H11" s="163">
        <f>IFERROR(IF(VLOOKUP($A11,'Annex 2 EHV charges'!$D:$O,12,FALSE)=0,"",VLOOKUP($A11,'Annex 2 EHV charges'!$D:$O,12,FALSE)),"")</f>
        <v>0.05</v>
      </c>
    </row>
    <row r="12" spans="1:15" x14ac:dyDescent="0.2">
      <c r="A12" s="157">
        <f t="array" ref="A12">IFERROR(INDEX('Annex 2 EHV charges'!$D$11:$D$260, MATCH(0, IF(ISBLANK('Annex 2 EHV charges'!$D$11:$D$260),1, COUNTIF(A$4:$A11, 'Annex 2 EHV charges'!$D$11:$D$260)), 0)),"")</f>
        <v>979</v>
      </c>
      <c r="B12" s="156">
        <f>IF($A12="","",VLOOKUP($A12,'Annex 2 EHV charges'!$D:$O,2,0))</f>
        <v>979</v>
      </c>
      <c r="C12" s="157">
        <f>IF($A12="","",VLOOKUP($A12,'Annex 2 EHV charges'!$D:$O,3,0))</f>
        <v>2100041309935</v>
      </c>
      <c r="D12" s="156" t="str">
        <f>IF($A12="","",VLOOKUP($A12,'Annex 2 EHV charges'!$D:$O,4,0))</f>
        <v>Red Court</v>
      </c>
      <c r="E12" s="161" t="str">
        <f>IFERROR(IF(VLOOKUP($A12,'Annex 2 EHV charges'!$D:$O,9,FALSE)=0,"",VLOOKUP($A12,'Annex 2 EHV charges'!$D:$O,9,FALSE)),"")</f>
        <v/>
      </c>
      <c r="F12" s="162">
        <f>IFERROR(IF(VLOOKUP($A12,'Annex 2 EHV charges'!$D:$O,10,FALSE)=0,"",VLOOKUP($A12,'Annex 2 EHV charges'!$D:$O,10,FALSE)),"")</f>
        <v>502.14</v>
      </c>
      <c r="G12" s="163">
        <f>IFERROR(IF(VLOOKUP($A12,'Annex 2 EHV charges'!$D:$O,11,FALSE)=0,"",VLOOKUP($A12,'Annex 2 EHV charges'!$D:$O,11,FALSE)),"")</f>
        <v>0.05</v>
      </c>
      <c r="H12" s="163">
        <f>IFERROR(IF(VLOOKUP($A12,'Annex 2 EHV charges'!$D:$O,12,FALSE)=0,"",VLOOKUP($A12,'Annex 2 EHV charges'!$D:$O,12,FALSE)),"")</f>
        <v>0.05</v>
      </c>
    </row>
    <row r="13" spans="1:15" x14ac:dyDescent="0.2">
      <c r="A13" s="157">
        <f t="array" ref="A13">IFERROR(INDEX('Annex 2 EHV charges'!$D$11:$D$260, MATCH(0, IF(ISBLANK('Annex 2 EHV charges'!$D$11:$D$260),1, COUNTIF(A$4:$A12, 'Annex 2 EHV charges'!$D$11:$D$260)), 0)),"")</f>
        <v>980</v>
      </c>
      <c r="B13" s="156">
        <f>IF($A13="","",VLOOKUP($A13,'Annex 2 EHV charges'!$D:$O,2,0))</f>
        <v>980</v>
      </c>
      <c r="C13" s="157">
        <f>IF($A13="","",VLOOKUP($A13,'Annex 2 EHV charges'!$D:$O,3,0))</f>
        <v>2100041319367</v>
      </c>
      <c r="D13" s="156" t="str">
        <f>IF($A13="","",VLOOKUP($A13,'Annex 2 EHV charges'!$D:$O,4,0))</f>
        <v>Carn Nicholas</v>
      </c>
      <c r="E13" s="161" t="str">
        <f>IFERROR(IF(VLOOKUP($A13,'Annex 2 EHV charges'!$D:$O,9,FALSE)=0,"",VLOOKUP($A13,'Annex 2 EHV charges'!$D:$O,9,FALSE)),"")</f>
        <v/>
      </c>
      <c r="F13" s="162">
        <f>IFERROR(IF(VLOOKUP($A13,'Annex 2 EHV charges'!$D:$O,10,FALSE)=0,"",VLOOKUP($A13,'Annex 2 EHV charges'!$D:$O,10,FALSE)),"")</f>
        <v>481.39</v>
      </c>
      <c r="G13" s="163">
        <f>IFERROR(IF(VLOOKUP($A13,'Annex 2 EHV charges'!$D:$O,11,FALSE)=0,"",VLOOKUP($A13,'Annex 2 EHV charges'!$D:$O,11,FALSE)),"")</f>
        <v>0.05</v>
      </c>
      <c r="H13" s="163">
        <f>IFERROR(IF(VLOOKUP($A13,'Annex 2 EHV charges'!$D:$O,12,FALSE)=0,"",VLOOKUP($A13,'Annex 2 EHV charges'!$D:$O,12,FALSE)),"")</f>
        <v>0.05</v>
      </c>
    </row>
    <row r="14" spans="1:15" x14ac:dyDescent="0.2">
      <c r="A14" s="157">
        <f t="array" ref="A14">IFERROR(INDEX('Annex 2 EHV charges'!$D$11:$D$260, MATCH(0, IF(ISBLANK('Annex 2 EHV charges'!$D$11:$D$260),1, COUNTIF(A$4:$A13, 'Annex 2 EHV charges'!$D$11:$D$260)), 0)),"")</f>
        <v>981</v>
      </c>
      <c r="B14" s="156">
        <f>IF($A14="","",VLOOKUP($A14,'Annex 2 EHV charges'!$D:$O,2,0))</f>
        <v>981</v>
      </c>
      <c r="C14" s="157">
        <f>IF($A14="","",VLOOKUP($A14,'Annex 2 EHV charges'!$D:$O,3,0))</f>
        <v>2100041320655</v>
      </c>
      <c r="D14" s="156" t="str">
        <f>IF($A14="","",VLOOKUP($A14,'Annex 2 EHV charges'!$D:$O,4,0))</f>
        <v>Brynwhilach Farm</v>
      </c>
      <c r="E14" s="161" t="str">
        <f>IFERROR(IF(VLOOKUP($A14,'Annex 2 EHV charges'!$D:$O,9,FALSE)=0,"",VLOOKUP($A14,'Annex 2 EHV charges'!$D:$O,9,FALSE)),"")</f>
        <v/>
      </c>
      <c r="F14" s="162">
        <f>IFERROR(IF(VLOOKUP($A14,'Annex 2 EHV charges'!$D:$O,10,FALSE)=0,"",VLOOKUP($A14,'Annex 2 EHV charges'!$D:$O,10,FALSE)),"")</f>
        <v>845.11</v>
      </c>
      <c r="G14" s="163">
        <f>IFERROR(IF(VLOOKUP($A14,'Annex 2 EHV charges'!$D:$O,11,FALSE)=0,"",VLOOKUP($A14,'Annex 2 EHV charges'!$D:$O,11,FALSE)),"")</f>
        <v>0.05</v>
      </c>
      <c r="H14" s="163">
        <f>IFERROR(IF(VLOOKUP($A14,'Annex 2 EHV charges'!$D:$O,12,FALSE)=0,"",VLOOKUP($A14,'Annex 2 EHV charges'!$D:$O,12,FALSE)),"")</f>
        <v>0.05</v>
      </c>
    </row>
    <row r="15" spans="1:15" x14ac:dyDescent="0.2">
      <c r="A15" s="157">
        <f t="array" ref="A15">IFERROR(INDEX('Annex 2 EHV charges'!$D$11:$D$260, MATCH(0, IF(ISBLANK('Annex 2 EHV charges'!$D$11:$D$260),1, COUNTIF(A$4:$A14, 'Annex 2 EHV charges'!$D$11:$D$260)), 0)),"")</f>
        <v>983</v>
      </c>
      <c r="B15" s="156">
        <f>IF($A15="","",VLOOKUP($A15,'Annex 2 EHV charges'!$D:$O,2,0))</f>
        <v>983</v>
      </c>
      <c r="C15" s="157">
        <f>IF($A15="","",VLOOKUP($A15,'Annex 2 EHV charges'!$D:$O,3,0))</f>
        <v>2100041321817</v>
      </c>
      <c r="D15" s="156" t="str">
        <f>IF($A15="","",VLOOKUP($A15,'Annex 2 EHV charges'!$D:$O,4,0))</f>
        <v>Jesus College</v>
      </c>
      <c r="E15" s="161" t="str">
        <f>IFERROR(IF(VLOOKUP($A15,'Annex 2 EHV charges'!$D:$O,9,FALSE)=0,"",VLOOKUP($A15,'Annex 2 EHV charges'!$D:$O,9,FALSE)),"")</f>
        <v/>
      </c>
      <c r="F15" s="162">
        <f>IFERROR(IF(VLOOKUP($A15,'Annex 2 EHV charges'!$D:$O,10,FALSE)=0,"",VLOOKUP($A15,'Annex 2 EHV charges'!$D:$O,10,FALSE)),"")</f>
        <v>481.78</v>
      </c>
      <c r="G15" s="163">
        <f>IFERROR(IF(VLOOKUP($A15,'Annex 2 EHV charges'!$D:$O,11,FALSE)=0,"",VLOOKUP($A15,'Annex 2 EHV charges'!$D:$O,11,FALSE)),"")</f>
        <v>0.05</v>
      </c>
      <c r="H15" s="163">
        <f>IFERROR(IF(VLOOKUP($A15,'Annex 2 EHV charges'!$D:$O,12,FALSE)=0,"",VLOOKUP($A15,'Annex 2 EHV charges'!$D:$O,12,FALSE)),"")</f>
        <v>0.05</v>
      </c>
    </row>
    <row r="16" spans="1:15" x14ac:dyDescent="0.2">
      <c r="A16" s="157">
        <f t="array" ref="A16">IFERROR(INDEX('Annex 2 EHV charges'!$D$11:$D$260, MATCH(0, IF(ISBLANK('Annex 2 EHV charges'!$D$11:$D$260),1, COUNTIF(A$4:$A15, 'Annex 2 EHV charges'!$D$11:$D$260)), 0)),"")</f>
        <v>984</v>
      </c>
      <c r="B16" s="156">
        <f>IF($A16="","",VLOOKUP($A16,'Annex 2 EHV charges'!$D:$O,2,0))</f>
        <v>984</v>
      </c>
      <c r="C16" s="157">
        <f>IF($A16="","",VLOOKUP($A16,'Annex 2 EHV charges'!$D:$O,3,0))</f>
        <v>2100041322192</v>
      </c>
      <c r="D16" s="156" t="str">
        <f>IF($A16="","",VLOOKUP($A16,'Annex 2 EHV charges'!$D:$O,4,0))</f>
        <v>Sully Moors</v>
      </c>
      <c r="E16" s="161">
        <f>IFERROR(IF(VLOOKUP($A16,'Annex 2 EHV charges'!$D:$O,9,FALSE)=0,"",VLOOKUP($A16,'Annex 2 EHV charges'!$D:$O,9,FALSE)),"")</f>
        <v>-2.7E-2</v>
      </c>
      <c r="F16" s="162">
        <f>IFERROR(IF(VLOOKUP($A16,'Annex 2 EHV charges'!$D:$O,10,FALSE)=0,"",VLOOKUP($A16,'Annex 2 EHV charges'!$D:$O,10,FALSE)),"")</f>
        <v>958.18</v>
      </c>
      <c r="G16" s="163">
        <f>IFERROR(IF(VLOOKUP($A16,'Annex 2 EHV charges'!$D:$O,11,FALSE)=0,"",VLOOKUP($A16,'Annex 2 EHV charges'!$D:$O,11,FALSE)),"")</f>
        <v>0.05</v>
      </c>
      <c r="H16" s="163">
        <f>IFERROR(IF(VLOOKUP($A16,'Annex 2 EHV charges'!$D:$O,12,FALSE)=0,"",VLOOKUP($A16,'Annex 2 EHV charges'!$D:$O,12,FALSE)),"")</f>
        <v>0.05</v>
      </c>
    </row>
    <row r="17" spans="1:8" x14ac:dyDescent="0.2">
      <c r="A17" s="157">
        <f t="array" ref="A17">IFERROR(INDEX('Annex 2 EHV charges'!$D$11:$D$260, MATCH(0, IF(ISBLANK('Annex 2 EHV charges'!$D$11:$D$260),1, COUNTIF(A$4:$A16, 'Annex 2 EHV charges'!$D$11:$D$260)), 0)),"")</f>
        <v>985</v>
      </c>
      <c r="B17" s="156">
        <f>IF($A17="","",VLOOKUP($A17,'Annex 2 EHV charges'!$D:$O,2,0))</f>
        <v>985</v>
      </c>
      <c r="C17" s="157">
        <f>IF($A17="","",VLOOKUP($A17,'Annex 2 EHV charges'!$D:$O,3,0))</f>
        <v>2100041330928</v>
      </c>
      <c r="D17" s="156" t="str">
        <f>IF($A17="","",VLOOKUP($A17,'Annex 2 EHV charges'!$D:$O,4,0))</f>
        <v>Hafod Y Dafal #2</v>
      </c>
      <c r="E17" s="161" t="str">
        <f>IFERROR(IF(VLOOKUP($A17,'Annex 2 EHV charges'!$D:$O,9,FALSE)=0,"",VLOOKUP($A17,'Annex 2 EHV charges'!$D:$O,9,FALSE)),"")</f>
        <v/>
      </c>
      <c r="F17" s="162">
        <f>IFERROR(IF(VLOOKUP($A17,'Annex 2 EHV charges'!$D:$O,10,FALSE)=0,"",VLOOKUP($A17,'Annex 2 EHV charges'!$D:$O,10,FALSE)),"")</f>
        <v>1649.86</v>
      </c>
      <c r="G17" s="163">
        <f>IFERROR(IF(VLOOKUP($A17,'Annex 2 EHV charges'!$D:$O,11,FALSE)=0,"",VLOOKUP($A17,'Annex 2 EHV charges'!$D:$O,11,FALSE)),"")</f>
        <v>0.05</v>
      </c>
      <c r="H17" s="163">
        <f>IFERROR(IF(VLOOKUP($A17,'Annex 2 EHV charges'!$D:$O,12,FALSE)=0,"",VLOOKUP($A17,'Annex 2 EHV charges'!$D:$O,12,FALSE)),"")</f>
        <v>0.05</v>
      </c>
    </row>
    <row r="18" spans="1:8" x14ac:dyDescent="0.2">
      <c r="A18" s="157">
        <f t="array" ref="A18">IFERROR(INDEX('Annex 2 EHV charges'!$D$11:$D$260, MATCH(0, IF(ISBLANK('Annex 2 EHV charges'!$D$11:$D$260),1, COUNTIF(A$4:$A17, 'Annex 2 EHV charges'!$D$11:$D$260)), 0)),"")</f>
        <v>989</v>
      </c>
      <c r="B18" s="156">
        <f>IF($A18="","",VLOOKUP($A18,'Annex 2 EHV charges'!$D:$O,2,0))</f>
        <v>989</v>
      </c>
      <c r="C18" s="157">
        <f>IF($A18="","",VLOOKUP($A18,'Annex 2 EHV charges'!$D:$O,3,0))</f>
        <v>2100041336725</v>
      </c>
      <c r="D18" s="156" t="str">
        <f>IF($A18="","",VLOOKUP($A18,'Annex 2 EHV charges'!$D:$O,4,0))</f>
        <v>STORMY DOWN '2'  33kV GEN</v>
      </c>
      <c r="E18" s="161" t="str">
        <f>IFERROR(IF(VLOOKUP($A18,'Annex 2 EHV charges'!$D:$O,9,FALSE)=0,"",VLOOKUP($A18,'Annex 2 EHV charges'!$D:$O,9,FALSE)),"")</f>
        <v/>
      </c>
      <c r="F18" s="162">
        <f>IFERROR(IF(VLOOKUP($A18,'Annex 2 EHV charges'!$D:$O,10,FALSE)=0,"",VLOOKUP($A18,'Annex 2 EHV charges'!$D:$O,10,FALSE)),"")</f>
        <v>978.46</v>
      </c>
      <c r="G18" s="163">
        <f>IFERROR(IF(VLOOKUP($A18,'Annex 2 EHV charges'!$D:$O,11,FALSE)=0,"",VLOOKUP($A18,'Annex 2 EHV charges'!$D:$O,11,FALSE)),"")</f>
        <v>0.05</v>
      </c>
      <c r="H18" s="163">
        <f>IFERROR(IF(VLOOKUP($A18,'Annex 2 EHV charges'!$D:$O,12,FALSE)=0,"",VLOOKUP($A18,'Annex 2 EHV charges'!$D:$O,12,FALSE)),"")</f>
        <v>0.05</v>
      </c>
    </row>
    <row r="19" spans="1:8" x14ac:dyDescent="0.2">
      <c r="A19" s="157">
        <f t="array" ref="A19">IFERROR(INDEX('Annex 2 EHV charges'!$D$11:$D$260, MATCH(0, IF(ISBLANK('Annex 2 EHV charges'!$D$11:$D$260),1, COUNTIF(A$4:$A18, 'Annex 2 EHV charges'!$D$11:$D$260)), 0)),"")</f>
        <v>721</v>
      </c>
      <c r="B19" s="156">
        <f>IF($A19="","",VLOOKUP($A19,'Annex 2 EHV charges'!$D:$O,2,0))</f>
        <v>721</v>
      </c>
      <c r="C19" s="157">
        <f>IF($A19="","",VLOOKUP($A19,'Annex 2 EHV charges'!$D:$O,3,0))</f>
        <v>2100041336743</v>
      </c>
      <c r="D19" s="156" t="str">
        <f>IF($A19="","",VLOOKUP($A19,'Annex 2 EHV charges'!$D:$O,4,0))</f>
        <v>OAK GROVE FM 33kV GEN</v>
      </c>
      <c r="E19" s="161" t="str">
        <f>IFERROR(IF(VLOOKUP($A19,'Annex 2 EHV charges'!$D:$O,9,FALSE)=0,"",VLOOKUP($A19,'Annex 2 EHV charges'!$D:$O,9,FALSE)),"")</f>
        <v/>
      </c>
      <c r="F19" s="162">
        <f>IFERROR(IF(VLOOKUP($A19,'Annex 2 EHV charges'!$D:$O,10,FALSE)=0,"",VLOOKUP($A19,'Annex 2 EHV charges'!$D:$O,10,FALSE)),"")</f>
        <v>458.83</v>
      </c>
      <c r="G19" s="163">
        <f>IFERROR(IF(VLOOKUP($A19,'Annex 2 EHV charges'!$D:$O,11,FALSE)=0,"",VLOOKUP($A19,'Annex 2 EHV charges'!$D:$O,11,FALSE)),"")</f>
        <v>0.05</v>
      </c>
      <c r="H19" s="163">
        <f>IFERROR(IF(VLOOKUP($A19,'Annex 2 EHV charges'!$D:$O,12,FALSE)=0,"",VLOOKUP($A19,'Annex 2 EHV charges'!$D:$O,12,FALSE)),"")</f>
        <v>0.05</v>
      </c>
    </row>
    <row r="20" spans="1:8" x14ac:dyDescent="0.2">
      <c r="A20" s="157">
        <f t="array" ref="A20">IFERROR(INDEX('Annex 2 EHV charges'!$D$11:$D$260, MATCH(0, IF(ISBLANK('Annex 2 EHV charges'!$D$11:$D$260),1, COUNTIF(A$4:$A19, 'Annex 2 EHV charges'!$D$11:$D$260)), 0)),"")</f>
        <v>722</v>
      </c>
      <c r="B20" s="156">
        <f>IF($A20="","",VLOOKUP($A20,'Annex 2 EHV charges'!$D:$O,2,0))</f>
        <v>722</v>
      </c>
      <c r="C20" s="157">
        <f>IF($A20="","",VLOOKUP($A20,'Annex 2 EHV charges'!$D:$O,3,0))</f>
        <v>2100041329072</v>
      </c>
      <c r="D20" s="156" t="str">
        <f>IF($A20="","",VLOOKUP($A20,'Annex 2 EHV charges'!$D:$O,4,0))</f>
        <v>LLANCADLE 33kV GEN</v>
      </c>
      <c r="E20" s="161" t="str">
        <f>IFERROR(IF(VLOOKUP($A20,'Annex 2 EHV charges'!$D:$O,9,FALSE)=0,"",VLOOKUP($A20,'Annex 2 EHV charges'!$D:$O,9,FALSE)),"")</f>
        <v/>
      </c>
      <c r="F20" s="162">
        <f>IFERROR(IF(VLOOKUP($A20,'Annex 2 EHV charges'!$D:$O,10,FALSE)=0,"",VLOOKUP($A20,'Annex 2 EHV charges'!$D:$O,10,FALSE)),"")</f>
        <v>479.37</v>
      </c>
      <c r="G20" s="163">
        <f>IFERROR(IF(VLOOKUP($A20,'Annex 2 EHV charges'!$D:$O,11,FALSE)=0,"",VLOOKUP($A20,'Annex 2 EHV charges'!$D:$O,11,FALSE)),"")</f>
        <v>0.05</v>
      </c>
      <c r="H20" s="163">
        <f>IFERROR(IF(VLOOKUP($A20,'Annex 2 EHV charges'!$D:$O,12,FALSE)=0,"",VLOOKUP($A20,'Annex 2 EHV charges'!$D:$O,12,FALSE)),"")</f>
        <v>0.05</v>
      </c>
    </row>
    <row r="21" spans="1:8" x14ac:dyDescent="0.2">
      <c r="A21" s="157">
        <f t="array" ref="A21">IFERROR(INDEX('Annex 2 EHV charges'!$D$11:$D$260, MATCH(0, IF(ISBLANK('Annex 2 EHV charges'!$D$11:$D$260),1, COUNTIF(A$4:$A20, 'Annex 2 EHV charges'!$D$11:$D$260)), 0)),"")</f>
        <v>723</v>
      </c>
      <c r="B21" s="156">
        <f>IF($A21="","",VLOOKUP($A21,'Annex 2 EHV charges'!$D:$O,2,0))</f>
        <v>723</v>
      </c>
      <c r="C21" s="157">
        <f>IF($A21="","",VLOOKUP($A21,'Annex 2 EHV charges'!$D:$O,3,0))</f>
        <v>2100041339187</v>
      </c>
      <c r="D21" s="156" t="str">
        <f>IF($A21="","",VLOOKUP($A21,'Annex 2 EHV charges'!$D:$O,4,0))</f>
        <v>Lower House farm</v>
      </c>
      <c r="E21" s="161" t="str">
        <f>IFERROR(IF(VLOOKUP($A21,'Annex 2 EHV charges'!$D:$O,9,FALSE)=0,"",VLOOKUP($A21,'Annex 2 EHV charges'!$D:$O,9,FALSE)),"")</f>
        <v/>
      </c>
      <c r="F21" s="162">
        <f>IFERROR(IF(VLOOKUP($A21,'Annex 2 EHV charges'!$D:$O,10,FALSE)=0,"",VLOOKUP($A21,'Annex 2 EHV charges'!$D:$O,10,FALSE)),"")</f>
        <v>5723.93</v>
      </c>
      <c r="G21" s="163">
        <f>IFERROR(IF(VLOOKUP($A21,'Annex 2 EHV charges'!$D:$O,11,FALSE)=0,"",VLOOKUP($A21,'Annex 2 EHV charges'!$D:$O,11,FALSE)),"")</f>
        <v>0.05</v>
      </c>
      <c r="H21" s="163">
        <f>IFERROR(IF(VLOOKUP($A21,'Annex 2 EHV charges'!$D:$O,12,FALSE)=0,"",VLOOKUP($A21,'Annex 2 EHV charges'!$D:$O,12,FALSE)),"")</f>
        <v>0.05</v>
      </c>
    </row>
    <row r="22" spans="1:8" x14ac:dyDescent="0.2">
      <c r="A22" s="157">
        <f t="array" ref="A22">IFERROR(INDEX('Annex 2 EHV charges'!$D$11:$D$260, MATCH(0, IF(ISBLANK('Annex 2 EHV charges'!$D$11:$D$260),1, COUNTIF(A$4:$A21, 'Annex 2 EHV charges'!$D$11:$D$260)), 0)),"")</f>
        <v>724</v>
      </c>
      <c r="B22" s="156">
        <f>IF($A22="","",VLOOKUP($A22,'Annex 2 EHV charges'!$D:$O,2,0))</f>
        <v>724</v>
      </c>
      <c r="C22" s="157">
        <f>IF($A22="","",VLOOKUP($A22,'Annex 2 EHV charges'!$D:$O,3,0))</f>
        <v>2100041343607</v>
      </c>
      <c r="D22" s="156" t="str">
        <f>IF($A22="","",VLOOKUP($A22,'Annex 2 EHV charges'!$D:$O,4,0))</f>
        <v>DERWYN FM 33kV GEN</v>
      </c>
      <c r="E22" s="161" t="str">
        <f>IFERROR(IF(VLOOKUP($A22,'Annex 2 EHV charges'!$D:$O,9,FALSE)=0,"",VLOOKUP($A22,'Annex 2 EHV charges'!$D:$O,9,FALSE)),"")</f>
        <v/>
      </c>
      <c r="F22" s="162">
        <f>IFERROR(IF(VLOOKUP($A22,'Annex 2 EHV charges'!$D:$O,10,FALSE)=0,"",VLOOKUP($A22,'Annex 2 EHV charges'!$D:$O,10,FALSE)),"")</f>
        <v>463.29</v>
      </c>
      <c r="G22" s="163">
        <f>IFERROR(IF(VLOOKUP($A22,'Annex 2 EHV charges'!$D:$O,11,FALSE)=0,"",VLOOKUP($A22,'Annex 2 EHV charges'!$D:$O,11,FALSE)),"")</f>
        <v>0.05</v>
      </c>
      <c r="H22" s="163">
        <f>IFERROR(IF(VLOOKUP($A22,'Annex 2 EHV charges'!$D:$O,12,FALSE)=0,"",VLOOKUP($A22,'Annex 2 EHV charges'!$D:$O,12,FALSE)),"")</f>
        <v>0.05</v>
      </c>
    </row>
    <row r="23" spans="1:8" x14ac:dyDescent="0.2">
      <c r="A23" s="157">
        <f t="array" ref="A23">IFERROR(INDEX('Annex 2 EHV charges'!$D$11:$D$260, MATCH(0, IF(ISBLANK('Annex 2 EHV charges'!$D$11:$D$260),1, COUNTIF(A$4:$A22, 'Annex 2 EHV charges'!$D$11:$D$260)), 0)),"")</f>
        <v>725</v>
      </c>
      <c r="B23" s="156">
        <f>IF($A23="","",VLOOKUP($A23,'Annex 2 EHV charges'!$D:$O,2,0))</f>
        <v>725</v>
      </c>
      <c r="C23" s="157">
        <f>IF($A23="","",VLOOKUP($A23,'Annex 2 EHV charges'!$D:$O,3,0))</f>
        <v>2100041343945</v>
      </c>
      <c r="D23" s="156" t="str">
        <f>IF($A23="","",VLOOKUP($A23,'Annex 2 EHV charges'!$D:$O,4,0))</f>
        <v>Rosedew Farm</v>
      </c>
      <c r="E23" s="161" t="str">
        <f>IFERROR(IF(VLOOKUP($A23,'Annex 2 EHV charges'!$D:$O,9,FALSE)=0,"",VLOOKUP($A23,'Annex 2 EHV charges'!$D:$O,9,FALSE)),"")</f>
        <v/>
      </c>
      <c r="F23" s="162">
        <f>IFERROR(IF(VLOOKUP($A23,'Annex 2 EHV charges'!$D:$O,10,FALSE)=0,"",VLOOKUP($A23,'Annex 2 EHV charges'!$D:$O,10,FALSE)),"")</f>
        <v>711.02</v>
      </c>
      <c r="G23" s="163">
        <f>IFERROR(IF(VLOOKUP($A23,'Annex 2 EHV charges'!$D:$O,11,FALSE)=0,"",VLOOKUP($A23,'Annex 2 EHV charges'!$D:$O,11,FALSE)),"")</f>
        <v>0.05</v>
      </c>
      <c r="H23" s="163">
        <f>IFERROR(IF(VLOOKUP($A23,'Annex 2 EHV charges'!$D:$O,12,FALSE)=0,"",VLOOKUP($A23,'Annex 2 EHV charges'!$D:$O,12,FALSE)),"")</f>
        <v>0.05</v>
      </c>
    </row>
    <row r="24" spans="1:8" x14ac:dyDescent="0.2">
      <c r="A24" s="157">
        <f t="array" ref="A24">IFERROR(INDEX('Annex 2 EHV charges'!$D$11:$D$260, MATCH(0, IF(ISBLANK('Annex 2 EHV charges'!$D$11:$D$260),1, COUNTIF(A$4:$A23, 'Annex 2 EHV charges'!$D$11:$D$260)), 0)),"")</f>
        <v>727</v>
      </c>
      <c r="B24" s="156">
        <f>IF($A24="","",VLOOKUP($A24,'Annex 2 EHV charges'!$D:$O,2,0))</f>
        <v>727</v>
      </c>
      <c r="C24" s="157">
        <f>IF($A24="","",VLOOKUP($A24,'Annex 2 EHV charges'!$D:$O,3,0))</f>
        <v>2100041345419</v>
      </c>
      <c r="D24" s="156" t="str">
        <f>IF($A24="","",VLOOKUP($A24,'Annex 2 EHV charges'!$D:$O,4,0))</f>
        <v>Mynydd Y Gwrhyd</v>
      </c>
      <c r="E24" s="161" t="str">
        <f>IFERROR(IF(VLOOKUP($A24,'Annex 2 EHV charges'!$D:$O,9,FALSE)=0,"",VLOOKUP($A24,'Annex 2 EHV charges'!$D:$O,9,FALSE)),"")</f>
        <v/>
      </c>
      <c r="F24" s="162">
        <f>IFERROR(IF(VLOOKUP($A24,'Annex 2 EHV charges'!$D:$O,10,FALSE)=0,"",VLOOKUP($A24,'Annex 2 EHV charges'!$D:$O,10,FALSE)),"")</f>
        <v>692.18</v>
      </c>
      <c r="G24" s="163">
        <f>IFERROR(IF(VLOOKUP($A24,'Annex 2 EHV charges'!$D:$O,11,FALSE)=0,"",VLOOKUP($A24,'Annex 2 EHV charges'!$D:$O,11,FALSE)),"")</f>
        <v>0.05</v>
      </c>
      <c r="H24" s="163">
        <f>IFERROR(IF(VLOOKUP($A24,'Annex 2 EHV charges'!$D:$O,12,FALSE)=0,"",VLOOKUP($A24,'Annex 2 EHV charges'!$D:$O,12,FALSE)),"")</f>
        <v>0.05</v>
      </c>
    </row>
    <row r="25" spans="1:8" x14ac:dyDescent="0.2">
      <c r="A25" s="157">
        <f t="array" ref="A25">IFERROR(INDEX('Annex 2 EHV charges'!$D$11:$D$260, MATCH(0, IF(ISBLANK('Annex 2 EHV charges'!$D$11:$D$260),1, COUNTIF(A$4:$A24, 'Annex 2 EHV charges'!$D$11:$D$260)), 0)),"")</f>
        <v>728</v>
      </c>
      <c r="B25" s="156">
        <f>IF($A25="","",VLOOKUP($A25,'Annex 2 EHV charges'!$D:$O,2,0))</f>
        <v>728</v>
      </c>
      <c r="C25" s="157">
        <f>IF($A25="","",VLOOKUP($A25,'Annex 2 EHV charges'!$D:$O,3,0))</f>
        <v>2100041346900</v>
      </c>
      <c r="D25" s="156" t="str">
        <f>IF($A25="","",VLOOKUP($A25,'Annex 2 EHV charges'!$D:$O,4,0))</f>
        <v>TONYPANDY STOR 33kV GEN</v>
      </c>
      <c r="E25" s="161">
        <f>IFERROR(IF(VLOOKUP($A25,'Annex 2 EHV charges'!$D:$O,9,FALSE)=0,"",VLOOKUP($A25,'Annex 2 EHV charges'!$D:$O,9,FALSE)),"")</f>
        <v>-0.23799999999999999</v>
      </c>
      <c r="F25" s="162">
        <f>IFERROR(IF(VLOOKUP($A25,'Annex 2 EHV charges'!$D:$O,10,FALSE)=0,"",VLOOKUP($A25,'Annex 2 EHV charges'!$D:$O,10,FALSE)),"")</f>
        <v>456.32</v>
      </c>
      <c r="G25" s="163">
        <f>IFERROR(IF(VLOOKUP($A25,'Annex 2 EHV charges'!$D:$O,11,FALSE)=0,"",VLOOKUP($A25,'Annex 2 EHV charges'!$D:$O,11,FALSE)),"")</f>
        <v>0.05</v>
      </c>
      <c r="H25" s="163">
        <f>IFERROR(IF(VLOOKUP($A25,'Annex 2 EHV charges'!$D:$O,12,FALSE)=0,"",VLOOKUP($A25,'Annex 2 EHV charges'!$D:$O,12,FALSE)),"")</f>
        <v>0.05</v>
      </c>
    </row>
    <row r="26" spans="1:8" x14ac:dyDescent="0.2">
      <c r="A26" s="157">
        <f t="array" ref="A26">IFERROR(INDEX('Annex 2 EHV charges'!$D$11:$D$260, MATCH(0, IF(ISBLANK('Annex 2 EHV charges'!$D$11:$D$260),1, COUNTIF(A$4:$A25, 'Annex 2 EHV charges'!$D$11:$D$260)), 0)),"")</f>
        <v>731</v>
      </c>
      <c r="B26" s="156">
        <f>IF($A26="","",VLOOKUP($A26,'Annex 2 EHV charges'!$D:$O,2,0))</f>
        <v>731</v>
      </c>
      <c r="C26" s="157">
        <f>IF($A26="","",VLOOKUP($A26,'Annex 2 EHV charges'!$D:$O,3,0))</f>
        <v>2100041363427</v>
      </c>
      <c r="D26" s="156" t="str">
        <f>IF($A26="","",VLOOKUP($A26,'Annex 2 EHV charges'!$D:$O,4,0))</f>
        <v>MANOR FM 66kV GEN</v>
      </c>
      <c r="E26" s="161" t="str">
        <f>IFERROR(IF(VLOOKUP($A26,'Annex 2 EHV charges'!$D:$O,9,FALSE)=0,"",VLOOKUP($A26,'Annex 2 EHV charges'!$D:$O,9,FALSE)),"")</f>
        <v/>
      </c>
      <c r="F26" s="162">
        <f>IFERROR(IF(VLOOKUP($A26,'Annex 2 EHV charges'!$D:$O,10,FALSE)=0,"",VLOOKUP($A26,'Annex 2 EHV charges'!$D:$O,10,FALSE)),"")</f>
        <v>599.41999999999996</v>
      </c>
      <c r="G26" s="163">
        <f>IFERROR(IF(VLOOKUP($A26,'Annex 2 EHV charges'!$D:$O,11,FALSE)=0,"",VLOOKUP($A26,'Annex 2 EHV charges'!$D:$O,11,FALSE)),"")</f>
        <v>0.05</v>
      </c>
      <c r="H26" s="163">
        <f>IFERROR(IF(VLOOKUP($A26,'Annex 2 EHV charges'!$D:$O,12,FALSE)=0,"",VLOOKUP($A26,'Annex 2 EHV charges'!$D:$O,12,FALSE)),"")</f>
        <v>0.05</v>
      </c>
    </row>
    <row r="27" spans="1:8" x14ac:dyDescent="0.2">
      <c r="A27" s="157">
        <f t="array" ref="A27">IFERROR(INDEX('Annex 2 EHV charges'!$D$11:$D$260, MATCH(0, IF(ISBLANK('Annex 2 EHV charges'!$D$11:$D$260),1, COUNTIF(A$4:$A26, 'Annex 2 EHV charges'!$D$11:$D$260)), 0)),"")</f>
        <v>732</v>
      </c>
      <c r="B27" s="156">
        <f>IF($A27="","",VLOOKUP($A27,'Annex 2 EHV charges'!$D:$O,2,0))</f>
        <v>732</v>
      </c>
      <c r="C27" s="157">
        <f>IF($A27="","",VLOOKUP($A27,'Annex 2 EHV charges'!$D:$O,3,0))</f>
        <v>2100041376435</v>
      </c>
      <c r="D27" s="156" t="str">
        <f>IF($A27="","",VLOOKUP($A27,'Annex 2 EHV charges'!$D:$O,4,0))</f>
        <v>Pant Y Moch PV Site 1</v>
      </c>
      <c r="E27" s="161" t="str">
        <f>IFERROR(IF(VLOOKUP($A27,'Annex 2 EHV charges'!$D:$O,9,FALSE)=0,"",VLOOKUP($A27,'Annex 2 EHV charges'!$D:$O,9,FALSE)),"")</f>
        <v/>
      </c>
      <c r="F27" s="162">
        <f>IFERROR(IF(VLOOKUP($A27,'Annex 2 EHV charges'!$D:$O,10,FALSE)=0,"",VLOOKUP($A27,'Annex 2 EHV charges'!$D:$O,10,FALSE)),"")</f>
        <v>482.56</v>
      </c>
      <c r="G27" s="163">
        <f>IFERROR(IF(VLOOKUP($A27,'Annex 2 EHV charges'!$D:$O,11,FALSE)=0,"",VLOOKUP($A27,'Annex 2 EHV charges'!$D:$O,11,FALSE)),"")</f>
        <v>0.05</v>
      </c>
      <c r="H27" s="163">
        <f>IFERROR(IF(VLOOKUP($A27,'Annex 2 EHV charges'!$D:$O,12,FALSE)=0,"",VLOOKUP($A27,'Annex 2 EHV charges'!$D:$O,12,FALSE)),"")</f>
        <v>0.05</v>
      </c>
    </row>
    <row r="28" spans="1:8" x14ac:dyDescent="0.2">
      <c r="A28" s="157">
        <f t="array" ref="A28">IFERROR(INDEX('Annex 2 EHV charges'!$D$11:$D$260, MATCH(0, IF(ISBLANK('Annex 2 EHV charges'!$D$11:$D$260),1, COUNTIF(A$4:$A27, 'Annex 2 EHV charges'!$D$11:$D$260)), 0)),"")</f>
        <v>733</v>
      </c>
      <c r="B28" s="156">
        <f>IF($A28="","",VLOOKUP($A28,'Annex 2 EHV charges'!$D:$O,2,0))</f>
        <v>733</v>
      </c>
      <c r="C28" s="157">
        <f>IF($A28="","",VLOOKUP($A28,'Annex 2 EHV charges'!$D:$O,3,0))</f>
        <v>2100041355198</v>
      </c>
      <c r="D28" s="156" t="str">
        <f>IF($A28="","",VLOOKUP($A28,'Annex 2 EHV charges'!$D:$O,4,0))</f>
        <v>Rhewl Farm</v>
      </c>
      <c r="E28" s="161" t="str">
        <f>IFERROR(IF(VLOOKUP($A28,'Annex 2 EHV charges'!$D:$O,9,FALSE)=0,"",VLOOKUP($A28,'Annex 2 EHV charges'!$D:$O,9,FALSE)),"")</f>
        <v/>
      </c>
      <c r="F28" s="162">
        <f>IFERROR(IF(VLOOKUP($A28,'Annex 2 EHV charges'!$D:$O,10,FALSE)=0,"",VLOOKUP($A28,'Annex 2 EHV charges'!$D:$O,10,FALSE)),"")</f>
        <v>508.41</v>
      </c>
      <c r="G28" s="163">
        <f>IFERROR(IF(VLOOKUP($A28,'Annex 2 EHV charges'!$D:$O,11,FALSE)=0,"",VLOOKUP($A28,'Annex 2 EHV charges'!$D:$O,11,FALSE)),"")</f>
        <v>0.05</v>
      </c>
      <c r="H28" s="163">
        <f>IFERROR(IF(VLOOKUP($A28,'Annex 2 EHV charges'!$D:$O,12,FALSE)=0,"",VLOOKUP($A28,'Annex 2 EHV charges'!$D:$O,12,FALSE)),"")</f>
        <v>0.05</v>
      </c>
    </row>
    <row r="29" spans="1:8" x14ac:dyDescent="0.2">
      <c r="A29" s="157">
        <f t="array" ref="A29">IFERROR(INDEX('Annex 2 EHV charges'!$D$11:$D$260, MATCH(0, IF(ISBLANK('Annex 2 EHV charges'!$D$11:$D$260),1, COUNTIF(A$4:$A28, 'Annex 2 EHV charges'!$D$11:$D$260)), 0)),"")</f>
        <v>734</v>
      </c>
      <c r="B29" s="156">
        <f>IF($A29="","",VLOOKUP($A29,'Annex 2 EHV charges'!$D:$O,2,0))</f>
        <v>734</v>
      </c>
      <c r="C29" s="157">
        <f>IF($A29="","",VLOOKUP($A29,'Annex 2 EHV charges'!$D:$O,3,0))</f>
        <v>2100041376453</v>
      </c>
      <c r="D29" s="156" t="str">
        <f>IF($A29="","",VLOOKUP($A29,'Annex 2 EHV charges'!$D:$O,4,0))</f>
        <v>Pant Y Moch PV Site 2</v>
      </c>
      <c r="E29" s="161" t="str">
        <f>IFERROR(IF(VLOOKUP($A29,'Annex 2 EHV charges'!$D:$O,9,FALSE)=0,"",VLOOKUP($A29,'Annex 2 EHV charges'!$D:$O,9,FALSE)),"")</f>
        <v/>
      </c>
      <c r="F29" s="162">
        <f>IFERROR(IF(VLOOKUP($A29,'Annex 2 EHV charges'!$D:$O,10,FALSE)=0,"",VLOOKUP($A29,'Annex 2 EHV charges'!$D:$O,10,FALSE)),"")</f>
        <v>482.56</v>
      </c>
      <c r="G29" s="163">
        <f>IFERROR(IF(VLOOKUP($A29,'Annex 2 EHV charges'!$D:$O,11,FALSE)=0,"",VLOOKUP($A29,'Annex 2 EHV charges'!$D:$O,11,FALSE)),"")</f>
        <v>0.05</v>
      </c>
      <c r="H29" s="163">
        <f>IFERROR(IF(VLOOKUP($A29,'Annex 2 EHV charges'!$D:$O,12,FALSE)=0,"",VLOOKUP($A29,'Annex 2 EHV charges'!$D:$O,12,FALSE)),"")</f>
        <v>0.05</v>
      </c>
    </row>
    <row r="30" spans="1:8" x14ac:dyDescent="0.2">
      <c r="A30" s="157">
        <f t="array" ref="A30">IFERROR(INDEX('Annex 2 EHV charges'!$D$11:$D$260, MATCH(0, IF(ISBLANK('Annex 2 EHV charges'!$D$11:$D$260),1, COUNTIF(A$4:$A29, 'Annex 2 EHV charges'!$D$11:$D$260)), 0)),"")</f>
        <v>735</v>
      </c>
      <c r="B30" s="156">
        <f>IF($A30="","",VLOOKUP($A30,'Annex 2 EHV charges'!$D:$O,2,0))</f>
        <v>735</v>
      </c>
      <c r="C30" s="157">
        <f>IF($A30="","",VLOOKUP($A30,'Annex 2 EHV charges'!$D:$O,3,0))</f>
        <v>2100041383520</v>
      </c>
      <c r="D30" s="156" t="str">
        <f>IF($A30="","",VLOOKUP($A30,'Annex 2 EHV charges'!$D:$O,4,0))</f>
        <v>BARGOED 33V GEN</v>
      </c>
      <c r="E30" s="161" t="str">
        <f>IFERROR(IF(VLOOKUP($A30,'Annex 2 EHV charges'!$D:$O,9,FALSE)=0,"",VLOOKUP($A30,'Annex 2 EHV charges'!$D:$O,9,FALSE)),"")</f>
        <v/>
      </c>
      <c r="F30" s="162">
        <f>IFERROR(IF(VLOOKUP($A30,'Annex 2 EHV charges'!$D:$O,10,FALSE)=0,"",VLOOKUP($A30,'Annex 2 EHV charges'!$D:$O,10,FALSE)),"")</f>
        <v>433.39</v>
      </c>
      <c r="G30" s="163">
        <f>IFERROR(IF(VLOOKUP($A30,'Annex 2 EHV charges'!$D:$O,11,FALSE)=0,"",VLOOKUP($A30,'Annex 2 EHV charges'!$D:$O,11,FALSE)),"")</f>
        <v>0.05</v>
      </c>
      <c r="H30" s="163">
        <f>IFERROR(IF(VLOOKUP($A30,'Annex 2 EHV charges'!$D:$O,12,FALSE)=0,"",VLOOKUP($A30,'Annex 2 EHV charges'!$D:$O,12,FALSE)),"")</f>
        <v>0.05</v>
      </c>
    </row>
    <row r="31" spans="1:8" x14ac:dyDescent="0.2">
      <c r="A31" s="157">
        <f t="array" ref="A31">IFERROR(INDEX('Annex 2 EHV charges'!$D$11:$D$260, MATCH(0, IF(ISBLANK('Annex 2 EHV charges'!$D$11:$D$260),1, COUNTIF(A$4:$A30, 'Annex 2 EHV charges'!$D$11:$D$260)), 0)),"")</f>
        <v>736</v>
      </c>
      <c r="B31" s="156">
        <f>IF($A31="","",VLOOKUP($A31,'Annex 2 EHV charges'!$D:$O,2,0))</f>
        <v>736</v>
      </c>
      <c r="C31" s="157">
        <f>IF($A31="","",VLOOKUP($A31,'Annex 2 EHV charges'!$D:$O,3,0))</f>
        <v>2100041383831</v>
      </c>
      <c r="D31" s="156" t="str">
        <f>IF($A31="","",VLOOKUP($A31,'Annex 2 EHV charges'!$D:$O,4,0))</f>
        <v>MYNYDD BROMBIL 33kV GEN</v>
      </c>
      <c r="E31" s="161" t="str">
        <f>IFERROR(IF(VLOOKUP($A31,'Annex 2 EHV charges'!$D:$O,9,FALSE)=0,"",VLOOKUP($A31,'Annex 2 EHV charges'!$D:$O,9,FALSE)),"")</f>
        <v/>
      </c>
      <c r="F31" s="162">
        <f>IFERROR(IF(VLOOKUP($A31,'Annex 2 EHV charges'!$D:$O,10,FALSE)=0,"",VLOOKUP($A31,'Annex 2 EHV charges'!$D:$O,10,FALSE)),"")</f>
        <v>1507.92</v>
      </c>
      <c r="G31" s="163">
        <f>IFERROR(IF(VLOOKUP($A31,'Annex 2 EHV charges'!$D:$O,11,FALSE)=0,"",VLOOKUP($A31,'Annex 2 EHV charges'!$D:$O,11,FALSE)),"")</f>
        <v>0.05</v>
      </c>
      <c r="H31" s="163">
        <f>IFERROR(IF(VLOOKUP($A31,'Annex 2 EHV charges'!$D:$O,12,FALSE)=0,"",VLOOKUP($A31,'Annex 2 EHV charges'!$D:$O,12,FALSE)),"")</f>
        <v>0.05</v>
      </c>
    </row>
    <row r="32" spans="1:8" x14ac:dyDescent="0.2">
      <c r="A32" s="157">
        <f t="array" ref="A32">IFERROR(INDEX('Annex 2 EHV charges'!$D$11:$D$260, MATCH(0, IF(ISBLANK('Annex 2 EHV charges'!$D$11:$D$260),1, COUNTIF(A$4:$A31, 'Annex 2 EHV charges'!$D$11:$D$260)), 0)),"")</f>
        <v>737</v>
      </c>
      <c r="B32" s="156">
        <f>IF($A32="","",VLOOKUP($A32,'Annex 2 EHV charges'!$D:$O,2,0))</f>
        <v>737</v>
      </c>
      <c r="C32" s="157">
        <f>IF($A32="","",VLOOKUP($A32,'Annex 2 EHV charges'!$D:$O,3,0))</f>
        <v>2100041383850</v>
      </c>
      <c r="D32" s="156" t="str">
        <f>IF($A32="","",VLOOKUP($A32,'Annex 2 EHV charges'!$D:$O,4,0))</f>
        <v>RASSAU IE 33kV GEN</v>
      </c>
      <c r="E32" s="161">
        <f>IFERROR(IF(VLOOKUP($A32,'Annex 2 EHV charges'!$D:$O,9,FALSE)=0,"",VLOOKUP($A32,'Annex 2 EHV charges'!$D:$O,9,FALSE)),"")</f>
        <v>-0.38100000000000001</v>
      </c>
      <c r="F32" s="162">
        <f>IFERROR(IF(VLOOKUP($A32,'Annex 2 EHV charges'!$D:$O,10,FALSE)=0,"",VLOOKUP($A32,'Annex 2 EHV charges'!$D:$O,10,FALSE)),"")</f>
        <v>1408.37</v>
      </c>
      <c r="G32" s="163">
        <f>IFERROR(IF(VLOOKUP($A32,'Annex 2 EHV charges'!$D:$O,11,FALSE)=0,"",VLOOKUP($A32,'Annex 2 EHV charges'!$D:$O,11,FALSE)),"")</f>
        <v>0.05</v>
      </c>
      <c r="H32" s="163">
        <f>IFERROR(IF(VLOOKUP($A32,'Annex 2 EHV charges'!$D:$O,12,FALSE)=0,"",VLOOKUP($A32,'Annex 2 EHV charges'!$D:$O,12,FALSE)),"")</f>
        <v>0.05</v>
      </c>
    </row>
    <row r="33" spans="1:8" x14ac:dyDescent="0.2">
      <c r="A33" s="157">
        <f t="array" ref="A33">IFERROR(INDEX('Annex 2 EHV charges'!$D$11:$D$260, MATCH(0, IF(ISBLANK('Annex 2 EHV charges'!$D$11:$D$260),1, COUNTIF(A$4:$A32, 'Annex 2 EHV charges'!$D$11:$D$260)), 0)),"")</f>
        <v>738</v>
      </c>
      <c r="B33" s="156">
        <f>IF($A33="","",VLOOKUP($A33,'Annex 2 EHV charges'!$D:$O,2,0))</f>
        <v>738</v>
      </c>
      <c r="C33" s="157">
        <f>IF($A33="","",VLOOKUP($A33,'Annex 2 EHV charges'!$D:$O,3,0))</f>
        <v>2100041394114</v>
      </c>
      <c r="D33" s="156" t="str">
        <f>IF($A33="","",VLOOKUP($A33,'Annex 2 EHV charges'!$D:$O,4,0))</f>
        <v>Llynfi Afan</v>
      </c>
      <c r="E33" s="161" t="str">
        <f>IFERROR(IF(VLOOKUP($A33,'Annex 2 EHV charges'!$D:$O,9,FALSE)=0,"",VLOOKUP($A33,'Annex 2 EHV charges'!$D:$O,9,FALSE)),"")</f>
        <v/>
      </c>
      <c r="F33" s="162">
        <f>IFERROR(IF(VLOOKUP($A33,'Annex 2 EHV charges'!$D:$O,10,FALSE)=0,"",VLOOKUP($A33,'Annex 2 EHV charges'!$D:$O,10,FALSE)),"")</f>
        <v>1580.11</v>
      </c>
      <c r="G33" s="163">
        <f>IFERROR(IF(VLOOKUP($A33,'Annex 2 EHV charges'!$D:$O,11,FALSE)=0,"",VLOOKUP($A33,'Annex 2 EHV charges'!$D:$O,11,FALSE)),"")</f>
        <v>0.05</v>
      </c>
      <c r="H33" s="163">
        <f>IFERROR(IF(VLOOKUP($A33,'Annex 2 EHV charges'!$D:$O,12,FALSE)=0,"",VLOOKUP($A33,'Annex 2 EHV charges'!$D:$O,12,FALSE)),"")</f>
        <v>0.05</v>
      </c>
    </row>
    <row r="34" spans="1:8" x14ac:dyDescent="0.2">
      <c r="A34" s="157">
        <f t="array" ref="A34">IFERROR(INDEX('Annex 2 EHV charges'!$D$11:$D$260, MATCH(0, IF(ISBLANK('Annex 2 EHV charges'!$D$11:$D$260),1, COUNTIF(A$4:$A33, 'Annex 2 EHV charges'!$D$11:$D$260)), 0)),"")</f>
        <v>739</v>
      </c>
      <c r="B34" s="156">
        <f>IF($A34="","",VLOOKUP($A34,'Annex 2 EHV charges'!$D:$O,2,0))</f>
        <v>739</v>
      </c>
      <c r="C34" s="157">
        <f>IF($A34="","",VLOOKUP($A34,'Annex 2 EHV charges'!$D:$O,3,0))</f>
        <v>2100041394132</v>
      </c>
      <c r="D34" s="156" t="str">
        <f>IF($A34="","",VLOOKUP($A34,'Annex 2 EHV charges'!$D:$O,4,0))</f>
        <v>MYNYDD YR ABER 66kV GEN</v>
      </c>
      <c r="E34" s="161" t="str">
        <f>IFERROR(IF(VLOOKUP($A34,'Annex 2 EHV charges'!$D:$O,9,FALSE)=0,"",VLOOKUP($A34,'Annex 2 EHV charges'!$D:$O,9,FALSE)),"")</f>
        <v/>
      </c>
      <c r="F34" s="162">
        <f>IFERROR(IF(VLOOKUP($A34,'Annex 2 EHV charges'!$D:$O,10,FALSE)=0,"",VLOOKUP($A34,'Annex 2 EHV charges'!$D:$O,10,FALSE)),"")</f>
        <v>1808.47</v>
      </c>
      <c r="G34" s="163">
        <f>IFERROR(IF(VLOOKUP($A34,'Annex 2 EHV charges'!$D:$O,11,FALSE)=0,"",VLOOKUP($A34,'Annex 2 EHV charges'!$D:$O,11,FALSE)),"")</f>
        <v>0.05</v>
      </c>
      <c r="H34" s="163">
        <f>IFERROR(IF(VLOOKUP($A34,'Annex 2 EHV charges'!$D:$O,12,FALSE)=0,"",VLOOKUP($A34,'Annex 2 EHV charges'!$D:$O,12,FALSE)),"")</f>
        <v>0.05</v>
      </c>
    </row>
    <row r="35" spans="1:8" x14ac:dyDescent="0.2">
      <c r="A35" s="157">
        <f t="array" ref="A35">IFERROR(INDEX('Annex 2 EHV charges'!$D$11:$D$260, MATCH(0, IF(ISBLANK('Annex 2 EHV charges'!$D$11:$D$260),1, COUNTIF(A$4:$A34, 'Annex 2 EHV charges'!$D$11:$D$260)), 0)),"")</f>
        <v>740</v>
      </c>
      <c r="B35" s="156">
        <f>IF($A35="","",VLOOKUP($A35,'Annex 2 EHV charges'!$D:$O,2,0))</f>
        <v>740</v>
      </c>
      <c r="C35" s="157">
        <f>IF($A35="","",VLOOKUP($A35,'Annex 2 EHV charges'!$D:$O,3,0))</f>
        <v>2100041401792</v>
      </c>
      <c r="D35" s="156" t="str">
        <f>IF($A35="","",VLOOKUP($A35,'Annex 2 EHV charges'!$D:$O,4,0))</f>
        <v>WAUN Y POUND #1 33kV GEN</v>
      </c>
      <c r="E35" s="161" t="str">
        <f>IFERROR(IF(VLOOKUP($A35,'Annex 2 EHV charges'!$D:$O,9,FALSE)=0,"",VLOOKUP($A35,'Annex 2 EHV charges'!$D:$O,9,FALSE)),"")</f>
        <v/>
      </c>
      <c r="F35" s="162">
        <f>IFERROR(IF(VLOOKUP($A35,'Annex 2 EHV charges'!$D:$O,10,FALSE)=0,"",VLOOKUP($A35,'Annex 2 EHV charges'!$D:$O,10,FALSE)),"")</f>
        <v>2845.27</v>
      </c>
      <c r="G35" s="163">
        <f>IFERROR(IF(VLOOKUP($A35,'Annex 2 EHV charges'!$D:$O,11,FALSE)=0,"",VLOOKUP($A35,'Annex 2 EHV charges'!$D:$O,11,FALSE)),"")</f>
        <v>0.05</v>
      </c>
      <c r="H35" s="163">
        <f>IFERROR(IF(VLOOKUP($A35,'Annex 2 EHV charges'!$D:$O,12,FALSE)=0,"",VLOOKUP($A35,'Annex 2 EHV charges'!$D:$O,12,FALSE)),"")</f>
        <v>0.05</v>
      </c>
    </row>
    <row r="36" spans="1:8" x14ac:dyDescent="0.2">
      <c r="A36" s="157">
        <f t="array" ref="A36">IFERROR(INDEX('Annex 2 EHV charges'!$D$11:$D$260, MATCH(0, IF(ISBLANK('Annex 2 EHV charges'!$D$11:$D$260),1, COUNTIF(A$4:$A35, 'Annex 2 EHV charges'!$D$11:$D$260)), 0)),"")</f>
        <v>741</v>
      </c>
      <c r="B36" s="156">
        <f>IF($A36="","",VLOOKUP($A36,'Annex 2 EHV charges'!$D:$O,2,0))</f>
        <v>741</v>
      </c>
      <c r="C36" s="157">
        <f>IF($A36="","",VLOOKUP($A36,'Annex 2 EHV charges'!$D:$O,3,0))</f>
        <v>2100041403647</v>
      </c>
      <c r="D36" s="156" t="str">
        <f>IF($A36="","",VLOOKUP($A36,'Annex 2 EHV charges'!$D:$O,4,0))</f>
        <v>COCKETT VALLEY 33kV GEN</v>
      </c>
      <c r="E36" s="161" t="str">
        <f>IFERROR(IF(VLOOKUP($A36,'Annex 2 EHV charges'!$D:$O,9,FALSE)=0,"",VLOOKUP($A36,'Annex 2 EHV charges'!$D:$O,9,FALSE)),"")</f>
        <v/>
      </c>
      <c r="F36" s="162">
        <f>IFERROR(IF(VLOOKUP($A36,'Annex 2 EHV charges'!$D:$O,10,FALSE)=0,"",VLOOKUP($A36,'Annex 2 EHV charges'!$D:$O,10,FALSE)),"")</f>
        <v>725.42</v>
      </c>
      <c r="G36" s="163">
        <f>IFERROR(IF(VLOOKUP($A36,'Annex 2 EHV charges'!$D:$O,11,FALSE)=0,"",VLOOKUP($A36,'Annex 2 EHV charges'!$D:$O,11,FALSE)),"")</f>
        <v>0.05</v>
      </c>
      <c r="H36" s="163">
        <f>IFERROR(IF(VLOOKUP($A36,'Annex 2 EHV charges'!$D:$O,12,FALSE)=0,"",VLOOKUP($A36,'Annex 2 EHV charges'!$D:$O,12,FALSE)),"")</f>
        <v>0.05</v>
      </c>
    </row>
    <row r="37" spans="1:8" x14ac:dyDescent="0.2">
      <c r="A37" s="157">
        <f t="array" ref="A37">IFERROR(INDEX('Annex 2 EHV charges'!$D$11:$D$260, MATCH(0, IF(ISBLANK('Annex 2 EHV charges'!$D$11:$D$260),1, COUNTIF(A$4:$A36, 'Annex 2 EHV charges'!$D$11:$D$260)), 0)),"")</f>
        <v>742</v>
      </c>
      <c r="B37" s="156">
        <f>IF($A37="","",VLOOKUP($A37,'Annex 2 EHV charges'!$D:$O,2,0))</f>
        <v>742</v>
      </c>
      <c r="C37" s="157">
        <f>IF($A37="","",VLOOKUP($A37,'Annex 2 EHV charges'!$D:$O,3,0))</f>
        <v>2100041403665</v>
      </c>
      <c r="D37" s="156" t="str">
        <f>IF($A37="","",VLOOKUP($A37,'Annex 2 EHV charges'!$D:$O,4,0))</f>
        <v>NANTHENFOEL 33kV GEN</v>
      </c>
      <c r="E37" s="161" t="str">
        <f>IFERROR(IF(VLOOKUP($A37,'Annex 2 EHV charges'!$D:$O,9,FALSE)=0,"",VLOOKUP($A37,'Annex 2 EHV charges'!$D:$O,9,FALSE)),"")</f>
        <v/>
      </c>
      <c r="F37" s="162">
        <f>IFERROR(IF(VLOOKUP($A37,'Annex 2 EHV charges'!$D:$O,10,FALSE)=0,"",VLOOKUP($A37,'Annex 2 EHV charges'!$D:$O,10,FALSE)),"")</f>
        <v>460.01</v>
      </c>
      <c r="G37" s="163">
        <f>IFERROR(IF(VLOOKUP($A37,'Annex 2 EHV charges'!$D:$O,11,FALSE)=0,"",VLOOKUP($A37,'Annex 2 EHV charges'!$D:$O,11,FALSE)),"")</f>
        <v>0.05</v>
      </c>
      <c r="H37" s="163">
        <f>IFERROR(IF(VLOOKUP($A37,'Annex 2 EHV charges'!$D:$O,12,FALSE)=0,"",VLOOKUP($A37,'Annex 2 EHV charges'!$D:$O,12,FALSE)),"")</f>
        <v>0.05</v>
      </c>
    </row>
    <row r="38" spans="1:8" x14ac:dyDescent="0.2">
      <c r="A38" s="157">
        <f t="array" ref="A38">IFERROR(INDEX('Annex 2 EHV charges'!$D$11:$D$260, MATCH(0, IF(ISBLANK('Annex 2 EHV charges'!$D$11:$D$260),1, COUNTIF(A$4:$A37, 'Annex 2 EHV charges'!$D$11:$D$260)), 0)),"")</f>
        <v>743</v>
      </c>
      <c r="B38" s="156">
        <f>IF($A38="","",VLOOKUP($A38,'Annex 2 EHV charges'!$D:$O,2,0))</f>
        <v>743</v>
      </c>
      <c r="C38" s="157">
        <f>IF($A38="","",VLOOKUP($A38,'Annex 2 EHV charges'!$D:$O,3,0))</f>
        <v>2100041403683</v>
      </c>
      <c r="D38" s="156" t="str">
        <f>IF($A38="","",VLOOKUP($A38,'Annex 2 EHV charges'!$D:$O,4,0))</f>
        <v>WAUN Y POUND #2 33kV GEN</v>
      </c>
      <c r="E38" s="161" t="str">
        <f>IFERROR(IF(VLOOKUP($A38,'Annex 2 EHV charges'!$D:$O,9,FALSE)=0,"",VLOOKUP($A38,'Annex 2 EHV charges'!$D:$O,9,FALSE)),"")</f>
        <v/>
      </c>
      <c r="F38" s="162">
        <f>IFERROR(IF(VLOOKUP($A38,'Annex 2 EHV charges'!$D:$O,10,FALSE)=0,"",VLOOKUP($A38,'Annex 2 EHV charges'!$D:$O,10,FALSE)),"")</f>
        <v>791.24</v>
      </c>
      <c r="G38" s="163">
        <f>IFERROR(IF(VLOOKUP($A38,'Annex 2 EHV charges'!$D:$O,11,FALSE)=0,"",VLOOKUP($A38,'Annex 2 EHV charges'!$D:$O,11,FALSE)),"")</f>
        <v>0.05</v>
      </c>
      <c r="H38" s="163">
        <f>IFERROR(IF(VLOOKUP($A38,'Annex 2 EHV charges'!$D:$O,12,FALSE)=0,"",VLOOKUP($A38,'Annex 2 EHV charges'!$D:$O,12,FALSE)),"")</f>
        <v>0.05</v>
      </c>
    </row>
    <row r="39" spans="1:8" x14ac:dyDescent="0.2">
      <c r="A39" s="157">
        <f t="array" ref="A39">IFERROR(INDEX('Annex 2 EHV charges'!$D$11:$D$260, MATCH(0, IF(ISBLANK('Annex 2 EHV charges'!$D$11:$D$260),1, COUNTIF(A$4:$A38, 'Annex 2 EHV charges'!$D$11:$D$260)), 0)),"")</f>
        <v>664</v>
      </c>
      <c r="B39" s="156">
        <f>IF($A39="","",VLOOKUP($A39,'Annex 2 EHV charges'!$D:$O,2,0))</f>
        <v>664</v>
      </c>
      <c r="C39" s="157">
        <f>IF($A39="","",VLOOKUP($A39,'Annex 2 EHV charges'!$D:$O,3,0))</f>
        <v>2100040067477</v>
      </c>
      <c r="D39" s="156" t="str">
        <f>IF($A39="","",VLOOKUP($A39,'Annex 2 EHV charges'!$D:$O,4,0))</f>
        <v>ABB Cornelly</v>
      </c>
      <c r="E39" s="161">
        <f>IFERROR(IF(VLOOKUP($A39,'Annex 2 EHV charges'!$D:$O,9,FALSE)=0,"",VLOOKUP($A39,'Annex 2 EHV charges'!$D:$O,9,FALSE)),"")</f>
        <v>-1.0999999999999999E-2</v>
      </c>
      <c r="F39" s="162">
        <f>IFERROR(IF(VLOOKUP($A39,'Annex 2 EHV charges'!$D:$O,10,FALSE)=0,"",VLOOKUP($A39,'Annex 2 EHV charges'!$D:$O,10,FALSE)),"")</f>
        <v>701.93</v>
      </c>
      <c r="G39" s="163">
        <f>IFERROR(IF(VLOOKUP($A39,'Annex 2 EHV charges'!$D:$O,11,FALSE)=0,"",VLOOKUP($A39,'Annex 2 EHV charges'!$D:$O,11,FALSE)),"")</f>
        <v>0.05</v>
      </c>
      <c r="H39" s="163">
        <f>IFERROR(IF(VLOOKUP($A39,'Annex 2 EHV charges'!$D:$O,12,FALSE)=0,"",VLOOKUP($A39,'Annex 2 EHV charges'!$D:$O,12,FALSE)),"")</f>
        <v>0.05</v>
      </c>
    </row>
    <row r="40" spans="1:8" x14ac:dyDescent="0.2">
      <c r="A40" s="157">
        <f t="array" ref="A40">IFERROR(INDEX('Annex 2 EHV charges'!$D$11:$D$260, MATCH(0, IF(ISBLANK('Annex 2 EHV charges'!$D$11:$D$260),1, COUNTIF(A$4:$A39, 'Annex 2 EHV charges'!$D$11:$D$260)), 0)),"")</f>
        <v>674</v>
      </c>
      <c r="B40" s="156">
        <f>IF($A40="","",VLOOKUP($A40,'Annex 2 EHV charges'!$D:$O,2,0))</f>
        <v>674</v>
      </c>
      <c r="C40" s="157">
        <f>IF($A40="","",VLOOKUP($A40,'Annex 2 EHV charges'!$D:$O,3,0))</f>
        <v>2100041079047</v>
      </c>
      <c r="D40" s="156" t="str">
        <f>IF($A40="","",VLOOKUP($A40,'Annex 2 EHV charges'!$D:$O,4,0))</f>
        <v>Bettws</v>
      </c>
      <c r="E40" s="161" t="str">
        <f>IFERROR(IF(VLOOKUP($A40,'Annex 2 EHV charges'!$D:$O,9,FALSE)=0,"",VLOOKUP($A40,'Annex 2 EHV charges'!$D:$O,9,FALSE)),"")</f>
        <v/>
      </c>
      <c r="F40" s="162">
        <f>IFERROR(IF(VLOOKUP($A40,'Annex 2 EHV charges'!$D:$O,10,FALSE)=0,"",VLOOKUP($A40,'Annex 2 EHV charges'!$D:$O,10,FALSE)),"")</f>
        <v>883.49</v>
      </c>
      <c r="G40" s="163">
        <f>IFERROR(IF(VLOOKUP($A40,'Annex 2 EHV charges'!$D:$O,11,FALSE)=0,"",VLOOKUP($A40,'Annex 2 EHV charges'!$D:$O,11,FALSE)),"")</f>
        <v>0.05</v>
      </c>
      <c r="H40" s="163">
        <f>IFERROR(IF(VLOOKUP($A40,'Annex 2 EHV charges'!$D:$O,12,FALSE)=0,"",VLOOKUP($A40,'Annex 2 EHV charges'!$D:$O,12,FALSE)),"")</f>
        <v>0.05</v>
      </c>
    </row>
    <row r="41" spans="1:8" x14ac:dyDescent="0.2">
      <c r="A41" s="157">
        <f t="array" ref="A41">IFERROR(INDEX('Annex 2 EHV charges'!$D$11:$D$260, MATCH(0, IF(ISBLANK('Annex 2 EHV charges'!$D$11:$D$260),1, COUNTIF(A$4:$A40, 'Annex 2 EHV charges'!$D$11:$D$260)), 0)),"")</f>
        <v>660</v>
      </c>
      <c r="B41" s="156">
        <f>IF($A41="","",VLOOKUP($A41,'Annex 2 EHV charges'!$D:$O,2,0))</f>
        <v>660</v>
      </c>
      <c r="C41" s="157">
        <f>IF($A41="","",VLOOKUP($A41,'Annex 2 EHV charges'!$D:$O,3,0))</f>
        <v>2100040126333</v>
      </c>
      <c r="D41" s="156" t="str">
        <f>IF($A41="","",VLOOKUP($A41,'Annex 2 EHV charges'!$D:$O,4,0))</f>
        <v>Blaen Bowi</v>
      </c>
      <c r="E41" s="161" t="str">
        <f>IFERROR(IF(VLOOKUP($A41,'Annex 2 EHV charges'!$D:$O,9,FALSE)=0,"",VLOOKUP($A41,'Annex 2 EHV charges'!$D:$O,9,FALSE)),"")</f>
        <v/>
      </c>
      <c r="F41" s="162" t="str">
        <f>IFERROR(IF(VLOOKUP($A41,'Annex 2 EHV charges'!$D:$O,10,FALSE)=0,"",VLOOKUP($A41,'Annex 2 EHV charges'!$D:$O,10,FALSE)),"")</f>
        <v/>
      </c>
      <c r="G41" s="163" t="str">
        <f>IFERROR(IF(VLOOKUP($A41,'Annex 2 EHV charges'!$D:$O,11,FALSE)=0,"",VLOOKUP($A41,'Annex 2 EHV charges'!$D:$O,11,FALSE)),"")</f>
        <v/>
      </c>
      <c r="H41" s="163" t="str">
        <f>IFERROR(IF(VLOOKUP($A41,'Annex 2 EHV charges'!$D:$O,12,FALSE)=0,"",VLOOKUP($A41,'Annex 2 EHV charges'!$D:$O,12,FALSE)),"")</f>
        <v/>
      </c>
    </row>
    <row r="42" spans="1:8" x14ac:dyDescent="0.2">
      <c r="A42" s="157">
        <f t="array" ref="A42">IFERROR(INDEX('Annex 2 EHV charges'!$D$11:$D$260, MATCH(0, IF(ISBLANK('Annex 2 EHV charges'!$D$11:$D$260),1, COUNTIF(A$4:$A41, 'Annex 2 EHV charges'!$D$11:$D$260)), 0)),"")</f>
        <v>778</v>
      </c>
      <c r="B42" s="156">
        <f>IF($A42="","",VLOOKUP($A42,'Annex 2 EHV charges'!$D:$O,2,0))</f>
        <v>778</v>
      </c>
      <c r="C42" s="157">
        <f>IF($A42="","",VLOOKUP($A42,'Annex 2 EHV charges'!$D:$O,3,0))</f>
        <v>2100041256140</v>
      </c>
      <c r="D42" s="156" t="str">
        <f>IF($A42="","",VLOOKUP($A42,'Annex 2 EHV charges'!$D:$O,4,0))</f>
        <v>Ford Bridgend</v>
      </c>
      <c r="E42" s="161" t="str">
        <f>IFERROR(IF(VLOOKUP($A42,'Annex 2 EHV charges'!$D:$O,9,FALSE)=0,"",VLOOKUP($A42,'Annex 2 EHV charges'!$D:$O,9,FALSE)),"")</f>
        <v/>
      </c>
      <c r="F42" s="162">
        <f>IFERROR(IF(VLOOKUP($A42,'Annex 2 EHV charges'!$D:$O,10,FALSE)=0,"",VLOOKUP($A42,'Annex 2 EHV charges'!$D:$O,10,FALSE)),"")</f>
        <v>78.84</v>
      </c>
      <c r="G42" s="163">
        <f>IFERROR(IF(VLOOKUP($A42,'Annex 2 EHV charges'!$D:$O,11,FALSE)=0,"",VLOOKUP($A42,'Annex 2 EHV charges'!$D:$O,11,FALSE)),"")</f>
        <v>0.05</v>
      </c>
      <c r="H42" s="163">
        <f>IFERROR(IF(VLOOKUP($A42,'Annex 2 EHV charges'!$D:$O,12,FALSE)=0,"",VLOOKUP($A42,'Annex 2 EHV charges'!$D:$O,12,FALSE)),"")</f>
        <v>0.05</v>
      </c>
    </row>
    <row r="43" spans="1:8" ht="25.5" x14ac:dyDescent="0.2">
      <c r="A43" s="157">
        <f t="array" ref="A43">IFERROR(INDEX('Annex 2 EHV charges'!$D$11:$D$260, MATCH(0, IF(ISBLANK('Annex 2 EHV charges'!$D$11:$D$260),1, COUNTIF(A$4:$A42, 'Annex 2 EHV charges'!$D$11:$D$260)), 0)),"")</f>
        <v>619</v>
      </c>
      <c r="B43" s="156">
        <f>IF($A43="","",VLOOKUP($A43,'Annex 2 EHV charges'!$D:$O,2,0))</f>
        <v>619</v>
      </c>
      <c r="C43" s="157" t="str">
        <f>IF($A43="","",VLOOKUP($A43,'Annex 2 EHV charges'!$D:$O,3,0))</f>
        <v>2100040023638
2100040023647</v>
      </c>
      <c r="D43" s="156" t="str">
        <f>IF($A43="","",VLOOKUP($A43,'Annex 2 EHV charges'!$D:$O,4,0))</f>
        <v>Interbrew Magor USKM</v>
      </c>
      <c r="E43" s="161" t="str">
        <f>IFERROR(IF(VLOOKUP($A43,'Annex 2 EHV charges'!$D:$O,9,FALSE)=0,"",VLOOKUP($A43,'Annex 2 EHV charges'!$D:$O,9,FALSE)),"")</f>
        <v/>
      </c>
      <c r="F43" s="162" t="str">
        <f>IFERROR(IF(VLOOKUP($A43,'Annex 2 EHV charges'!$D:$O,10,FALSE)=0,"",VLOOKUP($A43,'Annex 2 EHV charges'!$D:$O,10,FALSE)),"")</f>
        <v/>
      </c>
      <c r="G43" s="163" t="str">
        <f>IFERROR(IF(VLOOKUP($A43,'Annex 2 EHV charges'!$D:$O,11,FALSE)=0,"",VLOOKUP($A43,'Annex 2 EHV charges'!$D:$O,11,FALSE)),"")</f>
        <v/>
      </c>
      <c r="H43" s="163" t="str">
        <f>IFERROR(IF(VLOOKUP($A43,'Annex 2 EHV charges'!$D:$O,12,FALSE)=0,"",VLOOKUP($A43,'Annex 2 EHV charges'!$D:$O,12,FALSE)),"")</f>
        <v/>
      </c>
    </row>
    <row r="44" spans="1:8" x14ac:dyDescent="0.2">
      <c r="A44" s="157">
        <f t="array" ref="A44">IFERROR(INDEX('Annex 2 EHV charges'!$D$11:$D$260, MATCH(0, IF(ISBLANK('Annex 2 EHV charges'!$D$11:$D$260),1, COUNTIF(A$4:$A43, 'Annex 2 EHV charges'!$D$11:$D$260)), 0)),"")</f>
        <v>633</v>
      </c>
      <c r="B44" s="156">
        <f>IF($A44="","",VLOOKUP($A44,'Annex 2 EHV charges'!$D:$O,2,0))</f>
        <v>633</v>
      </c>
      <c r="C44" s="157">
        <f>IF($A44="","",VLOOKUP($A44,'Annex 2 EHV charges'!$D:$O,3,0))</f>
        <v>2198765427530</v>
      </c>
      <c r="D44" s="156" t="str">
        <f>IF($A44="","",VLOOKUP($A44,'Annex 2 EHV charges'!$D:$O,4,0))</f>
        <v>Bridgend Paper Mill</v>
      </c>
      <c r="E44" s="161" t="str">
        <f>IFERROR(IF(VLOOKUP($A44,'Annex 2 EHV charges'!$D:$O,9,FALSE)=0,"",VLOOKUP($A44,'Annex 2 EHV charges'!$D:$O,9,FALSE)),"")</f>
        <v/>
      </c>
      <c r="F44" s="162" t="str">
        <f>IFERROR(IF(VLOOKUP($A44,'Annex 2 EHV charges'!$D:$O,10,FALSE)=0,"",VLOOKUP($A44,'Annex 2 EHV charges'!$D:$O,10,FALSE)),"")</f>
        <v/>
      </c>
      <c r="G44" s="163" t="str">
        <f>IFERROR(IF(VLOOKUP($A44,'Annex 2 EHV charges'!$D:$O,11,FALSE)=0,"",VLOOKUP($A44,'Annex 2 EHV charges'!$D:$O,11,FALSE)),"")</f>
        <v/>
      </c>
      <c r="H44" s="163" t="str">
        <f>IFERROR(IF(VLOOKUP($A44,'Annex 2 EHV charges'!$D:$O,12,FALSE)=0,"",VLOOKUP($A44,'Annex 2 EHV charges'!$D:$O,12,FALSE)),"")</f>
        <v/>
      </c>
    </row>
    <row r="45" spans="1:8" ht="51" x14ac:dyDescent="0.2">
      <c r="A45" s="157">
        <f t="array" ref="A45">IFERROR(INDEX('Annex 2 EHV charges'!$D$11:$D$260, MATCH(0, IF(ISBLANK('Annex 2 EHV charges'!$D$11:$D$260),1, COUNTIF(A$4:$A44, 'Annex 2 EHV charges'!$D$11:$D$260)), 0)),"")</f>
        <v>617</v>
      </c>
      <c r="B45" s="156">
        <f>IF($A45="","",VLOOKUP($A45,'Annex 2 EHV charges'!$D:$O,2,0))</f>
        <v>617</v>
      </c>
      <c r="C45" s="157" t="str">
        <f>IF($A45="","",VLOOKUP($A45,'Annex 2 EHV charges'!$D:$O,3,0))</f>
        <v>2100040890412
2100040890430
2100040890440
2100040890459</v>
      </c>
      <c r="D45" s="156" t="str">
        <f>IF($A45="","",VLOOKUP($A45,'Annex 2 EHV charges'!$D:$O,4,0))</f>
        <v>Monsanto</v>
      </c>
      <c r="E45" s="161">
        <f>IFERROR(IF(VLOOKUP($A45,'Annex 2 EHV charges'!$D:$O,9,FALSE)=0,"",VLOOKUP($A45,'Annex 2 EHV charges'!$D:$O,9,FALSE)),"")</f>
        <v>-1.1970000000000001</v>
      </c>
      <c r="F45" s="162">
        <f>IFERROR(IF(VLOOKUP($A45,'Annex 2 EHV charges'!$D:$O,10,FALSE)=0,"",VLOOKUP($A45,'Annex 2 EHV charges'!$D:$O,10,FALSE)),"")</f>
        <v>156.86000000000001</v>
      </c>
      <c r="G45" s="163">
        <f>IFERROR(IF(VLOOKUP($A45,'Annex 2 EHV charges'!$D:$O,11,FALSE)=0,"",VLOOKUP($A45,'Annex 2 EHV charges'!$D:$O,11,FALSE)),"")</f>
        <v>0.05</v>
      </c>
      <c r="H45" s="163">
        <f>IFERROR(IF(VLOOKUP($A45,'Annex 2 EHV charges'!$D:$O,12,FALSE)=0,"",VLOOKUP($A45,'Annex 2 EHV charges'!$D:$O,12,FALSE)),"")</f>
        <v>0.05</v>
      </c>
    </row>
    <row r="46" spans="1:8" x14ac:dyDescent="0.2">
      <c r="A46" s="157">
        <f t="array" ref="A46">IFERROR(INDEX('Annex 2 EHV charges'!$D$11:$D$260, MATCH(0, IF(ISBLANK('Annex 2 EHV charges'!$D$11:$D$260),1, COUNTIF(A$4:$A45, 'Annex 2 EHV charges'!$D$11:$D$260)), 0)),"")</f>
        <v>636</v>
      </c>
      <c r="B46" s="156">
        <f>IF($A46="","",VLOOKUP($A46,'Annex 2 EHV charges'!$D:$O,2,0))</f>
        <v>636</v>
      </c>
      <c r="C46" s="157">
        <f>IF($A46="","",VLOOKUP($A46,'Annex 2 EHV charges'!$D:$O,3,0))</f>
        <v>2189999997354</v>
      </c>
      <c r="D46" s="156" t="str">
        <f>IF($A46="","",VLOOKUP($A46,'Annex 2 EHV charges'!$D:$O,4,0))</f>
        <v>Dow Corning</v>
      </c>
      <c r="E46" s="161" t="str">
        <f>IFERROR(IF(VLOOKUP($A46,'Annex 2 EHV charges'!$D:$O,9,FALSE)=0,"",VLOOKUP($A46,'Annex 2 EHV charges'!$D:$O,9,FALSE)),"")</f>
        <v/>
      </c>
      <c r="F46" s="162" t="str">
        <f>IFERROR(IF(VLOOKUP($A46,'Annex 2 EHV charges'!$D:$O,10,FALSE)=0,"",VLOOKUP($A46,'Annex 2 EHV charges'!$D:$O,10,FALSE)),"")</f>
        <v/>
      </c>
      <c r="G46" s="163" t="str">
        <f>IFERROR(IF(VLOOKUP($A46,'Annex 2 EHV charges'!$D:$O,11,FALSE)=0,"",VLOOKUP($A46,'Annex 2 EHV charges'!$D:$O,11,FALSE)),"")</f>
        <v/>
      </c>
      <c r="H46" s="163" t="str">
        <f>IFERROR(IF(VLOOKUP($A46,'Annex 2 EHV charges'!$D:$O,12,FALSE)=0,"",VLOOKUP($A46,'Annex 2 EHV charges'!$D:$O,12,FALSE)),"")</f>
        <v/>
      </c>
    </row>
    <row r="47" spans="1:8" x14ac:dyDescent="0.2">
      <c r="A47" s="157">
        <f t="array" ref="A47">IFERROR(INDEX('Annex 2 EHV charges'!$D$11:$D$260, MATCH(0, IF(ISBLANK('Annex 2 EHV charges'!$D$11:$D$260),1, COUNTIF(A$4:$A46, 'Annex 2 EHV charges'!$D$11:$D$260)), 0)),"")</f>
        <v>786</v>
      </c>
      <c r="B47" s="156">
        <f>IF($A47="","",VLOOKUP($A47,'Annex 2 EHV charges'!$D:$O,2,0))</f>
        <v>786</v>
      </c>
      <c r="C47" s="157">
        <f>IF($A47="","",VLOOKUP($A47,'Annex 2 EHV charges'!$D:$O,3,0))</f>
        <v>2100041213572</v>
      </c>
      <c r="D47" s="156" t="str">
        <f>IF($A47="","",VLOOKUP($A47,'Annex 2 EHV charges'!$D:$O,4,0))</f>
        <v>DCWW Rover Way</v>
      </c>
      <c r="E47" s="161">
        <f>IFERROR(IF(VLOOKUP($A47,'Annex 2 EHV charges'!$D:$O,9,FALSE)=0,"",VLOOKUP($A47,'Annex 2 EHV charges'!$D:$O,9,FALSE)),"")</f>
        <v>-0.32800000000000001</v>
      </c>
      <c r="F47" s="162">
        <f>IFERROR(IF(VLOOKUP($A47,'Annex 2 EHV charges'!$D:$O,10,FALSE)=0,"",VLOOKUP($A47,'Annex 2 EHV charges'!$D:$O,10,FALSE)),"")</f>
        <v>102.07</v>
      </c>
      <c r="G47" s="163">
        <f>IFERROR(IF(VLOOKUP($A47,'Annex 2 EHV charges'!$D:$O,11,FALSE)=0,"",VLOOKUP($A47,'Annex 2 EHV charges'!$D:$O,11,FALSE)),"")</f>
        <v>0.05</v>
      </c>
      <c r="H47" s="163">
        <f>IFERROR(IF(VLOOKUP($A47,'Annex 2 EHV charges'!$D:$O,12,FALSE)=0,"",VLOOKUP($A47,'Annex 2 EHV charges'!$D:$O,12,FALSE)),"")</f>
        <v>0.05</v>
      </c>
    </row>
    <row r="48" spans="1:8" ht="25.5" x14ac:dyDescent="0.2">
      <c r="A48" s="157">
        <f t="array" ref="A48">IFERROR(INDEX('Annex 2 EHV charges'!$D$11:$D$260, MATCH(0, IF(ISBLANK('Annex 2 EHV charges'!$D$11:$D$260),1, COUNTIF(A$4:$A47, 'Annex 2 EHV charges'!$D$11:$D$260)), 0)),"")</f>
        <v>678</v>
      </c>
      <c r="B48" s="156">
        <f>IF($A48="","",VLOOKUP($A48,'Annex 2 EHV charges'!$D:$O,2,0))</f>
        <v>678</v>
      </c>
      <c r="C48" s="157" t="str">
        <f>IF($A48="","",VLOOKUP($A48,'Annex 2 EHV charges'!$D:$O,3,0))</f>
        <v>2100040752396
2100040752401</v>
      </c>
      <c r="D48" s="156" t="str">
        <f>IF($A48="","",VLOOKUP($A48,'Annex 2 EHV charges'!$D:$O,4,0))</f>
        <v>Milford Energy</v>
      </c>
      <c r="E48" s="161">
        <f>IFERROR(IF(VLOOKUP($A48,'Annex 2 EHV charges'!$D:$O,9,FALSE)=0,"",VLOOKUP($A48,'Annex 2 EHV charges'!$D:$O,9,FALSE)),"")</f>
        <v>-3.0000000000000001E-3</v>
      </c>
      <c r="F48" s="162">
        <f>IFERROR(IF(VLOOKUP($A48,'Annex 2 EHV charges'!$D:$O,10,FALSE)=0,"",VLOOKUP($A48,'Annex 2 EHV charges'!$D:$O,10,FALSE)),"")</f>
        <v>137.78</v>
      </c>
      <c r="G48" s="163">
        <f>IFERROR(IF(VLOOKUP($A48,'Annex 2 EHV charges'!$D:$O,11,FALSE)=0,"",VLOOKUP($A48,'Annex 2 EHV charges'!$D:$O,11,FALSE)),"")</f>
        <v>0.05</v>
      </c>
      <c r="H48" s="163">
        <f>IFERROR(IF(VLOOKUP($A48,'Annex 2 EHV charges'!$D:$O,12,FALSE)=0,"",VLOOKUP($A48,'Annex 2 EHV charges'!$D:$O,12,FALSE)),"")</f>
        <v>0.05</v>
      </c>
    </row>
    <row r="49" spans="1:8" x14ac:dyDescent="0.2">
      <c r="A49" s="157">
        <f t="array" ref="A49">IFERROR(INDEX('Annex 2 EHV charges'!$D$11:$D$260, MATCH(0, IF(ISBLANK('Annex 2 EHV charges'!$D$11:$D$260),1, COUNTIF(A$4:$A48, 'Annex 2 EHV charges'!$D$11:$D$260)), 0)),"")</f>
        <v>663</v>
      </c>
      <c r="B49" s="156">
        <f>IF($A49="","",VLOOKUP($A49,'Annex 2 EHV charges'!$D:$O,2,0))</f>
        <v>663</v>
      </c>
      <c r="C49" s="157">
        <f>IF($A49="","",VLOOKUP($A49,'Annex 2 EHV charges'!$D:$O,3,0))</f>
        <v>2100040495600</v>
      </c>
      <c r="D49" s="156" t="str">
        <f>IF($A49="","",VLOOKUP($A49,'Annex 2 EHV charges'!$D:$O,4,0))</f>
        <v>Blaen Cregan</v>
      </c>
      <c r="E49" s="161" t="str">
        <f>IFERROR(IF(VLOOKUP($A49,'Annex 2 EHV charges'!$D:$O,9,FALSE)=0,"",VLOOKUP($A49,'Annex 2 EHV charges'!$D:$O,9,FALSE)),"")</f>
        <v/>
      </c>
      <c r="F49" s="162" t="str">
        <f>IFERROR(IF(VLOOKUP($A49,'Annex 2 EHV charges'!$D:$O,10,FALSE)=0,"",VLOOKUP($A49,'Annex 2 EHV charges'!$D:$O,10,FALSE)),"")</f>
        <v/>
      </c>
      <c r="G49" s="163" t="str">
        <f>IFERROR(IF(VLOOKUP($A49,'Annex 2 EHV charges'!$D:$O,11,FALSE)=0,"",VLOOKUP($A49,'Annex 2 EHV charges'!$D:$O,11,FALSE)),"")</f>
        <v/>
      </c>
      <c r="H49" s="163" t="str">
        <f>IFERROR(IF(VLOOKUP($A49,'Annex 2 EHV charges'!$D:$O,12,FALSE)=0,"",VLOOKUP($A49,'Annex 2 EHV charges'!$D:$O,12,FALSE)),"")</f>
        <v/>
      </c>
    </row>
    <row r="50" spans="1:8" x14ac:dyDescent="0.2">
      <c r="A50" s="157">
        <f t="array" ref="A50">IFERROR(INDEX('Annex 2 EHV charges'!$D$11:$D$260, MATCH(0, IF(ISBLANK('Annex 2 EHV charges'!$D$11:$D$260),1, COUNTIF(A$4:$A49, 'Annex 2 EHV charges'!$D$11:$D$260)), 0)),"")</f>
        <v>668</v>
      </c>
      <c r="B50" s="156">
        <f>IF($A50="","",VLOOKUP($A50,'Annex 2 EHV charges'!$D:$O,2,0))</f>
        <v>668</v>
      </c>
      <c r="C50" s="157">
        <f>IF($A50="","",VLOOKUP($A50,'Annex 2 EHV charges'!$D:$O,3,0))</f>
        <v>2100040878016</v>
      </c>
      <c r="D50" s="156" t="str">
        <f>IF($A50="","",VLOOKUP($A50,'Annex 2 EHV charges'!$D:$O,4,0))</f>
        <v>Blaengwen</v>
      </c>
      <c r="E50" s="161" t="str">
        <f>IFERROR(IF(VLOOKUP($A50,'Annex 2 EHV charges'!$D:$O,9,FALSE)=0,"",VLOOKUP($A50,'Annex 2 EHV charges'!$D:$O,9,FALSE)),"")</f>
        <v/>
      </c>
      <c r="F50" s="162">
        <f>IFERROR(IF(VLOOKUP($A50,'Annex 2 EHV charges'!$D:$O,10,FALSE)=0,"",VLOOKUP($A50,'Annex 2 EHV charges'!$D:$O,10,FALSE)),"")</f>
        <v>13438.89</v>
      </c>
      <c r="G50" s="163">
        <f>IFERROR(IF(VLOOKUP($A50,'Annex 2 EHV charges'!$D:$O,11,FALSE)=0,"",VLOOKUP($A50,'Annex 2 EHV charges'!$D:$O,11,FALSE)),"")</f>
        <v>0.05</v>
      </c>
      <c r="H50" s="163">
        <f>IFERROR(IF(VLOOKUP($A50,'Annex 2 EHV charges'!$D:$O,12,FALSE)=0,"",VLOOKUP($A50,'Annex 2 EHV charges'!$D:$O,12,FALSE)),"")</f>
        <v>0.05</v>
      </c>
    </row>
    <row r="51" spans="1:8" x14ac:dyDescent="0.2">
      <c r="A51" s="157">
        <f t="array" ref="A51">IFERROR(INDEX('Annex 2 EHV charges'!$D$11:$D$260, MATCH(0, IF(ISBLANK('Annex 2 EHV charges'!$D$11:$D$260),1, COUNTIF(A$4:$A50, 'Annex 2 EHV charges'!$D$11:$D$260)), 0)),"")</f>
        <v>651</v>
      </c>
      <c r="B51" s="156">
        <f>IF($A51="","",VLOOKUP($A51,'Annex 2 EHV charges'!$D:$O,2,0))</f>
        <v>651</v>
      </c>
      <c r="C51" s="157">
        <f>IF($A51="","",VLOOKUP($A51,'Annex 2 EHV charges'!$D:$O,3,0))</f>
        <v>2199989632384</v>
      </c>
      <c r="D51" s="156" t="str">
        <f>IF($A51="","",VLOOKUP($A51,'Annex 2 EHV charges'!$D:$O,4,0))</f>
        <v>Bryn Titli</v>
      </c>
      <c r="E51" s="161" t="str">
        <f>IFERROR(IF(VLOOKUP($A51,'Annex 2 EHV charges'!$D:$O,9,FALSE)=0,"",VLOOKUP($A51,'Annex 2 EHV charges'!$D:$O,9,FALSE)),"")</f>
        <v/>
      </c>
      <c r="F51" s="162" t="str">
        <f>IFERROR(IF(VLOOKUP($A51,'Annex 2 EHV charges'!$D:$O,10,FALSE)=0,"",VLOOKUP($A51,'Annex 2 EHV charges'!$D:$O,10,FALSE)),"")</f>
        <v/>
      </c>
      <c r="G51" s="163" t="str">
        <f>IFERROR(IF(VLOOKUP($A51,'Annex 2 EHV charges'!$D:$O,11,FALSE)=0,"",VLOOKUP($A51,'Annex 2 EHV charges'!$D:$O,11,FALSE)),"")</f>
        <v/>
      </c>
      <c r="H51" s="163" t="str">
        <f>IFERROR(IF(VLOOKUP($A51,'Annex 2 EHV charges'!$D:$O,12,FALSE)=0,"",VLOOKUP($A51,'Annex 2 EHV charges'!$D:$O,12,FALSE)),"")</f>
        <v/>
      </c>
    </row>
    <row r="52" spans="1:8" x14ac:dyDescent="0.2">
      <c r="A52" s="157">
        <f t="array" ref="A52">IFERROR(INDEX('Annex 2 EHV charges'!$D$11:$D$260, MATCH(0, IF(ISBLANK('Annex 2 EHV charges'!$D$11:$D$260),1, COUNTIF(A$4:$A51, 'Annex 2 EHV charges'!$D$11:$D$260)), 0)),"")</f>
        <v>665</v>
      </c>
      <c r="B52" s="156">
        <f>IF($A52="","",VLOOKUP($A52,'Annex 2 EHV charges'!$D:$O,2,0))</f>
        <v>665</v>
      </c>
      <c r="C52" s="157">
        <f>IF($A52="","",VLOOKUP($A52,'Annex 2 EHV charges'!$D:$O,3,0))</f>
        <v>2100040067529</v>
      </c>
      <c r="D52" s="156" t="str">
        <f>IF($A52="","",VLOOKUP($A52,'Annex 2 EHV charges'!$D:$O,4,0))</f>
        <v>Crymlin Burrows</v>
      </c>
      <c r="E52" s="161" t="str">
        <f>IFERROR(IF(VLOOKUP($A52,'Annex 2 EHV charges'!$D:$O,9,FALSE)=0,"",VLOOKUP($A52,'Annex 2 EHV charges'!$D:$O,9,FALSE)),"")</f>
        <v/>
      </c>
      <c r="F52" s="162" t="str">
        <f>IFERROR(IF(VLOOKUP($A52,'Annex 2 EHV charges'!$D:$O,10,FALSE)=0,"",VLOOKUP($A52,'Annex 2 EHV charges'!$D:$O,10,FALSE)),"")</f>
        <v/>
      </c>
      <c r="G52" s="163" t="str">
        <f>IFERROR(IF(VLOOKUP($A52,'Annex 2 EHV charges'!$D:$O,11,FALSE)=0,"",VLOOKUP($A52,'Annex 2 EHV charges'!$D:$O,11,FALSE)),"")</f>
        <v/>
      </c>
      <c r="H52" s="163" t="str">
        <f>IFERROR(IF(VLOOKUP($A52,'Annex 2 EHV charges'!$D:$O,12,FALSE)=0,"",VLOOKUP($A52,'Annex 2 EHV charges'!$D:$O,12,FALSE)),"")</f>
        <v/>
      </c>
    </row>
    <row r="53" spans="1:8" x14ac:dyDescent="0.2">
      <c r="A53" s="157">
        <f t="array" ref="A53">IFERROR(INDEX('Annex 2 EHV charges'!$D$11:$D$260, MATCH(0, IF(ISBLANK('Annex 2 EHV charges'!$D$11:$D$260),1, COUNTIF(A$4:$A52, 'Annex 2 EHV charges'!$D$11:$D$260)), 0)),"")</f>
        <v>652</v>
      </c>
      <c r="B53" s="156">
        <f>IF($A53="","",VLOOKUP($A53,'Annex 2 EHV charges'!$D:$O,2,0))</f>
        <v>652</v>
      </c>
      <c r="C53" s="157">
        <f>IF($A53="","",VLOOKUP($A53,'Annex 2 EHV charges'!$D:$O,3,0))</f>
        <v>2189999997390</v>
      </c>
      <c r="D53" s="156" t="str">
        <f>IF($A53="","",VLOOKUP($A53,'Annex 2 EHV charges'!$D:$O,4,0))</f>
        <v>Dyffryn Brodyn</v>
      </c>
      <c r="E53" s="161" t="str">
        <f>IFERROR(IF(VLOOKUP($A53,'Annex 2 EHV charges'!$D:$O,9,FALSE)=0,"",VLOOKUP($A53,'Annex 2 EHV charges'!$D:$O,9,FALSE)),"")</f>
        <v/>
      </c>
      <c r="F53" s="162" t="str">
        <f>IFERROR(IF(VLOOKUP($A53,'Annex 2 EHV charges'!$D:$O,10,FALSE)=0,"",VLOOKUP($A53,'Annex 2 EHV charges'!$D:$O,10,FALSE)),"")</f>
        <v/>
      </c>
      <c r="G53" s="163" t="str">
        <f>IFERROR(IF(VLOOKUP($A53,'Annex 2 EHV charges'!$D:$O,11,FALSE)=0,"",VLOOKUP($A53,'Annex 2 EHV charges'!$D:$O,11,FALSE)),"")</f>
        <v/>
      </c>
      <c r="H53" s="163" t="str">
        <f>IFERROR(IF(VLOOKUP($A53,'Annex 2 EHV charges'!$D:$O,12,FALSE)=0,"",VLOOKUP($A53,'Annex 2 EHV charges'!$D:$O,12,FALSE)),"")</f>
        <v/>
      </c>
    </row>
    <row r="54" spans="1:8" x14ac:dyDescent="0.2">
      <c r="A54" s="157">
        <f t="array" ref="A54">IFERROR(INDEX('Annex 2 EHV charges'!$D$11:$D$260, MATCH(0, IF(ISBLANK('Annex 2 EHV charges'!$D$11:$D$260),1, COUNTIF(A$4:$A53, 'Annex 2 EHV charges'!$D$11:$D$260)), 0)),"")</f>
        <v>653</v>
      </c>
      <c r="B54" s="156">
        <f>IF($A54="","",VLOOKUP($A54,'Annex 2 EHV charges'!$D:$O,2,0))</f>
        <v>653</v>
      </c>
      <c r="C54" s="157">
        <f>IF($A54="","",VLOOKUP($A54,'Annex 2 EHV charges'!$D:$O,3,0))</f>
        <v>2199989612769</v>
      </c>
      <c r="D54" s="156" t="str">
        <f>IF($A54="","",VLOOKUP($A54,'Annex 2 EHV charges'!$D:$O,4,0))</f>
        <v>Llyn Brianne</v>
      </c>
      <c r="E54" s="161" t="str">
        <f>IFERROR(IF(VLOOKUP($A54,'Annex 2 EHV charges'!$D:$O,9,FALSE)=0,"",VLOOKUP($A54,'Annex 2 EHV charges'!$D:$O,9,FALSE)),"")</f>
        <v/>
      </c>
      <c r="F54" s="162" t="str">
        <f>IFERROR(IF(VLOOKUP($A54,'Annex 2 EHV charges'!$D:$O,10,FALSE)=0,"",VLOOKUP($A54,'Annex 2 EHV charges'!$D:$O,10,FALSE)),"")</f>
        <v/>
      </c>
      <c r="G54" s="163" t="str">
        <f>IFERROR(IF(VLOOKUP($A54,'Annex 2 EHV charges'!$D:$O,11,FALSE)=0,"",VLOOKUP($A54,'Annex 2 EHV charges'!$D:$O,11,FALSE)),"")</f>
        <v/>
      </c>
      <c r="H54" s="163" t="str">
        <f>IFERROR(IF(VLOOKUP($A54,'Annex 2 EHV charges'!$D:$O,12,FALSE)=0,"",VLOOKUP($A54,'Annex 2 EHV charges'!$D:$O,12,FALSE)),"")</f>
        <v/>
      </c>
    </row>
    <row r="55" spans="1:8" x14ac:dyDescent="0.2">
      <c r="A55" s="157">
        <f t="array" ref="A55">IFERROR(INDEX('Annex 2 EHV charges'!$D$11:$D$260, MATCH(0, IF(ISBLANK('Annex 2 EHV charges'!$D$11:$D$260),1, COUNTIF(A$4:$A54, 'Annex 2 EHV charges'!$D$11:$D$260)), 0)),"")</f>
        <v>676</v>
      </c>
      <c r="B55" s="156">
        <f>IF($A55="","",VLOOKUP($A55,'Annex 2 EHV charges'!$D:$O,2,0))</f>
        <v>676</v>
      </c>
      <c r="C55" s="157">
        <f>IF($A55="","",VLOOKUP($A55,'Annex 2 EHV charges'!$D:$O,3,0))</f>
        <v>2100041079180</v>
      </c>
      <c r="D55" s="156" t="str">
        <f>IF($A55="","",VLOOKUP($A55,'Annex 2 EHV charges'!$D:$O,4,0))</f>
        <v>Maerdy</v>
      </c>
      <c r="E55" s="161" t="str">
        <f>IFERROR(IF(VLOOKUP($A55,'Annex 2 EHV charges'!$D:$O,9,FALSE)=0,"",VLOOKUP($A55,'Annex 2 EHV charges'!$D:$O,9,FALSE)),"")</f>
        <v/>
      </c>
      <c r="F55" s="162">
        <f>IFERROR(IF(VLOOKUP($A55,'Annex 2 EHV charges'!$D:$O,10,FALSE)=0,"",VLOOKUP($A55,'Annex 2 EHV charges'!$D:$O,10,FALSE)),"")</f>
        <v>1565.07</v>
      </c>
      <c r="G55" s="163">
        <f>IFERROR(IF(VLOOKUP($A55,'Annex 2 EHV charges'!$D:$O,11,FALSE)=0,"",VLOOKUP($A55,'Annex 2 EHV charges'!$D:$O,11,FALSE)),"")</f>
        <v>0.05</v>
      </c>
      <c r="H55" s="163">
        <f>IFERROR(IF(VLOOKUP($A55,'Annex 2 EHV charges'!$D:$O,12,FALSE)=0,"",VLOOKUP($A55,'Annex 2 EHV charges'!$D:$O,12,FALSE)),"")</f>
        <v>0.05</v>
      </c>
    </row>
    <row r="56" spans="1:8" x14ac:dyDescent="0.2">
      <c r="A56" s="157">
        <f t="array" ref="A56">IFERROR(INDEX('Annex 2 EHV charges'!$D$11:$D$260, MATCH(0, IF(ISBLANK('Annex 2 EHV charges'!$D$11:$D$260),1, COUNTIF(A$4:$A55, 'Annex 2 EHV charges'!$D$11:$D$260)), 0)),"")</f>
        <v>661</v>
      </c>
      <c r="B56" s="156">
        <f>IF($A56="","",VLOOKUP($A56,'Annex 2 EHV charges'!$D:$O,2,0))</f>
        <v>661</v>
      </c>
      <c r="C56" s="157">
        <f>IF($A56="","",VLOOKUP($A56,'Annex 2 EHV charges'!$D:$O,3,0))</f>
        <v>2100040719983</v>
      </c>
      <c r="D56" s="156" t="str">
        <f>IF($A56="","",VLOOKUP($A56,'Annex 2 EHV charges'!$D:$O,4,0))</f>
        <v>BOC Biomass 33kV (exMBIO3G)</v>
      </c>
      <c r="E56" s="161" t="str">
        <f>IFERROR(IF(VLOOKUP($A56,'Annex 2 EHV charges'!$D:$O,9,FALSE)=0,"",VLOOKUP($A56,'Annex 2 EHV charges'!$D:$O,9,FALSE)),"")</f>
        <v/>
      </c>
      <c r="F56" s="162">
        <f>IFERROR(IF(VLOOKUP($A56,'Annex 2 EHV charges'!$D:$O,10,FALSE)=0,"",VLOOKUP($A56,'Annex 2 EHV charges'!$D:$O,10,FALSE)),"")</f>
        <v>2120.14</v>
      </c>
      <c r="G56" s="163">
        <f>IFERROR(IF(VLOOKUP($A56,'Annex 2 EHV charges'!$D:$O,11,FALSE)=0,"",VLOOKUP($A56,'Annex 2 EHV charges'!$D:$O,11,FALSE)),"")</f>
        <v>0.05</v>
      </c>
      <c r="H56" s="163">
        <f>IFERROR(IF(VLOOKUP($A56,'Annex 2 EHV charges'!$D:$O,12,FALSE)=0,"",VLOOKUP($A56,'Annex 2 EHV charges'!$D:$O,12,FALSE)),"")</f>
        <v>0.05</v>
      </c>
    </row>
    <row r="57" spans="1:8" x14ac:dyDescent="0.2">
      <c r="A57" s="157">
        <f t="array" ref="A57">IFERROR(INDEX('Annex 2 EHV charges'!$D$11:$D$260, MATCH(0, IF(ISBLANK('Annex 2 EHV charges'!$D$11:$D$260),1, COUNTIF(A$4:$A56, 'Annex 2 EHV charges'!$D$11:$D$260)), 0)),"")</f>
        <v>670</v>
      </c>
      <c r="B57" s="156">
        <f>IF($A57="","",VLOOKUP($A57,'Annex 2 EHV charges'!$D:$O,2,0))</f>
        <v>670</v>
      </c>
      <c r="C57" s="157">
        <f>IF($A57="","",VLOOKUP($A57,'Annex 2 EHV charges'!$D:$O,3,0))</f>
        <v>2100040485940</v>
      </c>
      <c r="D57" s="156" t="str">
        <f>IF($A57="","",VLOOKUP($A57,'Annex 2 EHV charges'!$D:$O,4,0))</f>
        <v>Pwllfa Gwatkin</v>
      </c>
      <c r="E57" s="161" t="str">
        <f>IFERROR(IF(VLOOKUP($A57,'Annex 2 EHV charges'!$D:$O,9,FALSE)=0,"",VLOOKUP($A57,'Annex 2 EHV charges'!$D:$O,9,FALSE)),"")</f>
        <v/>
      </c>
      <c r="F57" s="162" t="str">
        <f>IFERROR(IF(VLOOKUP($A57,'Annex 2 EHV charges'!$D:$O,10,FALSE)=0,"",VLOOKUP($A57,'Annex 2 EHV charges'!$D:$O,10,FALSE)),"")</f>
        <v/>
      </c>
      <c r="G57" s="163" t="str">
        <f>IFERROR(IF(VLOOKUP($A57,'Annex 2 EHV charges'!$D:$O,11,FALSE)=0,"",VLOOKUP($A57,'Annex 2 EHV charges'!$D:$O,11,FALSE)),"")</f>
        <v/>
      </c>
      <c r="H57" s="163" t="str">
        <f>IFERROR(IF(VLOOKUP($A57,'Annex 2 EHV charges'!$D:$O,12,FALSE)=0,"",VLOOKUP($A57,'Annex 2 EHV charges'!$D:$O,12,FALSE)),"")</f>
        <v/>
      </c>
    </row>
    <row r="58" spans="1:8" x14ac:dyDescent="0.2">
      <c r="A58" s="157">
        <f t="array" ref="A58">IFERROR(INDEX('Annex 2 EHV charges'!$D$11:$D$260, MATCH(0, IF(ISBLANK('Annex 2 EHV charges'!$D$11:$D$260),1, COUNTIF(A$4:$A57, 'Annex 2 EHV charges'!$D$11:$D$260)), 0)),"")</f>
        <v>650</v>
      </c>
      <c r="B58" s="156">
        <f>IF($A58="","",VLOOKUP($A58,'Annex 2 EHV charges'!$D:$O,2,0))</f>
        <v>650</v>
      </c>
      <c r="C58" s="157">
        <f>IF($A58="","",VLOOKUP($A58,'Annex 2 EHV charges'!$D:$O,3,0))</f>
        <v>2189999997345</v>
      </c>
      <c r="D58" s="156" t="str">
        <f>IF($A58="","",VLOOKUP($A58,'Annex 2 EHV charges'!$D:$O,4,0))</f>
        <v>Taff Ely</v>
      </c>
      <c r="E58" s="161" t="str">
        <f>IFERROR(IF(VLOOKUP($A58,'Annex 2 EHV charges'!$D:$O,9,FALSE)=0,"",VLOOKUP($A58,'Annex 2 EHV charges'!$D:$O,9,FALSE)),"")</f>
        <v/>
      </c>
      <c r="F58" s="162">
        <f>IFERROR(IF(VLOOKUP($A58,'Annex 2 EHV charges'!$D:$O,10,FALSE)=0,"",VLOOKUP($A58,'Annex 2 EHV charges'!$D:$O,10,FALSE)),"")</f>
        <v>488.6</v>
      </c>
      <c r="G58" s="163">
        <f>IFERROR(IF(VLOOKUP($A58,'Annex 2 EHV charges'!$D:$O,11,FALSE)=0,"",VLOOKUP($A58,'Annex 2 EHV charges'!$D:$O,11,FALSE)),"")</f>
        <v>0.05</v>
      </c>
      <c r="H58" s="163">
        <f>IFERROR(IF(VLOOKUP($A58,'Annex 2 EHV charges'!$D:$O,12,FALSE)=0,"",VLOOKUP($A58,'Annex 2 EHV charges'!$D:$O,12,FALSE)),"")</f>
        <v>0.05</v>
      </c>
    </row>
    <row r="59" spans="1:8" x14ac:dyDescent="0.2">
      <c r="A59" s="157">
        <f t="array" ref="A59">IFERROR(INDEX('Annex 2 EHV charges'!$D$11:$D$260, MATCH(0, IF(ISBLANK('Annex 2 EHV charges'!$D$11:$D$260),1, COUNTIF(A$4:$A58, 'Annex 2 EHV charges'!$D$11:$D$260)), 0)),"")</f>
        <v>662</v>
      </c>
      <c r="B59" s="156">
        <f>IF($A59="","",VLOOKUP($A59,'Annex 2 EHV charges'!$D:$O,2,0))</f>
        <v>662</v>
      </c>
      <c r="C59" s="157">
        <f>IF($A59="","",VLOOKUP($A59,'Annex 2 EHV charges'!$D:$O,3,0))</f>
        <v>2100040609507</v>
      </c>
      <c r="D59" s="156" t="str">
        <f>IF($A59="","",VLOOKUP($A59,'Annex 2 EHV charges'!$D:$O,4,0))</f>
        <v>Trecatti</v>
      </c>
      <c r="E59" s="161">
        <f>IFERROR(IF(VLOOKUP($A59,'Annex 2 EHV charges'!$D:$O,9,FALSE)=0,"",VLOOKUP($A59,'Annex 2 EHV charges'!$D:$O,9,FALSE)),"")</f>
        <v>-0.33400000000000002</v>
      </c>
      <c r="F59" s="162">
        <f>IFERROR(IF(VLOOKUP($A59,'Annex 2 EHV charges'!$D:$O,10,FALSE)=0,"",VLOOKUP($A59,'Annex 2 EHV charges'!$D:$O,10,FALSE)),"")</f>
        <v>569.6</v>
      </c>
      <c r="G59" s="163">
        <f>IFERROR(IF(VLOOKUP($A59,'Annex 2 EHV charges'!$D:$O,11,FALSE)=0,"",VLOOKUP($A59,'Annex 2 EHV charges'!$D:$O,11,FALSE)),"")</f>
        <v>0.05</v>
      </c>
      <c r="H59" s="163">
        <f>IFERROR(IF(VLOOKUP($A59,'Annex 2 EHV charges'!$D:$O,12,FALSE)=0,"",VLOOKUP($A59,'Annex 2 EHV charges'!$D:$O,12,FALSE)),"")</f>
        <v>0.05</v>
      </c>
    </row>
    <row r="60" spans="1:8" x14ac:dyDescent="0.2">
      <c r="A60" s="157">
        <f t="array" ref="A60">IFERROR(INDEX('Annex 2 EHV charges'!$D$11:$D$260, MATCH(0, IF(ISBLANK('Annex 2 EHV charges'!$D$11:$D$260),1, COUNTIF(A$4:$A59, 'Annex 2 EHV charges'!$D$11:$D$260)), 0)),"")</f>
        <v>666</v>
      </c>
      <c r="B60" s="156">
        <f>IF($A60="","",VLOOKUP($A60,'Annex 2 EHV charges'!$D:$O,2,0))</f>
        <v>666</v>
      </c>
      <c r="C60" s="157">
        <f>IF($A60="","",VLOOKUP($A60,'Annex 2 EHV charges'!$D:$O,3,0))</f>
        <v>2100040694051</v>
      </c>
      <c r="D60" s="156" t="str">
        <f>IF($A60="","",VLOOKUP($A60,'Annex 2 EHV charges'!$D:$O,4,0))</f>
        <v>Withy Hedges</v>
      </c>
      <c r="E60" s="161">
        <f>IFERROR(IF(VLOOKUP($A60,'Annex 2 EHV charges'!$D:$O,9,FALSE)=0,"",VLOOKUP($A60,'Annex 2 EHV charges'!$D:$O,9,FALSE)),"")</f>
        <v>-2.391</v>
      </c>
      <c r="F60" s="162">
        <f>IFERROR(IF(VLOOKUP($A60,'Annex 2 EHV charges'!$D:$O,10,FALSE)=0,"",VLOOKUP($A60,'Annex 2 EHV charges'!$D:$O,10,FALSE)),"")</f>
        <v>498.2</v>
      </c>
      <c r="G60" s="163">
        <f>IFERROR(IF(VLOOKUP($A60,'Annex 2 EHV charges'!$D:$O,11,FALSE)=0,"",VLOOKUP($A60,'Annex 2 EHV charges'!$D:$O,11,FALSE)),"")</f>
        <v>0.05</v>
      </c>
      <c r="H60" s="163">
        <f>IFERROR(IF(VLOOKUP($A60,'Annex 2 EHV charges'!$D:$O,12,FALSE)=0,"",VLOOKUP($A60,'Annex 2 EHV charges'!$D:$O,12,FALSE)),"")</f>
        <v>0.05</v>
      </c>
    </row>
    <row r="61" spans="1:8" x14ac:dyDescent="0.2">
      <c r="A61" s="157">
        <f t="array" ref="A61">IFERROR(INDEX('Annex 2 EHV charges'!$D$11:$D$260, MATCH(0, IF(ISBLANK('Annex 2 EHV charges'!$D$11:$D$260),1, COUNTIF(A$4:$A60, 'Annex 2 EHV charges'!$D$11:$D$260)), 0)),"")</f>
        <v>659</v>
      </c>
      <c r="B61" s="156">
        <f>IF($A61="","",VLOOKUP($A61,'Annex 2 EHV charges'!$D:$O,2,0))</f>
        <v>659</v>
      </c>
      <c r="C61" s="157">
        <f>IF($A61="","",VLOOKUP($A61,'Annex 2 EHV charges'!$D:$O,3,0))</f>
        <v>2198765142992</v>
      </c>
      <c r="D61" s="156" t="str">
        <f>IF($A61="","",VLOOKUP($A61,'Annex 2 EHV charges'!$D:$O,4,0))</f>
        <v>Parc Cynog</v>
      </c>
      <c r="E61" s="161" t="str">
        <f>IFERROR(IF(VLOOKUP($A61,'Annex 2 EHV charges'!$D:$O,9,FALSE)=0,"",VLOOKUP($A61,'Annex 2 EHV charges'!$D:$O,9,FALSE)),"")</f>
        <v/>
      </c>
      <c r="F61" s="162" t="str">
        <f>IFERROR(IF(VLOOKUP($A61,'Annex 2 EHV charges'!$D:$O,10,FALSE)=0,"",VLOOKUP($A61,'Annex 2 EHV charges'!$D:$O,10,FALSE)),"")</f>
        <v/>
      </c>
      <c r="G61" s="163" t="str">
        <f>IFERROR(IF(VLOOKUP($A61,'Annex 2 EHV charges'!$D:$O,11,FALSE)=0,"",VLOOKUP($A61,'Annex 2 EHV charges'!$D:$O,11,FALSE)),"")</f>
        <v/>
      </c>
      <c r="H61" s="163" t="str">
        <f>IFERROR(IF(VLOOKUP($A61,'Annex 2 EHV charges'!$D:$O,12,FALSE)=0,"",VLOOKUP($A61,'Annex 2 EHV charges'!$D:$O,12,FALSE)),"")</f>
        <v/>
      </c>
    </row>
    <row r="62" spans="1:8" x14ac:dyDescent="0.2">
      <c r="A62" s="157">
        <f t="array" ref="A62">IFERROR(INDEX('Annex 2 EHV charges'!$D$11:$D$260, MATCH(0, IF(ISBLANK('Annex 2 EHV charges'!$D$11:$D$260),1, COUNTIF(A$4:$A61, 'Annex 2 EHV charges'!$D$11:$D$260)), 0)),"")</f>
        <v>667</v>
      </c>
      <c r="B62" s="156">
        <f>IF($A62="","",VLOOKUP($A62,'Annex 2 EHV charges'!$D:$O,2,0))</f>
        <v>667</v>
      </c>
      <c r="C62" s="157">
        <f>IF($A62="","",VLOOKUP($A62,'Annex 2 EHV charges'!$D:$O,3,0))</f>
        <v>2100040841780</v>
      </c>
      <c r="D62" s="156" t="str">
        <f>IF($A62="","",VLOOKUP($A62,'Annex 2 EHV charges'!$D:$O,4,0))</f>
        <v>Parc Cynog (Pendine)</v>
      </c>
      <c r="E62" s="161" t="str">
        <f>IFERROR(IF(VLOOKUP($A62,'Annex 2 EHV charges'!$D:$O,9,FALSE)=0,"",VLOOKUP($A62,'Annex 2 EHV charges'!$D:$O,9,FALSE)),"")</f>
        <v/>
      </c>
      <c r="F62" s="162">
        <f>IFERROR(IF(VLOOKUP($A62,'Annex 2 EHV charges'!$D:$O,10,FALSE)=0,"",VLOOKUP($A62,'Annex 2 EHV charges'!$D:$O,10,FALSE)),"")</f>
        <v>427.26</v>
      </c>
      <c r="G62" s="163">
        <f>IFERROR(IF(VLOOKUP($A62,'Annex 2 EHV charges'!$D:$O,11,FALSE)=0,"",VLOOKUP($A62,'Annex 2 EHV charges'!$D:$O,11,FALSE)),"")</f>
        <v>0.05</v>
      </c>
      <c r="H62" s="163">
        <f>IFERROR(IF(VLOOKUP($A62,'Annex 2 EHV charges'!$D:$O,12,FALSE)=0,"",VLOOKUP($A62,'Annex 2 EHV charges'!$D:$O,12,FALSE)),"")</f>
        <v>0.05</v>
      </c>
    </row>
    <row r="63" spans="1:8" x14ac:dyDescent="0.2">
      <c r="A63" s="157">
        <f t="array" ref="A63">IFERROR(INDEX('Annex 2 EHV charges'!$D$11:$D$260, MATCH(0, IF(ISBLANK('Annex 2 EHV charges'!$D$11:$D$260),1, COUNTIF(A$4:$A62, 'Annex 2 EHV charges'!$D$11:$D$260)), 0)),"")</f>
        <v>684</v>
      </c>
      <c r="B63" s="156">
        <f>IF($A63="","",VLOOKUP($A63,'Annex 2 EHV charges'!$D:$O,2,0))</f>
        <v>684</v>
      </c>
      <c r="C63" s="157">
        <f>IF($A63="","",VLOOKUP($A63,'Annex 2 EHV charges'!$D:$O,3,0))</f>
        <v>2100040960619</v>
      </c>
      <c r="D63" s="156" t="str">
        <f>IF($A63="","",VLOOKUP($A63,'Annex 2 EHV charges'!$D:$O,4,0))</f>
        <v xml:space="preserve">Maesgwyn </v>
      </c>
      <c r="E63" s="161" t="str">
        <f>IFERROR(IF(VLOOKUP($A63,'Annex 2 EHV charges'!$D:$O,9,FALSE)=0,"",VLOOKUP($A63,'Annex 2 EHV charges'!$D:$O,9,FALSE)),"")</f>
        <v/>
      </c>
      <c r="F63" s="162">
        <f>IFERROR(IF(VLOOKUP($A63,'Annex 2 EHV charges'!$D:$O,10,FALSE)=0,"",VLOOKUP($A63,'Annex 2 EHV charges'!$D:$O,10,FALSE)),"")</f>
        <v>5024.04</v>
      </c>
      <c r="G63" s="163">
        <f>IFERROR(IF(VLOOKUP($A63,'Annex 2 EHV charges'!$D:$O,11,FALSE)=0,"",VLOOKUP($A63,'Annex 2 EHV charges'!$D:$O,11,FALSE)),"")</f>
        <v>0.05</v>
      </c>
      <c r="H63" s="163">
        <f>IFERROR(IF(VLOOKUP($A63,'Annex 2 EHV charges'!$D:$O,12,FALSE)=0,"",VLOOKUP($A63,'Annex 2 EHV charges'!$D:$O,12,FALSE)),"")</f>
        <v>0.05</v>
      </c>
    </row>
    <row r="64" spans="1:8" x14ac:dyDescent="0.2">
      <c r="A64" s="157">
        <f t="array" ref="A64">IFERROR(INDEX('Annex 2 EHV charges'!$D$11:$D$260, MATCH(0, IF(ISBLANK('Annex 2 EHV charges'!$D$11:$D$260),1, COUNTIF(A$4:$A63, 'Annex 2 EHV charges'!$D$11:$D$260)), 0)),"")</f>
        <v>679</v>
      </c>
      <c r="B64" s="156">
        <f>IF($A64="","",VLOOKUP($A64,'Annex 2 EHV charges'!$D:$O,2,0))</f>
        <v>679</v>
      </c>
      <c r="C64" s="157">
        <f>IF($A64="","",VLOOKUP($A64,'Annex 2 EHV charges'!$D:$O,3,0))</f>
        <v>2100040989431</v>
      </c>
      <c r="D64" s="156" t="str">
        <f>IF($A64="","",VLOOKUP($A64,'Annex 2 EHV charges'!$D:$O,4,0))</f>
        <v>Ferndale Wind Farm</v>
      </c>
      <c r="E64" s="161" t="str">
        <f>IFERROR(IF(VLOOKUP($A64,'Annex 2 EHV charges'!$D:$O,9,FALSE)=0,"",VLOOKUP($A64,'Annex 2 EHV charges'!$D:$O,9,FALSE)),"")</f>
        <v/>
      </c>
      <c r="F64" s="162">
        <f>IFERROR(IF(VLOOKUP($A64,'Annex 2 EHV charges'!$D:$O,10,FALSE)=0,"",VLOOKUP($A64,'Annex 2 EHV charges'!$D:$O,10,FALSE)),"")</f>
        <v>802.34</v>
      </c>
      <c r="G64" s="163">
        <f>IFERROR(IF(VLOOKUP($A64,'Annex 2 EHV charges'!$D:$O,11,FALSE)=0,"",VLOOKUP($A64,'Annex 2 EHV charges'!$D:$O,11,FALSE)),"")</f>
        <v>0.05</v>
      </c>
      <c r="H64" s="163">
        <f>IFERROR(IF(VLOOKUP($A64,'Annex 2 EHV charges'!$D:$O,12,FALSE)=0,"",VLOOKUP($A64,'Annex 2 EHV charges'!$D:$O,12,FALSE)),"")</f>
        <v>0.05</v>
      </c>
    </row>
    <row r="65" spans="1:8" x14ac:dyDescent="0.2">
      <c r="A65" s="157">
        <f t="array" ref="A65">IFERROR(INDEX('Annex 2 EHV charges'!$D$11:$D$260, MATCH(0, IF(ISBLANK('Annex 2 EHV charges'!$D$11:$D$260),1, COUNTIF(A$4:$A64, 'Annex 2 EHV charges'!$D$11:$D$260)), 0)),"")</f>
        <v>685</v>
      </c>
      <c r="B65" s="156">
        <f>IF($A65="","",VLOOKUP($A65,'Annex 2 EHV charges'!$D:$O,2,0))</f>
        <v>685</v>
      </c>
      <c r="C65" s="157">
        <f>IF($A65="","",VLOOKUP($A65,'Annex 2 EHV charges'!$D:$O,3,0))</f>
        <v>2100041090087</v>
      </c>
      <c r="D65" s="156" t="str">
        <f>IF($A65="","",VLOOKUP($A65,'Annex 2 EHV charges'!$D:$O,4,0))</f>
        <v>Pant y Wal WF</v>
      </c>
      <c r="E65" s="161" t="str">
        <f>IFERROR(IF(VLOOKUP($A65,'Annex 2 EHV charges'!$D:$O,9,FALSE)=0,"",VLOOKUP($A65,'Annex 2 EHV charges'!$D:$O,9,FALSE)),"")</f>
        <v/>
      </c>
      <c r="F65" s="162">
        <f>IFERROR(IF(VLOOKUP($A65,'Annex 2 EHV charges'!$D:$O,10,FALSE)=0,"",VLOOKUP($A65,'Annex 2 EHV charges'!$D:$O,10,FALSE)),"")</f>
        <v>3168.49</v>
      </c>
      <c r="G65" s="163">
        <f>IFERROR(IF(VLOOKUP($A65,'Annex 2 EHV charges'!$D:$O,11,FALSE)=0,"",VLOOKUP($A65,'Annex 2 EHV charges'!$D:$O,11,FALSE)),"")</f>
        <v>0.05</v>
      </c>
      <c r="H65" s="163">
        <f>IFERROR(IF(VLOOKUP($A65,'Annex 2 EHV charges'!$D:$O,12,FALSE)=0,"",VLOOKUP($A65,'Annex 2 EHV charges'!$D:$O,12,FALSE)),"")</f>
        <v>0.05</v>
      </c>
    </row>
    <row r="66" spans="1:8" x14ac:dyDescent="0.2">
      <c r="A66" s="157">
        <f t="array" ref="A66">IFERROR(INDEX('Annex 2 EHV charges'!$D$11:$D$260, MATCH(0, IF(ISBLANK('Annex 2 EHV charges'!$D$11:$D$260),1, COUNTIF(A$4:$A65, 'Annex 2 EHV charges'!$D$11:$D$260)), 0)),"")</f>
        <v>686</v>
      </c>
      <c r="B66" s="156">
        <f>IF($A66="","",VLOOKUP($A66,'Annex 2 EHV charges'!$D:$O,2,0))</f>
        <v>686</v>
      </c>
      <c r="C66" s="157">
        <f>IF($A66="","",VLOOKUP($A66,'Annex 2 EHV charges'!$D:$O,3,0))</f>
        <v>2100041063669</v>
      </c>
      <c r="D66" s="156" t="str">
        <f>IF($A66="","",VLOOKUP($A66,'Annex 2 EHV charges'!$D:$O,4,0))</f>
        <v xml:space="preserve">Mynydd Portref </v>
      </c>
      <c r="E66" s="161" t="str">
        <f>IFERROR(IF(VLOOKUP($A66,'Annex 2 EHV charges'!$D:$O,9,FALSE)=0,"",VLOOKUP($A66,'Annex 2 EHV charges'!$D:$O,9,FALSE)),"")</f>
        <v/>
      </c>
      <c r="F66" s="162">
        <f>IFERROR(IF(VLOOKUP($A66,'Annex 2 EHV charges'!$D:$O,10,FALSE)=0,"",VLOOKUP($A66,'Annex 2 EHV charges'!$D:$O,10,FALSE)),"")</f>
        <v>714.49</v>
      </c>
      <c r="G66" s="163">
        <f>IFERROR(IF(VLOOKUP($A66,'Annex 2 EHV charges'!$D:$O,11,FALSE)=0,"",VLOOKUP($A66,'Annex 2 EHV charges'!$D:$O,11,FALSE)),"")</f>
        <v>0.05</v>
      </c>
      <c r="H66" s="163">
        <f>IFERROR(IF(VLOOKUP($A66,'Annex 2 EHV charges'!$D:$O,12,FALSE)=0,"",VLOOKUP($A66,'Annex 2 EHV charges'!$D:$O,12,FALSE)),"")</f>
        <v>0.05</v>
      </c>
    </row>
    <row r="67" spans="1:8" x14ac:dyDescent="0.2">
      <c r="A67" s="157">
        <f t="array" ref="A67">IFERROR(INDEX('Annex 2 EHV charges'!$D$11:$D$260, MATCH(0, IF(ISBLANK('Annex 2 EHV charges'!$D$11:$D$260),1, COUNTIF(A$4:$A66, 'Annex 2 EHV charges'!$D$11:$D$260)), 0)),"")</f>
        <v>687</v>
      </c>
      <c r="B67" s="156">
        <f>IF($A67="","",VLOOKUP($A67,'Annex 2 EHV charges'!$D:$O,2,0))</f>
        <v>687</v>
      </c>
      <c r="C67" s="157">
        <f>IF($A67="","",VLOOKUP($A67,'Annex 2 EHV charges'!$D:$O,3,0))</f>
        <v>2100041383887</v>
      </c>
      <c r="D67" s="156" t="str">
        <f>IF($A67="","",VLOOKUP($A67,'Annex 2 EHV charges'!$D:$O,4,0))</f>
        <v>Newton Down</v>
      </c>
      <c r="E67" s="161" t="str">
        <f>IFERROR(IF(VLOOKUP($A67,'Annex 2 EHV charges'!$D:$O,9,FALSE)=0,"",VLOOKUP($A67,'Annex 2 EHV charges'!$D:$O,9,FALSE)),"")</f>
        <v/>
      </c>
      <c r="F67" s="162">
        <f>IFERROR(IF(VLOOKUP($A67,'Annex 2 EHV charges'!$D:$O,10,FALSE)=0,"",VLOOKUP($A67,'Annex 2 EHV charges'!$D:$O,10,FALSE)),"")</f>
        <v>946.78</v>
      </c>
      <c r="G67" s="163">
        <f>IFERROR(IF(VLOOKUP($A67,'Annex 2 EHV charges'!$D:$O,11,FALSE)=0,"",VLOOKUP($A67,'Annex 2 EHV charges'!$D:$O,11,FALSE)),"")</f>
        <v>0.05</v>
      </c>
      <c r="H67" s="163">
        <f>IFERROR(IF(VLOOKUP($A67,'Annex 2 EHV charges'!$D:$O,12,FALSE)=0,"",VLOOKUP($A67,'Annex 2 EHV charges'!$D:$O,12,FALSE)),"")</f>
        <v>0.05</v>
      </c>
    </row>
    <row r="68" spans="1:8" x14ac:dyDescent="0.2">
      <c r="A68" s="157">
        <f t="array" ref="A68">IFERROR(INDEX('Annex 2 EHV charges'!$D$11:$D$260, MATCH(0, IF(ISBLANK('Annex 2 EHV charges'!$D$11:$D$260),1, COUNTIF(A$4:$A67, 'Annex 2 EHV charges'!$D$11:$D$260)), 0)),"")</f>
        <v>649</v>
      </c>
      <c r="B68" s="156">
        <f>IF($A68="","",VLOOKUP($A68,'Annex 2 EHV charges'!$D:$O,2,0))</f>
        <v>649</v>
      </c>
      <c r="C68" s="157">
        <f>IF($A68="","",VLOOKUP($A68,'Annex 2 EHV charges'!$D:$O,3,0))</f>
        <v>2100041200262</v>
      </c>
      <c r="D68" s="156" t="str">
        <f>IF($A68="","",VLOOKUP($A68,'Annex 2 EHV charges'!$D:$O,4,0))</f>
        <v>Tiers Cross (Rose Cottage)</v>
      </c>
      <c r="E68" s="161" t="str">
        <f>IFERROR(IF(VLOOKUP($A68,'Annex 2 EHV charges'!$D:$O,9,FALSE)=0,"",VLOOKUP($A68,'Annex 2 EHV charges'!$D:$O,9,FALSE)),"")</f>
        <v/>
      </c>
      <c r="F68" s="162">
        <f>IFERROR(IF(VLOOKUP($A68,'Annex 2 EHV charges'!$D:$O,10,FALSE)=0,"",VLOOKUP($A68,'Annex 2 EHV charges'!$D:$O,10,FALSE)),"")</f>
        <v>992.87</v>
      </c>
      <c r="G68" s="163">
        <f>IFERROR(IF(VLOOKUP($A68,'Annex 2 EHV charges'!$D:$O,11,FALSE)=0,"",VLOOKUP($A68,'Annex 2 EHV charges'!$D:$O,11,FALSE)),"")</f>
        <v>0.05</v>
      </c>
      <c r="H68" s="163">
        <f>IFERROR(IF(VLOOKUP($A68,'Annex 2 EHV charges'!$D:$O,12,FALSE)=0,"",VLOOKUP($A68,'Annex 2 EHV charges'!$D:$O,12,FALSE)),"")</f>
        <v>0.05</v>
      </c>
    </row>
    <row r="69" spans="1:8" x14ac:dyDescent="0.2">
      <c r="A69" s="157">
        <f t="array" ref="A69">IFERROR(INDEX('Annex 2 EHV charges'!$D$11:$D$260, MATCH(0, IF(ISBLANK('Annex 2 EHV charges'!$D$11:$D$260),1, COUNTIF(A$4:$A68, 'Annex 2 EHV charges'!$D$11:$D$260)), 0)),"")</f>
        <v>745</v>
      </c>
      <c r="B69" s="156">
        <f>IF($A69="","",VLOOKUP($A69,'Annex 2 EHV charges'!$D:$O,2,0))</f>
        <v>745</v>
      </c>
      <c r="C69" s="157">
        <f>IF($A69="","",VLOOKUP($A69,'Annex 2 EHV charges'!$D:$O,3,0))</f>
        <v>2100041407758</v>
      </c>
      <c r="D69" s="156" t="str">
        <f>IF($A69="","",VLOOKUP($A69,'Annex 2 EHV charges'!$D:$O,4,0))</f>
        <v>Berthllwyd Farm</v>
      </c>
      <c r="E69" s="161" t="str">
        <f>IFERROR(IF(VLOOKUP($A69,'Annex 2 EHV charges'!$D:$O,9,FALSE)=0,"",VLOOKUP($A69,'Annex 2 EHV charges'!$D:$O,9,FALSE)),"")</f>
        <v/>
      </c>
      <c r="F69" s="162">
        <f>IFERROR(IF(VLOOKUP($A69,'Annex 2 EHV charges'!$D:$O,10,FALSE)=0,"",VLOOKUP($A69,'Annex 2 EHV charges'!$D:$O,10,FALSE)),"")</f>
        <v>546.61</v>
      </c>
      <c r="G69" s="163">
        <f>IFERROR(IF(VLOOKUP($A69,'Annex 2 EHV charges'!$D:$O,11,FALSE)=0,"",VLOOKUP($A69,'Annex 2 EHV charges'!$D:$O,11,FALSE)),"")</f>
        <v>0.05</v>
      </c>
      <c r="H69" s="163">
        <f>IFERROR(IF(VLOOKUP($A69,'Annex 2 EHV charges'!$D:$O,12,FALSE)=0,"",VLOOKUP($A69,'Annex 2 EHV charges'!$D:$O,12,FALSE)),"")</f>
        <v>0.05</v>
      </c>
    </row>
    <row r="70" spans="1:8" x14ac:dyDescent="0.2">
      <c r="A70" s="157">
        <f t="array" ref="A70">IFERROR(INDEX('Annex 2 EHV charges'!$D$11:$D$260, MATCH(0, IF(ISBLANK('Annex 2 EHV charges'!$D$11:$D$260),1, COUNTIF(A$4:$A69, 'Annex 2 EHV charges'!$D$11:$D$260)), 0)),"")</f>
        <v>746</v>
      </c>
      <c r="B70" s="156">
        <f>IF($A70="","",VLOOKUP($A70,'Annex 2 EHV charges'!$D:$O,2,0))</f>
        <v>746</v>
      </c>
      <c r="C70" s="157">
        <f>IF($A70="","",VLOOKUP($A70,'Annex 2 EHV charges'!$D:$O,3,0))</f>
        <v>2100041412039</v>
      </c>
      <c r="D70" s="156" t="str">
        <f>IF($A70="","",VLOOKUP($A70,'Annex 2 EHV charges'!$D:$O,4,0))</f>
        <v>ALCOA 'B' STOR 33kV GEN</v>
      </c>
      <c r="E70" s="161" t="str">
        <f>IFERROR(IF(VLOOKUP($A70,'Annex 2 EHV charges'!$D:$O,9,FALSE)=0,"",VLOOKUP($A70,'Annex 2 EHV charges'!$D:$O,9,FALSE)),"")</f>
        <v/>
      </c>
      <c r="F70" s="162">
        <f>IFERROR(IF(VLOOKUP($A70,'Annex 2 EHV charges'!$D:$O,10,FALSE)=0,"",VLOOKUP($A70,'Annex 2 EHV charges'!$D:$O,10,FALSE)),"")</f>
        <v>1018.75</v>
      </c>
      <c r="G70" s="163">
        <f>IFERROR(IF(VLOOKUP($A70,'Annex 2 EHV charges'!$D:$O,11,FALSE)=0,"",VLOOKUP($A70,'Annex 2 EHV charges'!$D:$O,11,FALSE)),"")</f>
        <v>0.05</v>
      </c>
      <c r="H70" s="163">
        <f>IFERROR(IF(VLOOKUP($A70,'Annex 2 EHV charges'!$D:$O,12,FALSE)=0,"",VLOOKUP($A70,'Annex 2 EHV charges'!$D:$O,12,FALSE)),"")</f>
        <v>0.05</v>
      </c>
    </row>
    <row r="71" spans="1:8" x14ac:dyDescent="0.2">
      <c r="A71" s="157">
        <f t="array" ref="A71">IFERROR(INDEX('Annex 2 EHV charges'!$D$11:$D$260, MATCH(0, IF(ISBLANK('Annex 2 EHV charges'!$D$11:$D$260),1, COUNTIF(A$4:$A70, 'Annex 2 EHV charges'!$D$11:$D$260)), 0)),"")</f>
        <v>747</v>
      </c>
      <c r="B71" s="156">
        <f>IF($A71="","",VLOOKUP($A71,'Annex 2 EHV charges'!$D:$O,2,0))</f>
        <v>747</v>
      </c>
      <c r="C71" s="157">
        <f>IF($A71="","",VLOOKUP($A71,'Annex 2 EHV charges'!$D:$O,3,0))</f>
        <v>2100041412109</v>
      </c>
      <c r="D71" s="156" t="str">
        <f>IF($A71="","",VLOOKUP($A71,'Annex 2 EHV charges'!$D:$O,4,0))</f>
        <v>Whitton Mawr</v>
      </c>
      <c r="E71" s="161" t="str">
        <f>IFERROR(IF(VLOOKUP($A71,'Annex 2 EHV charges'!$D:$O,9,FALSE)=0,"",VLOOKUP($A71,'Annex 2 EHV charges'!$D:$O,9,FALSE)),"")</f>
        <v/>
      </c>
      <c r="F71" s="162">
        <f>IFERROR(IF(VLOOKUP($A71,'Annex 2 EHV charges'!$D:$O,10,FALSE)=0,"",VLOOKUP($A71,'Annex 2 EHV charges'!$D:$O,10,FALSE)),"")</f>
        <v>473.5</v>
      </c>
      <c r="G71" s="163">
        <f>IFERROR(IF(VLOOKUP($A71,'Annex 2 EHV charges'!$D:$O,11,FALSE)=0,"",VLOOKUP($A71,'Annex 2 EHV charges'!$D:$O,11,FALSE)),"")</f>
        <v>0.05</v>
      </c>
      <c r="H71" s="163">
        <f>IFERROR(IF(VLOOKUP($A71,'Annex 2 EHV charges'!$D:$O,12,FALSE)=0,"",VLOOKUP($A71,'Annex 2 EHV charges'!$D:$O,12,FALSE)),"")</f>
        <v>0.05</v>
      </c>
    </row>
    <row r="72" spans="1:8" x14ac:dyDescent="0.2">
      <c r="A72" s="157">
        <f t="array" ref="A72">IFERROR(INDEX('Annex 2 EHV charges'!$D$11:$D$260, MATCH(0, IF(ISBLANK('Annex 2 EHV charges'!$D$11:$D$260),1, COUNTIF(A$4:$A71, 'Annex 2 EHV charges'!$D$11:$D$260)), 0)),"")</f>
        <v>748</v>
      </c>
      <c r="B72" s="156">
        <f>IF($A72="","",VLOOKUP($A72,'Annex 2 EHV charges'!$D:$O,2,0))</f>
        <v>748</v>
      </c>
      <c r="C72" s="157">
        <f>IF($A72="","",VLOOKUP($A72,'Annex 2 EHV charges'!$D:$O,3,0))</f>
        <v>2100041412127</v>
      </c>
      <c r="D72" s="156" t="str">
        <f>IF($A72="","",VLOOKUP($A72,'Annex 2 EHV charges'!$D:$O,4,0))</f>
        <v>Barry Dock Biomass</v>
      </c>
      <c r="E72" s="161">
        <f>IFERROR(IF(VLOOKUP($A72,'Annex 2 EHV charges'!$D:$O,9,FALSE)=0,"",VLOOKUP($A72,'Annex 2 EHV charges'!$D:$O,9,FALSE)),"")</f>
        <v>-3.1E-2</v>
      </c>
      <c r="F72" s="162">
        <f>IFERROR(IF(VLOOKUP($A72,'Annex 2 EHV charges'!$D:$O,10,FALSE)=0,"",VLOOKUP($A72,'Annex 2 EHV charges'!$D:$O,10,FALSE)),"")</f>
        <v>1232.83</v>
      </c>
      <c r="G72" s="163">
        <f>IFERROR(IF(VLOOKUP($A72,'Annex 2 EHV charges'!$D:$O,11,FALSE)=0,"",VLOOKUP($A72,'Annex 2 EHV charges'!$D:$O,11,FALSE)),"")</f>
        <v>0.05</v>
      </c>
      <c r="H72" s="163">
        <f>IFERROR(IF(VLOOKUP($A72,'Annex 2 EHV charges'!$D:$O,12,FALSE)=0,"",VLOOKUP($A72,'Annex 2 EHV charges'!$D:$O,12,FALSE)),"")</f>
        <v>0.05</v>
      </c>
    </row>
    <row r="73" spans="1:8" x14ac:dyDescent="0.2">
      <c r="A73" s="157">
        <f t="array" ref="A73">IFERROR(INDEX('Annex 2 EHV charges'!$D$11:$D$260, MATCH(0, IF(ISBLANK('Annex 2 EHV charges'!$D$11:$D$260),1, COUNTIF(A$4:$A72, 'Annex 2 EHV charges'!$D$11:$D$260)), 0)),"")</f>
        <v>749</v>
      </c>
      <c r="B73" s="156">
        <f>IF($A73="","",VLOOKUP($A73,'Annex 2 EHV charges'!$D:$O,2,0))</f>
        <v>749</v>
      </c>
      <c r="C73" s="157">
        <f>IF($A73="","",VLOOKUP($A73,'Annex 2 EHV charges'!$D:$O,3,0))</f>
        <v>2100041412181</v>
      </c>
      <c r="D73" s="156" t="str">
        <f>IF($A73="","",VLOOKUP($A73,'Annex 2 EHV charges'!$D:$O,4,0))</f>
        <v>North Tenement</v>
      </c>
      <c r="E73" s="161" t="str">
        <f>IFERROR(IF(VLOOKUP($A73,'Annex 2 EHV charges'!$D:$O,9,FALSE)=0,"",VLOOKUP($A73,'Annex 2 EHV charges'!$D:$O,9,FALSE)),"")</f>
        <v/>
      </c>
      <c r="F73" s="162">
        <f>IFERROR(IF(VLOOKUP($A73,'Annex 2 EHV charges'!$D:$O,10,FALSE)=0,"",VLOOKUP($A73,'Annex 2 EHV charges'!$D:$O,10,FALSE)),"")</f>
        <v>434.32</v>
      </c>
      <c r="G73" s="163">
        <f>IFERROR(IF(VLOOKUP($A73,'Annex 2 EHV charges'!$D:$O,11,FALSE)=0,"",VLOOKUP($A73,'Annex 2 EHV charges'!$D:$O,11,FALSE)),"")</f>
        <v>0.05</v>
      </c>
      <c r="H73" s="163">
        <f>IFERROR(IF(VLOOKUP($A73,'Annex 2 EHV charges'!$D:$O,12,FALSE)=0,"",VLOOKUP($A73,'Annex 2 EHV charges'!$D:$O,12,FALSE)),"")</f>
        <v>0.05</v>
      </c>
    </row>
    <row r="74" spans="1:8" x14ac:dyDescent="0.2">
      <c r="A74" s="157">
        <f t="array" ref="A74">IFERROR(INDEX('Annex 2 EHV charges'!$D$11:$D$260, MATCH(0, IF(ISBLANK('Annex 2 EHV charges'!$D$11:$D$260),1, COUNTIF(A$4:$A73, 'Annex 2 EHV charges'!$D$11:$D$260)), 0)),"")</f>
        <v>658</v>
      </c>
      <c r="B74" s="156">
        <f>IF($A74="","",VLOOKUP($A74,'Annex 2 EHV charges'!$D:$O,2,0))</f>
        <v>658</v>
      </c>
      <c r="C74" s="157">
        <f>IF($A74="","",VLOOKUP($A74,'Annex 2 EHV charges'!$D:$O,3,0))</f>
        <v>2199989641360</v>
      </c>
      <c r="D74" s="156" t="str">
        <f>IF($A74="","",VLOOKUP($A74,'Annex 2 EHV charges'!$D:$O,4,0))</f>
        <v>Tregaron</v>
      </c>
      <c r="E74" s="161">
        <f>IFERROR(IF(VLOOKUP($A74,'Annex 2 EHV charges'!$D:$O,9,FALSE)=0,"",VLOOKUP($A74,'Annex 2 EHV charges'!$D:$O,9,FALSE)),"")</f>
        <v>-3.3010000000000002</v>
      </c>
      <c r="F74" s="162">
        <f>IFERROR(IF(VLOOKUP($A74,'Annex 2 EHV charges'!$D:$O,10,FALSE)=0,"",VLOOKUP($A74,'Annex 2 EHV charges'!$D:$O,10,FALSE)),"")</f>
        <v>131.87</v>
      </c>
      <c r="G74" s="163">
        <f>IFERROR(IF(VLOOKUP($A74,'Annex 2 EHV charges'!$D:$O,11,FALSE)=0,"",VLOOKUP($A74,'Annex 2 EHV charges'!$D:$O,11,FALSE)),"")</f>
        <v>0.05</v>
      </c>
      <c r="H74" s="163">
        <f>IFERROR(IF(VLOOKUP($A74,'Annex 2 EHV charges'!$D:$O,12,FALSE)=0,"",VLOOKUP($A74,'Annex 2 EHV charges'!$D:$O,12,FALSE)),"")</f>
        <v>0.05</v>
      </c>
    </row>
    <row r="75" spans="1:8" x14ac:dyDescent="0.2">
      <c r="A75" s="157">
        <f t="array" ref="A75">IFERROR(INDEX('Annex 2 EHV charges'!$D$11:$D$260, MATCH(0, IF(ISBLANK('Annex 2 EHV charges'!$D$11:$D$260),1, COUNTIF(A$4:$A74, 'Annex 2 EHV charges'!$D$11:$D$260)), 0)),"")</f>
        <v>646</v>
      </c>
      <c r="B75" s="156">
        <f>IF($A75="","",VLOOKUP($A75,'Annex 2 EHV charges'!$D:$O,2,0))</f>
        <v>646</v>
      </c>
      <c r="C75" s="157">
        <f>IF($A75="","",VLOOKUP($A75,'Annex 2 EHV charges'!$D:$O,3,0))</f>
        <v>2100041072803</v>
      </c>
      <c r="D75" s="156" t="str">
        <f>IF($A75="","",VLOOKUP($A75,'Annex 2 EHV charges'!$D:$O,4,0))</f>
        <v>Waunarlwydd STOR</v>
      </c>
      <c r="E75" s="161">
        <f>IFERROR(IF(VLOOKUP($A75,'Annex 2 EHV charges'!$D:$O,9,FALSE)=0,"",VLOOKUP($A75,'Annex 2 EHV charges'!$D:$O,9,FALSE)),"")</f>
        <v>-0.29899999999999999</v>
      </c>
      <c r="F75" s="162">
        <f>IFERROR(IF(VLOOKUP($A75,'Annex 2 EHV charges'!$D:$O,10,FALSE)=0,"",VLOOKUP($A75,'Annex 2 EHV charges'!$D:$O,10,FALSE)),"")</f>
        <v>484.56</v>
      </c>
      <c r="G75" s="163">
        <f>IFERROR(IF(VLOOKUP($A75,'Annex 2 EHV charges'!$D:$O,11,FALSE)=0,"",VLOOKUP($A75,'Annex 2 EHV charges'!$D:$O,11,FALSE)),"")</f>
        <v>0.05</v>
      </c>
      <c r="H75" s="163">
        <f>IFERROR(IF(VLOOKUP($A75,'Annex 2 EHV charges'!$D:$O,12,FALSE)=0,"",VLOOKUP($A75,'Annex 2 EHV charges'!$D:$O,12,FALSE)),"")</f>
        <v>0.05</v>
      </c>
    </row>
    <row r="76" spans="1:8" x14ac:dyDescent="0.2">
      <c r="A76" s="157">
        <f t="array" ref="A76">IFERROR(INDEX('Annex 2 EHV charges'!$D$11:$D$260, MATCH(0, IF(ISBLANK('Annex 2 EHV charges'!$D$11:$D$260),1, COUNTIF(A$4:$A75, 'Annex 2 EHV charges'!$D$11:$D$260)), 0)),"")</f>
        <v>645</v>
      </c>
      <c r="B76" s="156">
        <f>IF($A76="","",VLOOKUP($A76,'Annex 2 EHV charges'!$D:$O,2,0))</f>
        <v>645</v>
      </c>
      <c r="C76" s="157">
        <f>IF($A76="","",VLOOKUP($A76,'Annex 2 EHV charges'!$D:$O,3,0))</f>
        <v>2100041078814</v>
      </c>
      <c r="D76" s="156" t="str">
        <f>IF($A76="","",VLOOKUP($A76,'Annex 2 EHV charges'!$D:$O,4,0))</f>
        <v>Briton Ferry STOR</v>
      </c>
      <c r="E76" s="161">
        <f>IFERROR(IF(VLOOKUP($A76,'Annex 2 EHV charges'!$D:$O,9,FALSE)=0,"",VLOOKUP($A76,'Annex 2 EHV charges'!$D:$O,9,FALSE)),"")</f>
        <v>-7.0000000000000001E-3</v>
      </c>
      <c r="F76" s="162">
        <f>IFERROR(IF(VLOOKUP($A76,'Annex 2 EHV charges'!$D:$O,10,FALSE)=0,"",VLOOKUP($A76,'Annex 2 EHV charges'!$D:$O,10,FALSE)),"")</f>
        <v>801.77</v>
      </c>
      <c r="G76" s="163">
        <f>IFERROR(IF(VLOOKUP($A76,'Annex 2 EHV charges'!$D:$O,11,FALSE)=0,"",VLOOKUP($A76,'Annex 2 EHV charges'!$D:$O,11,FALSE)),"")</f>
        <v>0.05</v>
      </c>
      <c r="H76" s="163">
        <f>IFERROR(IF(VLOOKUP($A76,'Annex 2 EHV charges'!$D:$O,12,FALSE)=0,"",VLOOKUP($A76,'Annex 2 EHV charges'!$D:$O,12,FALSE)),"")</f>
        <v>0.05</v>
      </c>
    </row>
    <row r="77" spans="1:8" x14ac:dyDescent="0.2">
      <c r="A77" s="157">
        <f t="array" ref="A77">IFERROR(INDEX('Annex 2 EHV charges'!$D$11:$D$260, MATCH(0, IF(ISBLANK('Annex 2 EHV charges'!$D$11:$D$260),1, COUNTIF(A$4:$A76, 'Annex 2 EHV charges'!$D$11:$D$260)), 0)),"")</f>
        <v>644</v>
      </c>
      <c r="B77" s="156">
        <f>IF($A77="","",VLOOKUP($A77,'Annex 2 EHV charges'!$D:$O,2,0))</f>
        <v>644</v>
      </c>
      <c r="C77" s="157">
        <f>IF($A77="","",VLOOKUP($A77,'Annex 2 EHV charges'!$D:$O,3,0))</f>
        <v>2100041089685</v>
      </c>
      <c r="D77" s="156" t="str">
        <f>IF($A77="","",VLOOKUP($A77,'Annex 2 EHV charges'!$D:$O,4,0))</f>
        <v>Hirwaun STOR</v>
      </c>
      <c r="E77" s="161">
        <f>IFERROR(IF(VLOOKUP($A77,'Annex 2 EHV charges'!$D:$O,9,FALSE)=0,"",VLOOKUP($A77,'Annex 2 EHV charges'!$D:$O,9,FALSE)),"")</f>
        <v>-0.156</v>
      </c>
      <c r="F77" s="162">
        <f>IFERROR(IF(VLOOKUP($A77,'Annex 2 EHV charges'!$D:$O,10,FALSE)=0,"",VLOOKUP($A77,'Annex 2 EHV charges'!$D:$O,10,FALSE)),"")</f>
        <v>733.88</v>
      </c>
      <c r="G77" s="163">
        <f>IFERROR(IF(VLOOKUP($A77,'Annex 2 EHV charges'!$D:$O,11,FALSE)=0,"",VLOOKUP($A77,'Annex 2 EHV charges'!$D:$O,11,FALSE)),"")</f>
        <v>0.05</v>
      </c>
      <c r="H77" s="163">
        <f>IFERROR(IF(VLOOKUP($A77,'Annex 2 EHV charges'!$D:$O,12,FALSE)=0,"",VLOOKUP($A77,'Annex 2 EHV charges'!$D:$O,12,FALSE)),"")</f>
        <v>0.05</v>
      </c>
    </row>
    <row r="78" spans="1:8" x14ac:dyDescent="0.2">
      <c r="A78" s="157">
        <f t="array" ref="A78">IFERROR(INDEX('Annex 2 EHV charges'!$D$11:$D$260, MATCH(0, IF(ISBLANK('Annex 2 EHV charges'!$D$11:$D$260),1, COUNTIF(A$4:$A77, 'Annex 2 EHV charges'!$D$11:$D$260)), 0)),"")</f>
        <v>643</v>
      </c>
      <c r="B78" s="156">
        <f>IF($A78="","",VLOOKUP($A78,'Annex 2 EHV charges'!$D:$O,2,0))</f>
        <v>643</v>
      </c>
      <c r="C78" s="157">
        <f>IF($A78="","",VLOOKUP($A78,'Annex 2 EHV charges'!$D:$O,3,0))</f>
        <v>2100041080130</v>
      </c>
      <c r="D78" s="156" t="str">
        <f>IF($A78="","",VLOOKUP($A78,'Annex 2 EHV charges'!$D:$O,4,0))</f>
        <v>Ffos Las</v>
      </c>
      <c r="E78" s="161" t="str">
        <f>IFERROR(IF(VLOOKUP($A78,'Annex 2 EHV charges'!$D:$O,9,FALSE)=0,"",VLOOKUP($A78,'Annex 2 EHV charges'!$D:$O,9,FALSE)),"")</f>
        <v/>
      </c>
      <c r="F78" s="162">
        <f>IFERROR(IF(VLOOKUP($A78,'Annex 2 EHV charges'!$D:$O,10,FALSE)=0,"",VLOOKUP($A78,'Annex 2 EHV charges'!$D:$O,10,FALSE)),"")</f>
        <v>436.39</v>
      </c>
      <c r="G78" s="163">
        <f>IFERROR(IF(VLOOKUP($A78,'Annex 2 EHV charges'!$D:$O,11,FALSE)=0,"",VLOOKUP($A78,'Annex 2 EHV charges'!$D:$O,11,FALSE)),"")</f>
        <v>0.05</v>
      </c>
      <c r="H78" s="163">
        <f>IFERROR(IF(VLOOKUP($A78,'Annex 2 EHV charges'!$D:$O,12,FALSE)=0,"",VLOOKUP($A78,'Annex 2 EHV charges'!$D:$O,12,FALSE)),"")</f>
        <v>0.05</v>
      </c>
    </row>
    <row r="79" spans="1:8" x14ac:dyDescent="0.2">
      <c r="A79" s="157">
        <f t="array" ref="A79">IFERROR(INDEX('Annex 2 EHV charges'!$D$11:$D$260, MATCH(0, IF(ISBLANK('Annex 2 EHV charges'!$D$11:$D$260),1, COUNTIF(A$4:$A78, 'Annex 2 EHV charges'!$D$11:$D$260)), 0)),"")</f>
        <v>642</v>
      </c>
      <c r="B79" s="156">
        <f>IF($A79="","",VLOOKUP($A79,'Annex 2 EHV charges'!$D:$O,2,0))</f>
        <v>642</v>
      </c>
      <c r="C79" s="157">
        <f>IF($A79="","",VLOOKUP($A79,'Annex 2 EHV charges'!$D:$O,3,0))</f>
        <v>2100041080177</v>
      </c>
      <c r="D79" s="156" t="str">
        <f>IF($A79="","",VLOOKUP($A79,'Annex 2 EHV charges'!$D:$O,4,0))</f>
        <v>Pont Andrew Tee</v>
      </c>
      <c r="E79" s="161" t="str">
        <f>IFERROR(IF(VLOOKUP($A79,'Annex 2 EHV charges'!$D:$O,9,FALSE)=0,"",VLOOKUP($A79,'Annex 2 EHV charges'!$D:$O,9,FALSE)),"")</f>
        <v/>
      </c>
      <c r="F79" s="162">
        <f>IFERROR(IF(VLOOKUP($A79,'Annex 2 EHV charges'!$D:$O,10,FALSE)=0,"",VLOOKUP($A79,'Annex 2 EHV charges'!$D:$O,10,FALSE)),"")</f>
        <v>441.14</v>
      </c>
      <c r="G79" s="163">
        <f>IFERROR(IF(VLOOKUP($A79,'Annex 2 EHV charges'!$D:$O,11,FALSE)=0,"",VLOOKUP($A79,'Annex 2 EHV charges'!$D:$O,11,FALSE)),"")</f>
        <v>0.05</v>
      </c>
      <c r="H79" s="163">
        <f>IFERROR(IF(VLOOKUP($A79,'Annex 2 EHV charges'!$D:$O,12,FALSE)=0,"",VLOOKUP($A79,'Annex 2 EHV charges'!$D:$O,12,FALSE)),"")</f>
        <v>0.05</v>
      </c>
    </row>
    <row r="80" spans="1:8" x14ac:dyDescent="0.2">
      <c r="A80" s="157">
        <f t="array" ref="A80">IFERROR(INDEX('Annex 2 EHV charges'!$D$11:$D$260, MATCH(0, IF(ISBLANK('Annex 2 EHV charges'!$D$11:$D$260),1, COUNTIF(A$4:$A79, 'Annex 2 EHV charges'!$D$11:$D$260)), 0)),"")</f>
        <v>601</v>
      </c>
      <c r="B80" s="156">
        <f>IF($A80="","",VLOOKUP($A80,'Annex 2 EHV charges'!$D:$O,2,0))</f>
        <v>601</v>
      </c>
      <c r="C80" s="157">
        <f>IF($A80="","",VLOOKUP($A80,'Annex 2 EHV charges'!$D:$O,3,0))</f>
        <v>2189999998739</v>
      </c>
      <c r="D80" s="156" t="str">
        <f>IF($A80="","",VLOOKUP($A80,'Annex 2 EHV charges'!$D:$O,4,0))</f>
        <v>Tata Margam</v>
      </c>
      <c r="E80" s="161">
        <f>IFERROR(IF(VLOOKUP($A80,'Annex 2 EHV charges'!$D:$O,9,FALSE)=0,"",VLOOKUP($A80,'Annex 2 EHV charges'!$D:$O,9,FALSE)),"")</f>
        <v>-0.82</v>
      </c>
      <c r="F80" s="162" t="str">
        <f>IFERROR(IF(VLOOKUP($A80,'Annex 2 EHV charges'!$D:$O,10,FALSE)=0,"",VLOOKUP($A80,'Annex 2 EHV charges'!$D:$O,10,FALSE)),"")</f>
        <v/>
      </c>
      <c r="G80" s="163">
        <f>IFERROR(IF(VLOOKUP($A80,'Annex 2 EHV charges'!$D:$O,11,FALSE)=0,"",VLOOKUP($A80,'Annex 2 EHV charges'!$D:$O,11,FALSE)),"")</f>
        <v>0.05</v>
      </c>
      <c r="H80" s="163">
        <f>IFERROR(IF(VLOOKUP($A80,'Annex 2 EHV charges'!$D:$O,12,FALSE)=0,"",VLOOKUP($A80,'Annex 2 EHV charges'!$D:$O,12,FALSE)),"")</f>
        <v>0.05</v>
      </c>
    </row>
    <row r="81" spans="1:8" x14ac:dyDescent="0.2">
      <c r="A81" s="157">
        <f t="array" ref="A81">IFERROR(INDEX('Annex 2 EHV charges'!$D$11:$D$260, MATCH(0, IF(ISBLANK('Annex 2 EHV charges'!$D$11:$D$260),1, COUNTIF(A$4:$A80, 'Annex 2 EHV charges'!$D$11:$D$260)), 0)),"")</f>
        <v>790</v>
      </c>
      <c r="B81" s="156">
        <f>IF($A81="","",VLOOKUP($A81,'Annex 2 EHV charges'!$D:$O,2,0))</f>
        <v>790</v>
      </c>
      <c r="C81" s="157">
        <f>IF($A81="","",VLOOKUP($A81,'Annex 2 EHV charges'!$D:$O,3,0))</f>
        <v>2100041103407</v>
      </c>
      <c r="D81" s="156" t="str">
        <f>IF($A81="","",VLOOKUP($A81,'Annex 2 EHV charges'!$D:$O,4,0))</f>
        <v>Tir John STOR</v>
      </c>
      <c r="E81" s="161">
        <f>IFERROR(IF(VLOOKUP($A81,'Annex 2 EHV charges'!$D:$O,9,FALSE)=0,"",VLOOKUP($A81,'Annex 2 EHV charges'!$D:$O,9,FALSE)),"")</f>
        <v>-6.6000000000000003E-2</v>
      </c>
      <c r="F81" s="162">
        <f>IFERROR(IF(VLOOKUP($A81,'Annex 2 EHV charges'!$D:$O,10,FALSE)=0,"",VLOOKUP($A81,'Annex 2 EHV charges'!$D:$O,10,FALSE)),"")</f>
        <v>455.62</v>
      </c>
      <c r="G81" s="163">
        <f>IFERROR(IF(VLOOKUP($A81,'Annex 2 EHV charges'!$D:$O,11,FALSE)=0,"",VLOOKUP($A81,'Annex 2 EHV charges'!$D:$O,11,FALSE)),"")</f>
        <v>0.05</v>
      </c>
      <c r="H81" s="163">
        <f>IFERROR(IF(VLOOKUP($A81,'Annex 2 EHV charges'!$D:$O,12,FALSE)=0,"",VLOOKUP($A81,'Annex 2 EHV charges'!$D:$O,12,FALSE)),"")</f>
        <v>0.05</v>
      </c>
    </row>
    <row r="82" spans="1:8" x14ac:dyDescent="0.2">
      <c r="A82" s="157">
        <f t="array" ref="A82">IFERROR(INDEX('Annex 2 EHV charges'!$D$11:$D$260, MATCH(0, IF(ISBLANK('Annex 2 EHV charges'!$D$11:$D$260),1, COUNTIF(A$4:$A81, 'Annex 2 EHV charges'!$D$11:$D$260)), 0)),"")</f>
        <v>940</v>
      </c>
      <c r="B82" s="156">
        <f>IF($A82="","",VLOOKUP($A82,'Annex 2 EHV charges'!$D:$O,2,0))</f>
        <v>940</v>
      </c>
      <c r="C82" s="157">
        <f>IF($A82="","",VLOOKUP($A82,'Annex 2 EHV charges'!$D:$O,3,0))</f>
        <v>2100041105609</v>
      </c>
      <c r="D82" s="156" t="str">
        <f>IF($A82="","",VLOOKUP($A82,'Annex 2 EHV charges'!$D:$O,4,0))</f>
        <v>Wear Point WF</v>
      </c>
      <c r="E82" s="161" t="str">
        <f>IFERROR(IF(VLOOKUP($A82,'Annex 2 EHV charges'!$D:$O,9,FALSE)=0,"",VLOOKUP($A82,'Annex 2 EHV charges'!$D:$O,9,FALSE)),"")</f>
        <v/>
      </c>
      <c r="F82" s="162">
        <f>IFERROR(IF(VLOOKUP($A82,'Annex 2 EHV charges'!$D:$O,10,FALSE)=0,"",VLOOKUP($A82,'Annex 2 EHV charges'!$D:$O,10,FALSE)),"")</f>
        <v>1158.68</v>
      </c>
      <c r="G82" s="163">
        <f>IFERROR(IF(VLOOKUP($A82,'Annex 2 EHV charges'!$D:$O,11,FALSE)=0,"",VLOOKUP($A82,'Annex 2 EHV charges'!$D:$O,11,FALSE)),"")</f>
        <v>0.05</v>
      </c>
      <c r="H82" s="163">
        <f>IFERROR(IF(VLOOKUP($A82,'Annex 2 EHV charges'!$D:$O,12,FALSE)=0,"",VLOOKUP($A82,'Annex 2 EHV charges'!$D:$O,12,FALSE)),"")</f>
        <v>0.05</v>
      </c>
    </row>
    <row r="83" spans="1:8" x14ac:dyDescent="0.2">
      <c r="A83" s="157">
        <f t="array" ref="A83">IFERROR(INDEX('Annex 2 EHV charges'!$D$11:$D$260, MATCH(0, IF(ISBLANK('Annex 2 EHV charges'!$D$11:$D$260),1, COUNTIF(A$4:$A82, 'Annex 2 EHV charges'!$D$11:$D$260)), 0)),"")</f>
        <v>791</v>
      </c>
      <c r="B83" s="156">
        <f>IF($A83="","",VLOOKUP($A83,'Annex 2 EHV charges'!$D:$O,2,0))</f>
        <v>791</v>
      </c>
      <c r="C83" s="157">
        <f>IF($A83="","",VLOOKUP($A83,'Annex 2 EHV charges'!$D:$O,3,0))</f>
        <v>2100041113247</v>
      </c>
      <c r="D83" s="156" t="str">
        <f>IF($A83="","",VLOOKUP($A83,'Annex 2 EHV charges'!$D:$O,4,0))</f>
        <v>West Farm PV</v>
      </c>
      <c r="E83" s="161" t="str">
        <f>IFERROR(IF(VLOOKUP($A83,'Annex 2 EHV charges'!$D:$O,9,FALSE)=0,"",VLOOKUP($A83,'Annex 2 EHV charges'!$D:$O,9,FALSE)),"")</f>
        <v/>
      </c>
      <c r="F83" s="162">
        <f>IFERROR(IF(VLOOKUP($A83,'Annex 2 EHV charges'!$D:$O,10,FALSE)=0,"",VLOOKUP($A83,'Annex 2 EHV charges'!$D:$O,10,FALSE)),"")</f>
        <v>457.28</v>
      </c>
      <c r="G83" s="163">
        <f>IFERROR(IF(VLOOKUP($A83,'Annex 2 EHV charges'!$D:$O,11,FALSE)=0,"",VLOOKUP($A83,'Annex 2 EHV charges'!$D:$O,11,FALSE)),"")</f>
        <v>0.05</v>
      </c>
      <c r="H83" s="163">
        <f>IFERROR(IF(VLOOKUP($A83,'Annex 2 EHV charges'!$D:$O,12,FALSE)=0,"",VLOOKUP($A83,'Annex 2 EHV charges'!$D:$O,12,FALSE)),"")</f>
        <v>0.05</v>
      </c>
    </row>
    <row r="84" spans="1:8" x14ac:dyDescent="0.2">
      <c r="A84" s="157">
        <f t="array" ref="A84">IFERROR(INDEX('Annex 2 EHV charges'!$D$11:$D$260, MATCH(0, IF(ISBLANK('Annex 2 EHV charges'!$D$11:$D$260),1, COUNTIF(A$4:$A83, 'Annex 2 EHV charges'!$D$11:$D$260)), 0)),"")</f>
        <v>792</v>
      </c>
      <c r="B84" s="156">
        <f>IF($A84="","",VLOOKUP($A84,'Annex 2 EHV charges'!$D:$O,2,0))</f>
        <v>792</v>
      </c>
      <c r="C84" s="157">
        <f>IF($A84="","",VLOOKUP($A84,'Annex 2 EHV charges'!$D:$O,3,0))</f>
        <v>2100041113335</v>
      </c>
      <c r="D84" s="156" t="str">
        <f>IF($A84="","",VLOOKUP($A84,'Annex 2 EHV charges'!$D:$O,4,0))</f>
        <v>Jordanston Farm PV</v>
      </c>
      <c r="E84" s="161" t="str">
        <f>IFERROR(IF(VLOOKUP($A84,'Annex 2 EHV charges'!$D:$O,9,FALSE)=0,"",VLOOKUP($A84,'Annex 2 EHV charges'!$D:$O,9,FALSE)),"")</f>
        <v/>
      </c>
      <c r="F84" s="162">
        <f>IFERROR(IF(VLOOKUP($A84,'Annex 2 EHV charges'!$D:$O,10,FALSE)=0,"",VLOOKUP($A84,'Annex 2 EHV charges'!$D:$O,10,FALSE)),"")</f>
        <v>540.82000000000005</v>
      </c>
      <c r="G84" s="163">
        <f>IFERROR(IF(VLOOKUP($A84,'Annex 2 EHV charges'!$D:$O,11,FALSE)=0,"",VLOOKUP($A84,'Annex 2 EHV charges'!$D:$O,11,FALSE)),"")</f>
        <v>0.05</v>
      </c>
      <c r="H84" s="163">
        <f>IFERROR(IF(VLOOKUP($A84,'Annex 2 EHV charges'!$D:$O,12,FALSE)=0,"",VLOOKUP($A84,'Annex 2 EHV charges'!$D:$O,12,FALSE)),"")</f>
        <v>0.05</v>
      </c>
    </row>
    <row r="85" spans="1:8" x14ac:dyDescent="0.2">
      <c r="A85" s="157">
        <f t="array" ref="A85">IFERROR(INDEX('Annex 2 EHV charges'!$D$11:$D$260, MATCH(0, IF(ISBLANK('Annex 2 EHV charges'!$D$11:$D$260),1, COUNTIF(A$4:$A84, 'Annex 2 EHV charges'!$D$11:$D$260)), 0)),"")</f>
        <v>793</v>
      </c>
      <c r="B85" s="156">
        <f>IF($A85="","",VLOOKUP($A85,'Annex 2 EHV charges'!$D:$O,2,0))</f>
        <v>793</v>
      </c>
      <c r="C85" s="157">
        <f>IF($A85="","",VLOOKUP($A85,'Annex 2 EHV charges'!$D:$O,3,0))</f>
        <v>2100041115796</v>
      </c>
      <c r="D85" s="156" t="str">
        <f>IF($A85="","",VLOOKUP($A85,'Annex 2 EHV charges'!$D:$O,4,0))</f>
        <v>Rudbaxton</v>
      </c>
      <c r="E85" s="161" t="str">
        <f>IFERROR(IF(VLOOKUP($A85,'Annex 2 EHV charges'!$D:$O,9,FALSE)=0,"",VLOOKUP($A85,'Annex 2 EHV charges'!$D:$O,9,FALSE)),"")</f>
        <v/>
      </c>
      <c r="F85" s="162">
        <f>IFERROR(IF(VLOOKUP($A85,'Annex 2 EHV charges'!$D:$O,10,FALSE)=0,"",VLOOKUP($A85,'Annex 2 EHV charges'!$D:$O,10,FALSE)),"")</f>
        <v>1026.04</v>
      </c>
      <c r="G85" s="163">
        <f>IFERROR(IF(VLOOKUP($A85,'Annex 2 EHV charges'!$D:$O,11,FALSE)=0,"",VLOOKUP($A85,'Annex 2 EHV charges'!$D:$O,11,FALSE)),"")</f>
        <v>0.05</v>
      </c>
      <c r="H85" s="163">
        <f>IFERROR(IF(VLOOKUP($A85,'Annex 2 EHV charges'!$D:$O,12,FALSE)=0,"",VLOOKUP($A85,'Annex 2 EHV charges'!$D:$O,12,FALSE)),"")</f>
        <v>0.05</v>
      </c>
    </row>
    <row r="86" spans="1:8" x14ac:dyDescent="0.2">
      <c r="A86" s="157">
        <f t="array" ref="A86">IFERROR(INDEX('Annex 2 EHV charges'!$D$11:$D$260, MATCH(0, IF(ISBLANK('Annex 2 EHV charges'!$D$11:$D$260),1, COUNTIF(A$4:$A85, 'Annex 2 EHV charges'!$D$11:$D$260)), 0)),"")</f>
        <v>942</v>
      </c>
      <c r="B86" s="156">
        <f>IF($A86="","",VLOOKUP($A86,'Annex 2 EHV charges'!$D:$O,2,0))</f>
        <v>942</v>
      </c>
      <c r="C86" s="157">
        <f>IF($A86="","",VLOOKUP($A86,'Annex 2 EHV charges'!$D:$O,3,0))</f>
        <v>2100041120360</v>
      </c>
      <c r="D86" s="156" t="str">
        <f>IF($A86="","",VLOOKUP($A86,'Annex 2 EHV charges'!$D:$O,4,0))</f>
        <v>Dowlais STOR</v>
      </c>
      <c r="E86" s="161">
        <f>IFERROR(IF(VLOOKUP($A86,'Annex 2 EHV charges'!$D:$O,9,FALSE)=0,"",VLOOKUP($A86,'Annex 2 EHV charges'!$D:$O,9,FALSE)),"")</f>
        <v>-0.314</v>
      </c>
      <c r="F86" s="162">
        <f>IFERROR(IF(VLOOKUP($A86,'Annex 2 EHV charges'!$D:$O,10,FALSE)=0,"",VLOOKUP($A86,'Annex 2 EHV charges'!$D:$O,10,FALSE)),"")</f>
        <v>1121.6600000000001</v>
      </c>
      <c r="G86" s="163">
        <f>IFERROR(IF(VLOOKUP($A86,'Annex 2 EHV charges'!$D:$O,11,FALSE)=0,"",VLOOKUP($A86,'Annex 2 EHV charges'!$D:$O,11,FALSE)),"")</f>
        <v>0.05</v>
      </c>
      <c r="H86" s="163">
        <f>IFERROR(IF(VLOOKUP($A86,'Annex 2 EHV charges'!$D:$O,12,FALSE)=0,"",VLOOKUP($A86,'Annex 2 EHV charges'!$D:$O,12,FALSE)),"")</f>
        <v>0.05</v>
      </c>
    </row>
    <row r="87" spans="1:8" x14ac:dyDescent="0.2">
      <c r="A87" s="157">
        <f t="array" ref="A87">IFERROR(INDEX('Annex 2 EHV charges'!$D$11:$D$260, MATCH(0, IF(ISBLANK('Annex 2 EHV charges'!$D$11:$D$260),1, COUNTIF(A$4:$A86, 'Annex 2 EHV charges'!$D$11:$D$260)), 0)),"")</f>
        <v>944</v>
      </c>
      <c r="B87" s="156">
        <f>IF($A87="","",VLOOKUP($A87,'Annex 2 EHV charges'!$D:$O,2,0))</f>
        <v>944</v>
      </c>
      <c r="C87" s="157">
        <f>IF($A87="","",VLOOKUP($A87,'Annex 2 EHV charges'!$D:$O,3,0))</f>
        <v>2100041142381</v>
      </c>
      <c r="D87" s="156" t="str">
        <f>IF($A87="","",VLOOKUP($A87,'Annex 2 EHV charges'!$D:$O,4,0))</f>
        <v>Trident Park</v>
      </c>
      <c r="E87" s="161" t="str">
        <f>IFERROR(IF(VLOOKUP($A87,'Annex 2 EHV charges'!$D:$O,9,FALSE)=0,"",VLOOKUP($A87,'Annex 2 EHV charges'!$D:$O,9,FALSE)),"")</f>
        <v/>
      </c>
      <c r="F87" s="162">
        <f>IFERROR(IF(VLOOKUP($A87,'Annex 2 EHV charges'!$D:$O,10,FALSE)=0,"",VLOOKUP($A87,'Annex 2 EHV charges'!$D:$O,10,FALSE)),"")</f>
        <v>1383.79</v>
      </c>
      <c r="G87" s="163">
        <f>IFERROR(IF(VLOOKUP($A87,'Annex 2 EHV charges'!$D:$O,11,FALSE)=0,"",VLOOKUP($A87,'Annex 2 EHV charges'!$D:$O,11,FALSE)),"")</f>
        <v>0.05</v>
      </c>
      <c r="H87" s="163">
        <f>IFERROR(IF(VLOOKUP($A87,'Annex 2 EHV charges'!$D:$O,12,FALSE)=0,"",VLOOKUP($A87,'Annex 2 EHV charges'!$D:$O,12,FALSE)),"")</f>
        <v>0.05</v>
      </c>
    </row>
    <row r="88" spans="1:8" x14ac:dyDescent="0.2">
      <c r="A88" s="157">
        <f t="array" ref="A88">IFERROR(INDEX('Annex 2 EHV charges'!$D$11:$D$260, MATCH(0, IF(ISBLANK('Annex 2 EHV charges'!$D$11:$D$260),1, COUNTIF(A$4:$A87, 'Annex 2 EHV charges'!$D$11:$D$260)), 0)),"")</f>
        <v>945</v>
      </c>
      <c r="B88" s="156">
        <f>IF($A88="","",VLOOKUP($A88,'Annex 2 EHV charges'!$D:$O,2,0))</f>
        <v>945</v>
      </c>
      <c r="C88" s="157">
        <f>IF($A88="","",VLOOKUP($A88,'Annex 2 EHV charges'!$D:$O,3,0))</f>
        <v>2100041150772</v>
      </c>
      <c r="D88" s="156" t="str">
        <f>IF($A88="","",VLOOKUP($A88,'Annex 2 EHV charges'!$D:$O,4,0))</f>
        <v>Baglan PV</v>
      </c>
      <c r="E88" s="161" t="str">
        <f>IFERROR(IF(VLOOKUP($A88,'Annex 2 EHV charges'!$D:$O,9,FALSE)=0,"",VLOOKUP($A88,'Annex 2 EHV charges'!$D:$O,9,FALSE)),"")</f>
        <v/>
      </c>
      <c r="F88" s="162">
        <f>IFERROR(IF(VLOOKUP($A88,'Annex 2 EHV charges'!$D:$O,10,FALSE)=0,"",VLOOKUP($A88,'Annex 2 EHV charges'!$D:$O,10,FALSE)),"")</f>
        <v>1303.94</v>
      </c>
      <c r="G88" s="163">
        <f>IFERROR(IF(VLOOKUP($A88,'Annex 2 EHV charges'!$D:$O,11,FALSE)=0,"",VLOOKUP($A88,'Annex 2 EHV charges'!$D:$O,11,FALSE)),"")</f>
        <v>0.05</v>
      </c>
      <c r="H88" s="163">
        <f>IFERROR(IF(VLOOKUP($A88,'Annex 2 EHV charges'!$D:$O,12,FALSE)=0,"",VLOOKUP($A88,'Annex 2 EHV charges'!$D:$O,12,FALSE)),"")</f>
        <v>0.05</v>
      </c>
    </row>
    <row r="89" spans="1:8" x14ac:dyDescent="0.2">
      <c r="A89" s="157">
        <f t="array" ref="A89">IFERROR(INDEX('Annex 2 EHV charges'!$D$11:$D$260, MATCH(0, IF(ISBLANK('Annex 2 EHV charges'!$D$11:$D$260),1, COUNTIF(A$4:$A88, 'Annex 2 EHV charges'!$D$11:$D$260)), 0)),"")</f>
        <v>946</v>
      </c>
      <c r="B89" s="156">
        <f>IF($A89="","",VLOOKUP($A89,'Annex 2 EHV charges'!$D:$O,2,0))</f>
        <v>946</v>
      </c>
      <c r="C89" s="157">
        <f>IF($A89="","",VLOOKUP($A89,'Annex 2 EHV charges'!$D:$O,3,0))</f>
        <v>2100041150790</v>
      </c>
      <c r="D89" s="156" t="str">
        <f>IF($A89="","",VLOOKUP($A89,'Annex 2 EHV charges'!$D:$O,4,0))</f>
        <v>Whitland (Caermelyn)</v>
      </c>
      <c r="E89" s="161" t="str">
        <f>IFERROR(IF(VLOOKUP($A89,'Annex 2 EHV charges'!$D:$O,9,FALSE)=0,"",VLOOKUP($A89,'Annex 2 EHV charges'!$D:$O,9,FALSE)),"")</f>
        <v/>
      </c>
      <c r="F89" s="162">
        <f>IFERROR(IF(VLOOKUP($A89,'Annex 2 EHV charges'!$D:$O,10,FALSE)=0,"",VLOOKUP($A89,'Annex 2 EHV charges'!$D:$O,10,FALSE)),"")</f>
        <v>436.23</v>
      </c>
      <c r="G89" s="163">
        <f>IFERROR(IF(VLOOKUP($A89,'Annex 2 EHV charges'!$D:$O,11,FALSE)=0,"",VLOOKUP($A89,'Annex 2 EHV charges'!$D:$O,11,FALSE)),"")</f>
        <v>0.05</v>
      </c>
      <c r="H89" s="163">
        <f>IFERROR(IF(VLOOKUP($A89,'Annex 2 EHV charges'!$D:$O,12,FALSE)=0,"",VLOOKUP($A89,'Annex 2 EHV charges'!$D:$O,12,FALSE)),"")</f>
        <v>0.05</v>
      </c>
    </row>
    <row r="90" spans="1:8" x14ac:dyDescent="0.2">
      <c r="A90" s="157">
        <f t="array" ref="A90">IFERROR(INDEX('Annex 2 EHV charges'!$D$11:$D$260, MATCH(0, IF(ISBLANK('Annex 2 EHV charges'!$D$11:$D$260),1, COUNTIF(A$4:$A89, 'Annex 2 EHV charges'!$D$11:$D$260)), 0)),"")</f>
        <v>947</v>
      </c>
      <c r="B90" s="156">
        <f>IF($A90="","",VLOOKUP($A90,'Annex 2 EHV charges'!$D:$O,2,0))</f>
        <v>947</v>
      </c>
      <c r="C90" s="157">
        <f>IF($A90="","",VLOOKUP($A90,'Annex 2 EHV charges'!$D:$O,3,0))</f>
        <v>2100041150842</v>
      </c>
      <c r="D90" s="156" t="str">
        <f>IF($A90="","",VLOOKUP($A90,'Annex 2 EHV charges'!$D:$O,4,0))</f>
        <v>Liddlestone Ridge</v>
      </c>
      <c r="E90" s="161" t="str">
        <f>IFERROR(IF(VLOOKUP($A90,'Annex 2 EHV charges'!$D:$O,9,FALSE)=0,"",VLOOKUP($A90,'Annex 2 EHV charges'!$D:$O,9,FALSE)),"")</f>
        <v/>
      </c>
      <c r="F90" s="162">
        <f>IFERROR(IF(VLOOKUP($A90,'Annex 2 EHV charges'!$D:$O,10,FALSE)=0,"",VLOOKUP($A90,'Annex 2 EHV charges'!$D:$O,10,FALSE)),"")</f>
        <v>494.89</v>
      </c>
      <c r="G90" s="163">
        <f>IFERROR(IF(VLOOKUP($A90,'Annex 2 EHV charges'!$D:$O,11,FALSE)=0,"",VLOOKUP($A90,'Annex 2 EHV charges'!$D:$O,11,FALSE)),"")</f>
        <v>0.05</v>
      </c>
      <c r="H90" s="163">
        <f>IFERROR(IF(VLOOKUP($A90,'Annex 2 EHV charges'!$D:$O,12,FALSE)=0,"",VLOOKUP($A90,'Annex 2 EHV charges'!$D:$O,12,FALSE)),"")</f>
        <v>0.05</v>
      </c>
    </row>
    <row r="91" spans="1:8" x14ac:dyDescent="0.2">
      <c r="A91" s="157">
        <f t="array" ref="A91">IFERROR(INDEX('Annex 2 EHV charges'!$D$11:$D$260, MATCH(0, IF(ISBLANK('Annex 2 EHV charges'!$D$11:$D$260),1, COUNTIF(A$4:$A90, 'Annex 2 EHV charges'!$D$11:$D$260)), 0)),"")</f>
        <v>948</v>
      </c>
      <c r="B91" s="156">
        <f>IF($A91="","",VLOOKUP($A91,'Annex 2 EHV charges'!$D:$O,2,0))</f>
        <v>948</v>
      </c>
      <c r="C91" s="157">
        <f>IF($A91="","",VLOOKUP($A91,'Annex 2 EHV charges'!$D:$O,3,0))</f>
        <v>2100041172109</v>
      </c>
      <c r="D91" s="156" t="str">
        <f>IF($A91="","",VLOOKUP($A91,'Annex 2 EHV charges'!$D:$O,4,0))</f>
        <v>Garn farm</v>
      </c>
      <c r="E91" s="161" t="str">
        <f>IFERROR(IF(VLOOKUP($A91,'Annex 2 EHV charges'!$D:$O,9,FALSE)=0,"",VLOOKUP($A91,'Annex 2 EHV charges'!$D:$O,9,FALSE)),"")</f>
        <v/>
      </c>
      <c r="F91" s="162">
        <f>IFERROR(IF(VLOOKUP($A91,'Annex 2 EHV charges'!$D:$O,10,FALSE)=0,"",VLOOKUP($A91,'Annex 2 EHV charges'!$D:$O,10,FALSE)),"")</f>
        <v>456.24</v>
      </c>
      <c r="G91" s="163">
        <f>IFERROR(IF(VLOOKUP($A91,'Annex 2 EHV charges'!$D:$O,11,FALSE)=0,"",VLOOKUP($A91,'Annex 2 EHV charges'!$D:$O,11,FALSE)),"")</f>
        <v>0.05</v>
      </c>
      <c r="H91" s="163">
        <f>IFERROR(IF(VLOOKUP($A91,'Annex 2 EHV charges'!$D:$O,12,FALSE)=0,"",VLOOKUP($A91,'Annex 2 EHV charges'!$D:$O,12,FALSE)),"")</f>
        <v>0.05</v>
      </c>
    </row>
    <row r="92" spans="1:8" x14ac:dyDescent="0.2">
      <c r="A92" s="157">
        <f t="array" ref="A92">IFERROR(INDEX('Annex 2 EHV charges'!$D$11:$D$260, MATCH(0, IF(ISBLANK('Annex 2 EHV charges'!$D$11:$D$260),1, COUNTIF(A$4:$A91, 'Annex 2 EHV charges'!$D$11:$D$260)), 0)),"")</f>
        <v>949</v>
      </c>
      <c r="B92" s="156">
        <f>IF($A92="","",VLOOKUP($A92,'Annex 2 EHV charges'!$D:$O,2,0))</f>
        <v>949</v>
      </c>
      <c r="C92" s="157">
        <f>IF($A92="","",VLOOKUP($A92,'Annex 2 EHV charges'!$D:$O,3,0))</f>
        <v>2100041172084</v>
      </c>
      <c r="D92" s="156" t="str">
        <f>IF($A92="","",VLOOKUP($A92,'Annex 2 EHV charges'!$D:$O,4,0))</f>
        <v>Llandarcy STOR</v>
      </c>
      <c r="E92" s="161">
        <f>IFERROR(IF(VLOOKUP($A92,'Annex 2 EHV charges'!$D:$O,9,FALSE)=0,"",VLOOKUP($A92,'Annex 2 EHV charges'!$D:$O,9,FALSE)),"")</f>
        <v>-0.06</v>
      </c>
      <c r="F92" s="162">
        <f>IFERROR(IF(VLOOKUP($A92,'Annex 2 EHV charges'!$D:$O,10,FALSE)=0,"",VLOOKUP($A92,'Annex 2 EHV charges'!$D:$O,10,FALSE)),"")</f>
        <v>519.5</v>
      </c>
      <c r="G92" s="163">
        <f>IFERROR(IF(VLOOKUP($A92,'Annex 2 EHV charges'!$D:$O,11,FALSE)=0,"",VLOOKUP($A92,'Annex 2 EHV charges'!$D:$O,11,FALSE)),"")</f>
        <v>0.05</v>
      </c>
      <c r="H92" s="163">
        <f>IFERROR(IF(VLOOKUP($A92,'Annex 2 EHV charges'!$D:$O,12,FALSE)=0,"",VLOOKUP($A92,'Annex 2 EHV charges'!$D:$O,12,FALSE)),"")</f>
        <v>0.05</v>
      </c>
    </row>
    <row r="93" spans="1:8" x14ac:dyDescent="0.2">
      <c r="A93" s="157">
        <f t="array" ref="A93">IFERROR(INDEX('Annex 2 EHV charges'!$D$11:$D$260, MATCH(0, IF(ISBLANK('Annex 2 EHV charges'!$D$11:$D$260),1, COUNTIF(A$4:$A92, 'Annex 2 EHV charges'!$D$11:$D$260)), 0)),"")</f>
        <v>950</v>
      </c>
      <c r="B93" s="156">
        <f>IF($A93="","",VLOOKUP($A93,'Annex 2 EHV charges'!$D:$O,2,0))</f>
        <v>950</v>
      </c>
      <c r="C93" s="157">
        <f>IF($A93="","",VLOOKUP($A93,'Annex 2 EHV charges'!$D:$O,3,0))</f>
        <v>2100041195106</v>
      </c>
      <c r="D93" s="156" t="str">
        <f>IF($A93="","",VLOOKUP($A93,'Annex 2 EHV charges'!$D:$O,4,0))</f>
        <v>Treguff Farm</v>
      </c>
      <c r="E93" s="161" t="str">
        <f>IFERROR(IF(VLOOKUP($A93,'Annex 2 EHV charges'!$D:$O,9,FALSE)=0,"",VLOOKUP($A93,'Annex 2 EHV charges'!$D:$O,9,FALSE)),"")</f>
        <v/>
      </c>
      <c r="F93" s="162">
        <f>IFERROR(IF(VLOOKUP($A93,'Annex 2 EHV charges'!$D:$O,10,FALSE)=0,"",VLOOKUP($A93,'Annex 2 EHV charges'!$D:$O,10,FALSE)),"")</f>
        <v>437.55</v>
      </c>
      <c r="G93" s="163">
        <f>IFERROR(IF(VLOOKUP($A93,'Annex 2 EHV charges'!$D:$O,11,FALSE)=0,"",VLOOKUP($A93,'Annex 2 EHV charges'!$D:$O,11,FALSE)),"")</f>
        <v>0.05</v>
      </c>
      <c r="H93" s="163">
        <f>IFERROR(IF(VLOOKUP($A93,'Annex 2 EHV charges'!$D:$O,12,FALSE)=0,"",VLOOKUP($A93,'Annex 2 EHV charges'!$D:$O,12,FALSE)),"")</f>
        <v>0.05</v>
      </c>
    </row>
    <row r="94" spans="1:8" x14ac:dyDescent="0.2">
      <c r="A94" s="157">
        <f t="array" ref="A94">IFERROR(INDEX('Annex 2 EHV charges'!$D$11:$D$260, MATCH(0, IF(ISBLANK('Annex 2 EHV charges'!$D$11:$D$260),1, COUNTIF(A$4:$A93, 'Annex 2 EHV charges'!$D$11:$D$260)), 0)),"")</f>
        <v>951</v>
      </c>
      <c r="B94" s="156">
        <f>IF($A94="","",VLOOKUP($A94,'Annex 2 EHV charges'!$D:$O,2,0))</f>
        <v>951</v>
      </c>
      <c r="C94" s="157">
        <f>IF($A94="","",VLOOKUP($A94,'Annex 2 EHV charges'!$D:$O,3,0))</f>
        <v>2100041197896</v>
      </c>
      <c r="D94" s="156" t="str">
        <f>IF($A94="","",VLOOKUP($A94,'Annex 2 EHV charges'!$D:$O,4,0))</f>
        <v>Loughor Farm</v>
      </c>
      <c r="E94" s="161" t="str">
        <f>IFERROR(IF(VLOOKUP($A94,'Annex 2 EHV charges'!$D:$O,9,FALSE)=0,"",VLOOKUP($A94,'Annex 2 EHV charges'!$D:$O,9,FALSE)),"")</f>
        <v/>
      </c>
      <c r="F94" s="162">
        <f>IFERROR(IF(VLOOKUP($A94,'Annex 2 EHV charges'!$D:$O,10,FALSE)=0,"",VLOOKUP($A94,'Annex 2 EHV charges'!$D:$O,10,FALSE)),"")</f>
        <v>451.08</v>
      </c>
      <c r="G94" s="163">
        <f>IFERROR(IF(VLOOKUP($A94,'Annex 2 EHV charges'!$D:$O,11,FALSE)=0,"",VLOOKUP($A94,'Annex 2 EHV charges'!$D:$O,11,FALSE)),"")</f>
        <v>0.05</v>
      </c>
      <c r="H94" s="163">
        <f>IFERROR(IF(VLOOKUP($A94,'Annex 2 EHV charges'!$D:$O,12,FALSE)=0,"",VLOOKUP($A94,'Annex 2 EHV charges'!$D:$O,12,FALSE)),"")</f>
        <v>0.05</v>
      </c>
    </row>
    <row r="95" spans="1:8" x14ac:dyDescent="0.2">
      <c r="A95" s="157">
        <f t="array" ref="A95">IFERROR(INDEX('Annex 2 EHV charges'!$D$11:$D$260, MATCH(0, IF(ISBLANK('Annex 2 EHV charges'!$D$11:$D$260),1, COUNTIF(A$4:$A94, 'Annex 2 EHV charges'!$D$11:$D$260)), 0)),"")</f>
        <v>952</v>
      </c>
      <c r="B95" s="156">
        <f>IF($A95="","",VLOOKUP($A95,'Annex 2 EHV charges'!$D:$O,2,0))</f>
        <v>952</v>
      </c>
      <c r="C95" s="157">
        <f>IF($A95="","",VLOOKUP($A95,'Annex 2 EHV charges'!$D:$O,3,0))</f>
        <v>2100041197878</v>
      </c>
      <c r="D95" s="156" t="str">
        <f>IF($A95="","",VLOOKUP($A95,'Annex 2 EHV charges'!$D:$O,4,0))</f>
        <v>Sutton Farm</v>
      </c>
      <c r="E95" s="161" t="str">
        <f>IFERROR(IF(VLOOKUP($A95,'Annex 2 EHV charges'!$D:$O,9,FALSE)=0,"",VLOOKUP($A95,'Annex 2 EHV charges'!$D:$O,9,FALSE)),"")</f>
        <v/>
      </c>
      <c r="F95" s="162">
        <f>IFERROR(IF(VLOOKUP($A95,'Annex 2 EHV charges'!$D:$O,10,FALSE)=0,"",VLOOKUP($A95,'Annex 2 EHV charges'!$D:$O,10,FALSE)),"")</f>
        <v>870.46</v>
      </c>
      <c r="G95" s="163">
        <f>IFERROR(IF(VLOOKUP($A95,'Annex 2 EHV charges'!$D:$O,11,FALSE)=0,"",VLOOKUP($A95,'Annex 2 EHV charges'!$D:$O,11,FALSE)),"")</f>
        <v>0.05</v>
      </c>
      <c r="H95" s="163">
        <f>IFERROR(IF(VLOOKUP($A95,'Annex 2 EHV charges'!$D:$O,12,FALSE)=0,"",VLOOKUP($A95,'Annex 2 EHV charges'!$D:$O,12,FALSE)),"")</f>
        <v>0.05</v>
      </c>
    </row>
    <row r="96" spans="1:8" x14ac:dyDescent="0.2">
      <c r="A96" s="157">
        <f t="array" ref="A96">IFERROR(INDEX('Annex 2 EHV charges'!$D$11:$D$260, MATCH(0, IF(ISBLANK('Annex 2 EHV charges'!$D$11:$D$260),1, COUNTIF(A$4:$A95, 'Annex 2 EHV charges'!$D$11:$D$260)), 0)),"")</f>
        <v>953</v>
      </c>
      <c r="B96" s="156">
        <f>IF($A96="","",VLOOKUP($A96,'Annex 2 EHV charges'!$D:$O,2,0))</f>
        <v>953</v>
      </c>
      <c r="C96" s="157">
        <f>IF($A96="","",VLOOKUP($A96,'Annex 2 EHV charges'!$D:$O,3,0))</f>
        <v>2100041201327</v>
      </c>
      <c r="D96" s="156" t="str">
        <f>IF($A96="","",VLOOKUP($A96,'Annex 2 EHV charges'!$D:$O,4,0))</f>
        <v>Cefn Betingau</v>
      </c>
      <c r="E96" s="161" t="str">
        <f>IFERROR(IF(VLOOKUP($A96,'Annex 2 EHV charges'!$D:$O,9,FALSE)=0,"",VLOOKUP($A96,'Annex 2 EHV charges'!$D:$O,9,FALSE)),"")</f>
        <v/>
      </c>
      <c r="F96" s="162">
        <f>IFERROR(IF(VLOOKUP($A96,'Annex 2 EHV charges'!$D:$O,10,FALSE)=0,"",VLOOKUP($A96,'Annex 2 EHV charges'!$D:$O,10,FALSE)),"")</f>
        <v>777.03</v>
      </c>
      <c r="G96" s="163">
        <f>IFERROR(IF(VLOOKUP($A96,'Annex 2 EHV charges'!$D:$O,11,FALSE)=0,"",VLOOKUP($A96,'Annex 2 EHV charges'!$D:$O,11,FALSE)),"")</f>
        <v>0.05</v>
      </c>
      <c r="H96" s="163">
        <f>IFERROR(IF(VLOOKUP($A96,'Annex 2 EHV charges'!$D:$O,12,FALSE)=0,"",VLOOKUP($A96,'Annex 2 EHV charges'!$D:$O,12,FALSE)),"")</f>
        <v>0.05</v>
      </c>
    </row>
    <row r="97" spans="1:8" x14ac:dyDescent="0.2">
      <c r="A97" s="157">
        <f t="array" ref="A97">IFERROR(INDEX('Annex 2 EHV charges'!$D$11:$D$260, MATCH(0, IF(ISBLANK('Annex 2 EHV charges'!$D$11:$D$260),1, COUNTIF(A$4:$A96, 'Annex 2 EHV charges'!$D$11:$D$260)), 0)),"")</f>
        <v>954</v>
      </c>
      <c r="B97" s="156">
        <f>IF($A97="","",VLOOKUP($A97,'Annex 2 EHV charges'!$D:$O,2,0))</f>
        <v>954</v>
      </c>
      <c r="C97" s="157">
        <f>IF($A97="","",VLOOKUP($A97,'Annex 2 EHV charges'!$D:$O,3,0))</f>
        <v>2100041201309</v>
      </c>
      <c r="D97" s="156" t="str">
        <f>IF($A97="","",VLOOKUP($A97,'Annex 2 EHV charges'!$D:$O,4,0))</f>
        <v>Clawdd Ddu</v>
      </c>
      <c r="E97" s="161" t="str">
        <f>IFERROR(IF(VLOOKUP($A97,'Annex 2 EHV charges'!$D:$O,9,FALSE)=0,"",VLOOKUP($A97,'Annex 2 EHV charges'!$D:$O,9,FALSE)),"")</f>
        <v/>
      </c>
      <c r="F97" s="162">
        <f>IFERROR(IF(VLOOKUP($A97,'Annex 2 EHV charges'!$D:$O,10,FALSE)=0,"",VLOOKUP($A97,'Annex 2 EHV charges'!$D:$O,10,FALSE)),"")</f>
        <v>678.05</v>
      </c>
      <c r="G97" s="163">
        <f>IFERROR(IF(VLOOKUP($A97,'Annex 2 EHV charges'!$D:$O,11,FALSE)=0,"",VLOOKUP($A97,'Annex 2 EHV charges'!$D:$O,11,FALSE)),"")</f>
        <v>0.05</v>
      </c>
      <c r="H97" s="163">
        <f>IFERROR(IF(VLOOKUP($A97,'Annex 2 EHV charges'!$D:$O,12,FALSE)=0,"",VLOOKUP($A97,'Annex 2 EHV charges'!$D:$O,12,FALSE)),"")</f>
        <v>0.05</v>
      </c>
    </row>
    <row r="98" spans="1:8" x14ac:dyDescent="0.2">
      <c r="A98" s="157">
        <f t="array" ref="A98">IFERROR(INDEX('Annex 2 EHV charges'!$D$11:$D$260, MATCH(0, IF(ISBLANK('Annex 2 EHV charges'!$D$11:$D$260),1, COUNTIF(A$4:$A97, 'Annex 2 EHV charges'!$D$11:$D$260)), 0)),"")</f>
        <v>955</v>
      </c>
      <c r="B98" s="156">
        <f>IF($A98="","",VLOOKUP($A98,'Annex 2 EHV charges'!$D:$O,2,0))</f>
        <v>955</v>
      </c>
      <c r="C98" s="157">
        <f>IF($A98="","",VLOOKUP($A98,'Annex 2 EHV charges'!$D:$O,3,0))</f>
        <v>2100041212230</v>
      </c>
      <c r="D98" s="156" t="str">
        <f>IF($A98="","",VLOOKUP($A98,'Annex 2 EHV charges'!$D:$O,4,0))</f>
        <v>Pentre Farm</v>
      </c>
      <c r="E98" s="161" t="str">
        <f>IFERROR(IF(VLOOKUP($A98,'Annex 2 EHV charges'!$D:$O,9,FALSE)=0,"",VLOOKUP($A98,'Annex 2 EHV charges'!$D:$O,9,FALSE)),"")</f>
        <v/>
      </c>
      <c r="F98" s="162">
        <f>IFERROR(IF(VLOOKUP($A98,'Annex 2 EHV charges'!$D:$O,10,FALSE)=0,"",VLOOKUP($A98,'Annex 2 EHV charges'!$D:$O,10,FALSE)),"")</f>
        <v>1291.53</v>
      </c>
      <c r="G98" s="163">
        <f>IFERROR(IF(VLOOKUP($A98,'Annex 2 EHV charges'!$D:$O,11,FALSE)=0,"",VLOOKUP($A98,'Annex 2 EHV charges'!$D:$O,11,FALSE)),"")</f>
        <v>0.05</v>
      </c>
      <c r="H98" s="163">
        <f>IFERROR(IF(VLOOKUP($A98,'Annex 2 EHV charges'!$D:$O,12,FALSE)=0,"",VLOOKUP($A98,'Annex 2 EHV charges'!$D:$O,12,FALSE)),"")</f>
        <v>0.05</v>
      </c>
    </row>
    <row r="99" spans="1:8" x14ac:dyDescent="0.2">
      <c r="A99" s="157">
        <f t="array" ref="A99">IFERROR(INDEX('Annex 2 EHV charges'!$D$11:$D$260, MATCH(0, IF(ISBLANK('Annex 2 EHV charges'!$D$11:$D$260),1, COUNTIF(A$4:$A98, 'Annex 2 EHV charges'!$D$11:$D$260)), 0)),"")</f>
        <v>956</v>
      </c>
      <c r="B99" s="156">
        <f>IF($A99="","",VLOOKUP($A99,'Annex 2 EHV charges'!$D:$O,2,0))</f>
        <v>956</v>
      </c>
      <c r="C99" s="157">
        <f>IF($A99="","",VLOOKUP($A99,'Annex 2 EHV charges'!$D:$O,3,0))</f>
        <v>2100041221068</v>
      </c>
      <c r="D99" s="156" t="str">
        <f>IF($A99="","",VLOOKUP($A99,'Annex 2 EHV charges'!$D:$O,4,0))</f>
        <v>Barry STOR</v>
      </c>
      <c r="E99" s="161" t="str">
        <f>IFERROR(IF(VLOOKUP($A99,'Annex 2 EHV charges'!$D:$O,9,FALSE)=0,"",VLOOKUP($A99,'Annex 2 EHV charges'!$D:$O,9,FALSE)),"")</f>
        <v/>
      </c>
      <c r="F99" s="162">
        <f>IFERROR(IF(VLOOKUP($A99,'Annex 2 EHV charges'!$D:$O,10,FALSE)=0,"",VLOOKUP($A99,'Annex 2 EHV charges'!$D:$O,10,FALSE)),"")</f>
        <v>969.87</v>
      </c>
      <c r="G99" s="163">
        <f>IFERROR(IF(VLOOKUP($A99,'Annex 2 EHV charges'!$D:$O,11,FALSE)=0,"",VLOOKUP($A99,'Annex 2 EHV charges'!$D:$O,11,FALSE)),"")</f>
        <v>0.05</v>
      </c>
      <c r="H99" s="163">
        <f>IFERROR(IF(VLOOKUP($A99,'Annex 2 EHV charges'!$D:$O,12,FALSE)=0,"",VLOOKUP($A99,'Annex 2 EHV charges'!$D:$O,12,FALSE)),"")</f>
        <v>0.05</v>
      </c>
    </row>
    <row r="100" spans="1:8" x14ac:dyDescent="0.2">
      <c r="A100" s="157">
        <f t="array" ref="A100">IFERROR(INDEX('Annex 2 EHV charges'!$D$11:$D$260, MATCH(0, IF(ISBLANK('Annex 2 EHV charges'!$D$11:$D$260),1, COUNTIF(A$4:$A99, 'Annex 2 EHV charges'!$D$11:$D$260)), 0)),"")</f>
        <v>957</v>
      </c>
      <c r="B100" s="156">
        <f>IF($A100="","",VLOOKUP($A100,'Annex 2 EHV charges'!$D:$O,2,0))</f>
        <v>957</v>
      </c>
      <c r="C100" s="157">
        <f>IF($A100="","",VLOOKUP($A100,'Annex 2 EHV charges'!$D:$O,3,0))</f>
        <v>2100041230842</v>
      </c>
      <c r="D100" s="156" t="str">
        <f>IF($A100="","",VLOOKUP($A100,'Annex 2 EHV charges'!$D:$O,4,0))</f>
        <v>Fenton Farm</v>
      </c>
      <c r="E100" s="161" t="str">
        <f>IFERROR(IF(VLOOKUP($A100,'Annex 2 EHV charges'!$D:$O,9,FALSE)=0,"",VLOOKUP($A100,'Annex 2 EHV charges'!$D:$O,9,FALSE)),"")</f>
        <v/>
      </c>
      <c r="F100" s="162">
        <f>IFERROR(IF(VLOOKUP($A100,'Annex 2 EHV charges'!$D:$O,10,FALSE)=0,"",VLOOKUP($A100,'Annex 2 EHV charges'!$D:$O,10,FALSE)),"")</f>
        <v>1907.81</v>
      </c>
      <c r="G100" s="163">
        <f>IFERROR(IF(VLOOKUP($A100,'Annex 2 EHV charges'!$D:$O,11,FALSE)=0,"",VLOOKUP($A100,'Annex 2 EHV charges'!$D:$O,11,FALSE)),"")</f>
        <v>0.05</v>
      </c>
      <c r="H100" s="163">
        <f>IFERROR(IF(VLOOKUP($A100,'Annex 2 EHV charges'!$D:$O,12,FALSE)=0,"",VLOOKUP($A100,'Annex 2 EHV charges'!$D:$O,12,FALSE)),"")</f>
        <v>0.05</v>
      </c>
    </row>
    <row r="101" spans="1:8" x14ac:dyDescent="0.2">
      <c r="A101" s="157">
        <f t="array" ref="A101">IFERROR(INDEX('Annex 2 EHV charges'!$D$11:$D$260, MATCH(0, IF(ISBLANK('Annex 2 EHV charges'!$D$11:$D$260),1, COUNTIF(A$4:$A100, 'Annex 2 EHV charges'!$D$11:$D$260)), 0)),"")</f>
        <v>958</v>
      </c>
      <c r="B101" s="156">
        <f>IF($A101="","",VLOOKUP($A101,'Annex 2 EHV charges'!$D:$O,2,0))</f>
        <v>958</v>
      </c>
      <c r="C101" s="157">
        <f>IF($A101="","",VLOOKUP($A101,'Annex 2 EHV charges'!$D:$O,3,0))</f>
        <v>2100041240353</v>
      </c>
      <c r="D101" s="156" t="str">
        <f>IF($A101="","",VLOOKUP($A101,'Annex 2 EHV charges'!$D:$O,4,0))</f>
        <v>Yerbeston Gate</v>
      </c>
      <c r="E101" s="161" t="str">
        <f>IFERROR(IF(VLOOKUP($A101,'Annex 2 EHV charges'!$D:$O,9,FALSE)=0,"",VLOOKUP($A101,'Annex 2 EHV charges'!$D:$O,9,FALSE)),"")</f>
        <v/>
      </c>
      <c r="F101" s="162">
        <f>IFERROR(IF(VLOOKUP($A101,'Annex 2 EHV charges'!$D:$O,10,FALSE)=0,"",VLOOKUP($A101,'Annex 2 EHV charges'!$D:$O,10,FALSE)),"")</f>
        <v>996.73</v>
      </c>
      <c r="G101" s="163">
        <f>IFERROR(IF(VLOOKUP($A101,'Annex 2 EHV charges'!$D:$O,11,FALSE)=0,"",VLOOKUP($A101,'Annex 2 EHV charges'!$D:$O,11,FALSE)),"")</f>
        <v>0.05</v>
      </c>
      <c r="H101" s="163">
        <f>IFERROR(IF(VLOOKUP($A101,'Annex 2 EHV charges'!$D:$O,12,FALSE)=0,"",VLOOKUP($A101,'Annex 2 EHV charges'!$D:$O,12,FALSE)),"")</f>
        <v>0.05</v>
      </c>
    </row>
    <row r="102" spans="1:8" x14ac:dyDescent="0.2">
      <c r="A102" s="157">
        <f t="array" ref="A102">IFERROR(INDEX('Annex 2 EHV charges'!$D$11:$D$260, MATCH(0, IF(ISBLANK('Annex 2 EHV charges'!$D$11:$D$260),1, COUNTIF(A$4:$A101, 'Annex 2 EHV charges'!$D$11:$D$260)), 0)),"")</f>
        <v>959</v>
      </c>
      <c r="B102" s="156">
        <f>IF($A102="","",VLOOKUP($A102,'Annex 2 EHV charges'!$D:$O,2,0))</f>
        <v>959</v>
      </c>
      <c r="C102" s="157">
        <f>IF($A102="","",VLOOKUP($A102,'Annex 2 EHV charges'!$D:$O,3,0))</f>
        <v>2100041251267</v>
      </c>
      <c r="D102" s="156" t="str">
        <f>IF($A102="","",VLOOKUP($A102,'Annex 2 EHV charges'!$D:$O,4,0))</f>
        <v>Pen y cae</v>
      </c>
      <c r="E102" s="161" t="str">
        <f>IFERROR(IF(VLOOKUP($A102,'Annex 2 EHV charges'!$D:$O,9,FALSE)=0,"",VLOOKUP($A102,'Annex 2 EHV charges'!$D:$O,9,FALSE)),"")</f>
        <v/>
      </c>
      <c r="F102" s="162">
        <f>IFERROR(IF(VLOOKUP($A102,'Annex 2 EHV charges'!$D:$O,10,FALSE)=0,"",VLOOKUP($A102,'Annex 2 EHV charges'!$D:$O,10,FALSE)),"")</f>
        <v>576.32000000000005</v>
      </c>
      <c r="G102" s="163">
        <f>IFERROR(IF(VLOOKUP($A102,'Annex 2 EHV charges'!$D:$O,11,FALSE)=0,"",VLOOKUP($A102,'Annex 2 EHV charges'!$D:$O,11,FALSE)),"")</f>
        <v>0.05</v>
      </c>
      <c r="H102" s="163">
        <f>IFERROR(IF(VLOOKUP($A102,'Annex 2 EHV charges'!$D:$O,12,FALSE)=0,"",VLOOKUP($A102,'Annex 2 EHV charges'!$D:$O,12,FALSE)),"")</f>
        <v>0.05</v>
      </c>
    </row>
    <row r="103" spans="1:8" x14ac:dyDescent="0.2">
      <c r="A103" s="157">
        <f t="array" ref="A103">IFERROR(INDEX('Annex 2 EHV charges'!$D$11:$D$260, MATCH(0, IF(ISBLANK('Annex 2 EHV charges'!$D$11:$D$260),1, COUNTIF(A$4:$A102, 'Annex 2 EHV charges'!$D$11:$D$260)), 0)),"")</f>
        <v>960</v>
      </c>
      <c r="B103" s="156">
        <f>IF($A103="","",VLOOKUP($A103,'Annex 2 EHV charges'!$D:$O,2,0))</f>
        <v>960</v>
      </c>
      <c r="C103" s="157">
        <f>IF($A103="","",VLOOKUP($A103,'Annex 2 EHV charges'!$D:$O,3,0))</f>
        <v>2100041251285</v>
      </c>
      <c r="D103" s="156" t="str">
        <f>IF($A103="","",VLOOKUP($A103,'Annex 2 EHV charges'!$D:$O,4,0))</f>
        <v>Saron</v>
      </c>
      <c r="E103" s="161" t="str">
        <f>IFERROR(IF(VLOOKUP($A103,'Annex 2 EHV charges'!$D:$O,9,FALSE)=0,"",VLOOKUP($A103,'Annex 2 EHV charges'!$D:$O,9,FALSE)),"")</f>
        <v/>
      </c>
      <c r="F103" s="162">
        <f>IFERROR(IF(VLOOKUP($A103,'Annex 2 EHV charges'!$D:$O,10,FALSE)=0,"",VLOOKUP($A103,'Annex 2 EHV charges'!$D:$O,10,FALSE)),"")</f>
        <v>1099.96</v>
      </c>
      <c r="G103" s="163">
        <f>IFERROR(IF(VLOOKUP($A103,'Annex 2 EHV charges'!$D:$O,11,FALSE)=0,"",VLOOKUP($A103,'Annex 2 EHV charges'!$D:$O,11,FALSE)),"")</f>
        <v>0.05</v>
      </c>
      <c r="H103" s="163">
        <f>IFERROR(IF(VLOOKUP($A103,'Annex 2 EHV charges'!$D:$O,12,FALSE)=0,"",VLOOKUP($A103,'Annex 2 EHV charges'!$D:$O,12,FALSE)),"")</f>
        <v>0.05</v>
      </c>
    </row>
    <row r="104" spans="1:8" x14ac:dyDescent="0.2">
      <c r="A104" s="157">
        <f t="array" ref="A104">IFERROR(INDEX('Annex 2 EHV charges'!$D$11:$D$260, MATCH(0, IF(ISBLANK('Annex 2 EHV charges'!$D$11:$D$260),1, COUNTIF(A$4:$A103, 'Annex 2 EHV charges'!$D$11:$D$260)), 0)),"")</f>
        <v>961</v>
      </c>
      <c r="B104" s="156">
        <f>IF($A104="","",VLOOKUP($A104,'Annex 2 EHV charges'!$D:$O,2,0))</f>
        <v>961</v>
      </c>
      <c r="C104" s="157">
        <f>IF($A104="","",VLOOKUP($A104,'Annex 2 EHV charges'!$D:$O,3,0))</f>
        <v>2100041254978</v>
      </c>
      <c r="D104" s="156" t="str">
        <f>IF($A104="","",VLOOKUP($A104,'Annex 2 EHV charges'!$D:$O,4,0))</f>
        <v>Hendre Fawr Farm</v>
      </c>
      <c r="E104" s="161" t="str">
        <f>IFERROR(IF(VLOOKUP($A104,'Annex 2 EHV charges'!$D:$O,9,FALSE)=0,"",VLOOKUP($A104,'Annex 2 EHV charges'!$D:$O,9,FALSE)),"")</f>
        <v/>
      </c>
      <c r="F104" s="162">
        <f>IFERROR(IF(VLOOKUP($A104,'Annex 2 EHV charges'!$D:$O,10,FALSE)=0,"",VLOOKUP($A104,'Annex 2 EHV charges'!$D:$O,10,FALSE)),"")</f>
        <v>484.55</v>
      </c>
      <c r="G104" s="163">
        <f>IFERROR(IF(VLOOKUP($A104,'Annex 2 EHV charges'!$D:$O,11,FALSE)=0,"",VLOOKUP($A104,'Annex 2 EHV charges'!$D:$O,11,FALSE)),"")</f>
        <v>0.05</v>
      </c>
      <c r="H104" s="163">
        <f>IFERROR(IF(VLOOKUP($A104,'Annex 2 EHV charges'!$D:$O,12,FALSE)=0,"",VLOOKUP($A104,'Annex 2 EHV charges'!$D:$O,12,FALSE)),"")</f>
        <v>0.05</v>
      </c>
    </row>
    <row r="105" spans="1:8" x14ac:dyDescent="0.2">
      <c r="A105" s="157">
        <f t="array" ref="A105">IFERROR(INDEX('Annex 2 EHV charges'!$D$11:$D$260, MATCH(0, IF(ISBLANK('Annex 2 EHV charges'!$D$11:$D$260),1, COUNTIF(A$4:$A104, 'Annex 2 EHV charges'!$D$11:$D$260)), 0)),"")</f>
        <v>962</v>
      </c>
      <c r="B105" s="156">
        <f>IF($A105="","",VLOOKUP($A105,'Annex 2 EHV charges'!$D:$O,2,0))</f>
        <v>962</v>
      </c>
      <c r="C105" s="157">
        <f>IF($A105="","",VLOOKUP($A105,'Annex 2 EHV charges'!$D:$O,3,0))</f>
        <v>2100041257269</v>
      </c>
      <c r="D105" s="156" t="str">
        <f>IF($A105="","",VLOOKUP($A105,'Annex 2 EHV charges'!$D:$O,4,0))</f>
        <v>Hendai Farm</v>
      </c>
      <c r="E105" s="161" t="str">
        <f>IFERROR(IF(VLOOKUP($A105,'Annex 2 EHV charges'!$D:$O,9,FALSE)=0,"",VLOOKUP($A105,'Annex 2 EHV charges'!$D:$O,9,FALSE)),"")</f>
        <v/>
      </c>
      <c r="F105" s="162">
        <f>IFERROR(IF(VLOOKUP($A105,'Annex 2 EHV charges'!$D:$O,10,FALSE)=0,"",VLOOKUP($A105,'Annex 2 EHV charges'!$D:$O,10,FALSE)),"")</f>
        <v>463.24</v>
      </c>
      <c r="G105" s="163">
        <f>IFERROR(IF(VLOOKUP($A105,'Annex 2 EHV charges'!$D:$O,11,FALSE)=0,"",VLOOKUP($A105,'Annex 2 EHV charges'!$D:$O,11,FALSE)),"")</f>
        <v>0.05</v>
      </c>
      <c r="H105" s="163">
        <f>IFERROR(IF(VLOOKUP($A105,'Annex 2 EHV charges'!$D:$O,12,FALSE)=0,"",VLOOKUP($A105,'Annex 2 EHV charges'!$D:$O,12,FALSE)),"")</f>
        <v>0.05</v>
      </c>
    </row>
    <row r="106" spans="1:8" x14ac:dyDescent="0.2">
      <c r="A106" s="157">
        <f t="array" ref="A106">IFERROR(INDEX('Annex 2 EHV charges'!$D$11:$D$260, MATCH(0, IF(ISBLANK('Annex 2 EHV charges'!$D$11:$D$260),1, COUNTIF(A$4:$A105, 'Annex 2 EHV charges'!$D$11:$D$260)), 0)),"")</f>
        <v>963</v>
      </c>
      <c r="B106" s="156">
        <f>IF($A106="","",VLOOKUP($A106,'Annex 2 EHV charges'!$D:$O,2,0))</f>
        <v>963</v>
      </c>
      <c r="C106" s="157">
        <f>IF($A106="","",VLOOKUP($A106,'Annex 2 EHV charges'!$D:$O,3,0))</f>
        <v>2100041258607</v>
      </c>
      <c r="D106" s="156" t="str">
        <f>IF($A106="","",VLOOKUP($A106,'Annex 2 EHV charges'!$D:$O,4,0))</f>
        <v>Cwm Cae Singrug</v>
      </c>
      <c r="E106" s="161" t="str">
        <f>IFERROR(IF(VLOOKUP($A106,'Annex 2 EHV charges'!$D:$O,9,FALSE)=0,"",VLOOKUP($A106,'Annex 2 EHV charges'!$D:$O,9,FALSE)),"")</f>
        <v/>
      </c>
      <c r="F106" s="162">
        <f>IFERROR(IF(VLOOKUP($A106,'Annex 2 EHV charges'!$D:$O,10,FALSE)=0,"",VLOOKUP($A106,'Annex 2 EHV charges'!$D:$O,10,FALSE)),"")</f>
        <v>480.84</v>
      </c>
      <c r="G106" s="163">
        <f>IFERROR(IF(VLOOKUP($A106,'Annex 2 EHV charges'!$D:$O,11,FALSE)=0,"",VLOOKUP($A106,'Annex 2 EHV charges'!$D:$O,11,FALSE)),"")</f>
        <v>0.05</v>
      </c>
      <c r="H106" s="163">
        <f>IFERROR(IF(VLOOKUP($A106,'Annex 2 EHV charges'!$D:$O,12,FALSE)=0,"",VLOOKUP($A106,'Annex 2 EHV charges'!$D:$O,12,FALSE)),"")</f>
        <v>0.05</v>
      </c>
    </row>
    <row r="107" spans="1:8" x14ac:dyDescent="0.2">
      <c r="A107" s="157">
        <f t="array" ref="A107">IFERROR(INDEX('Annex 2 EHV charges'!$D$11:$D$260, MATCH(0, IF(ISBLANK('Annex 2 EHV charges'!$D$11:$D$260),1, COUNTIF(A$4:$A106, 'Annex 2 EHV charges'!$D$11:$D$260)), 0)),"")</f>
        <v>964</v>
      </c>
      <c r="B107" s="156">
        <f>IF($A107="","",VLOOKUP($A107,'Annex 2 EHV charges'!$D:$O,2,0))</f>
        <v>964</v>
      </c>
      <c r="C107" s="157">
        <f>IF($A107="","",VLOOKUP($A107,'Annex 2 EHV charges'!$D:$O,3,0))</f>
        <v>2100041252837</v>
      </c>
      <c r="D107" s="156" t="str">
        <f>IF($A107="","",VLOOKUP($A107,'Annex 2 EHV charges'!$D:$O,4,0))</f>
        <v>Brynteg Farm</v>
      </c>
      <c r="E107" s="161" t="str">
        <f>IFERROR(IF(VLOOKUP($A107,'Annex 2 EHV charges'!$D:$O,9,FALSE)=0,"",VLOOKUP($A107,'Annex 2 EHV charges'!$D:$O,9,FALSE)),"")</f>
        <v/>
      </c>
      <c r="F107" s="162">
        <f>IFERROR(IF(VLOOKUP($A107,'Annex 2 EHV charges'!$D:$O,10,FALSE)=0,"",VLOOKUP($A107,'Annex 2 EHV charges'!$D:$O,10,FALSE)),"")</f>
        <v>454.64</v>
      </c>
      <c r="G107" s="163">
        <f>IFERROR(IF(VLOOKUP($A107,'Annex 2 EHV charges'!$D:$O,11,FALSE)=0,"",VLOOKUP($A107,'Annex 2 EHV charges'!$D:$O,11,FALSE)),"")</f>
        <v>0.05</v>
      </c>
      <c r="H107" s="163">
        <f>IFERROR(IF(VLOOKUP($A107,'Annex 2 EHV charges'!$D:$O,12,FALSE)=0,"",VLOOKUP($A107,'Annex 2 EHV charges'!$D:$O,12,FALSE)),"")</f>
        <v>0.05</v>
      </c>
    </row>
    <row r="108" spans="1:8" x14ac:dyDescent="0.2">
      <c r="A108" s="157">
        <f t="array" ref="A108">IFERROR(INDEX('Annex 2 EHV charges'!$D$11:$D$260, MATCH(0, IF(ISBLANK('Annex 2 EHV charges'!$D$11:$D$260),1, COUNTIF(A$4:$A107, 'Annex 2 EHV charges'!$D$11:$D$260)), 0)),"")</f>
        <v>965</v>
      </c>
      <c r="B108" s="156">
        <f>IF($A108="","",VLOOKUP($A108,'Annex 2 EHV charges'!$D:$O,2,0))</f>
        <v>965</v>
      </c>
      <c r="C108" s="157">
        <f>IF($A108="","",VLOOKUP($A108,'Annex 2 EHV charges'!$D:$O,3,0))</f>
        <v>2100041260313</v>
      </c>
      <c r="D108" s="156" t="str">
        <f>IF($A108="","",VLOOKUP($A108,'Annex 2 EHV charges'!$D:$O,4,0))</f>
        <v>Court Coleman</v>
      </c>
      <c r="E108" s="161" t="str">
        <f>IFERROR(IF(VLOOKUP($A108,'Annex 2 EHV charges'!$D:$O,9,FALSE)=0,"",VLOOKUP($A108,'Annex 2 EHV charges'!$D:$O,9,FALSE)),"")</f>
        <v/>
      </c>
      <c r="F108" s="162">
        <f>IFERROR(IF(VLOOKUP($A108,'Annex 2 EHV charges'!$D:$O,10,FALSE)=0,"",VLOOKUP($A108,'Annex 2 EHV charges'!$D:$O,10,FALSE)),"")</f>
        <v>2513.25</v>
      </c>
      <c r="G108" s="163">
        <f>IFERROR(IF(VLOOKUP($A108,'Annex 2 EHV charges'!$D:$O,11,FALSE)=0,"",VLOOKUP($A108,'Annex 2 EHV charges'!$D:$O,11,FALSE)),"")</f>
        <v>0.05</v>
      </c>
      <c r="H108" s="163">
        <f>IFERROR(IF(VLOOKUP($A108,'Annex 2 EHV charges'!$D:$O,12,FALSE)=0,"",VLOOKUP($A108,'Annex 2 EHV charges'!$D:$O,12,FALSE)),"")</f>
        <v>0.05</v>
      </c>
    </row>
    <row r="109" spans="1:8" x14ac:dyDescent="0.2">
      <c r="A109" s="157">
        <f t="array" ref="A109">IFERROR(INDEX('Annex 2 EHV charges'!$D$11:$D$260, MATCH(0, IF(ISBLANK('Annex 2 EHV charges'!$D$11:$D$260),1, COUNTIF(A$4:$A108, 'Annex 2 EHV charges'!$D$11:$D$260)), 0)),"")</f>
        <v>966</v>
      </c>
      <c r="B109" s="156">
        <f>IF($A109="","",VLOOKUP($A109,'Annex 2 EHV charges'!$D:$O,2,0))</f>
        <v>966</v>
      </c>
      <c r="C109" s="157">
        <f>IF($A109="","",VLOOKUP($A109,'Annex 2 EHV charges'!$D:$O,3,0))</f>
        <v>2100041260340</v>
      </c>
      <c r="D109" s="156" t="str">
        <f>IF($A109="","",VLOOKUP($A109,'Annex 2 EHV charges'!$D:$O,4,0))</f>
        <v>Llwynddu</v>
      </c>
      <c r="E109" s="161" t="str">
        <f>IFERROR(IF(VLOOKUP($A109,'Annex 2 EHV charges'!$D:$O,9,FALSE)=0,"",VLOOKUP($A109,'Annex 2 EHV charges'!$D:$O,9,FALSE)),"")</f>
        <v/>
      </c>
      <c r="F109" s="162">
        <f>IFERROR(IF(VLOOKUP($A109,'Annex 2 EHV charges'!$D:$O,10,FALSE)=0,"",VLOOKUP($A109,'Annex 2 EHV charges'!$D:$O,10,FALSE)),"")</f>
        <v>447.9</v>
      </c>
      <c r="G109" s="163">
        <f>IFERROR(IF(VLOOKUP($A109,'Annex 2 EHV charges'!$D:$O,11,FALSE)=0,"",VLOOKUP($A109,'Annex 2 EHV charges'!$D:$O,11,FALSE)),"")</f>
        <v>0.05</v>
      </c>
      <c r="H109" s="163">
        <f>IFERROR(IF(VLOOKUP($A109,'Annex 2 EHV charges'!$D:$O,12,FALSE)=0,"",VLOOKUP($A109,'Annex 2 EHV charges'!$D:$O,12,FALSE)),"")</f>
        <v>0.05</v>
      </c>
    </row>
    <row r="110" spans="1:8" x14ac:dyDescent="0.2">
      <c r="A110" s="157">
        <f t="array" ref="A110">IFERROR(INDEX('Annex 2 EHV charges'!$D$11:$D$260, MATCH(0, IF(ISBLANK('Annex 2 EHV charges'!$D$11:$D$260),1, COUNTIF(A$4:$A109, 'Annex 2 EHV charges'!$D$11:$D$260)), 0)),"")</f>
        <v>967</v>
      </c>
      <c r="B110" s="156">
        <f>IF($A110="","",VLOOKUP($A110,'Annex 2 EHV charges'!$D:$O,2,0))</f>
        <v>967</v>
      </c>
      <c r="C110" s="157">
        <f>IF($A110="","",VLOOKUP($A110,'Annex 2 EHV charges'!$D:$O,3,0))</f>
        <v>2100041260660</v>
      </c>
      <c r="D110" s="156" t="str">
        <f>IF($A110="","",VLOOKUP($A110,'Annex 2 EHV charges'!$D:$O,4,0))</f>
        <v>Cenin Energy Park (ex Stormy Down)</v>
      </c>
      <c r="E110" s="161" t="str">
        <f>IFERROR(IF(VLOOKUP($A110,'Annex 2 EHV charges'!$D:$O,9,FALSE)=0,"",VLOOKUP($A110,'Annex 2 EHV charges'!$D:$O,9,FALSE)),"")</f>
        <v/>
      </c>
      <c r="F110" s="162">
        <f>IFERROR(IF(VLOOKUP($A110,'Annex 2 EHV charges'!$D:$O,10,FALSE)=0,"",VLOOKUP($A110,'Annex 2 EHV charges'!$D:$O,10,FALSE)),"")</f>
        <v>861.57</v>
      </c>
      <c r="G110" s="163">
        <f>IFERROR(IF(VLOOKUP($A110,'Annex 2 EHV charges'!$D:$O,11,FALSE)=0,"",VLOOKUP($A110,'Annex 2 EHV charges'!$D:$O,11,FALSE)),"")</f>
        <v>0.05</v>
      </c>
      <c r="H110" s="163">
        <f>IFERROR(IF(VLOOKUP($A110,'Annex 2 EHV charges'!$D:$O,12,FALSE)=0,"",VLOOKUP($A110,'Annex 2 EHV charges'!$D:$O,12,FALSE)),"")</f>
        <v>0.05</v>
      </c>
    </row>
    <row r="111" spans="1:8" x14ac:dyDescent="0.2">
      <c r="A111" s="157">
        <f t="array" ref="A111">IFERROR(INDEX('Annex 2 EHV charges'!$D$11:$D$260, MATCH(0, IF(ISBLANK('Annex 2 EHV charges'!$D$11:$D$260),1, COUNTIF(A$4:$A110, 'Annex 2 EHV charges'!$D$11:$D$260)), 0)),"")</f>
        <v>968</v>
      </c>
      <c r="B111" s="156">
        <f>IF($A111="","",VLOOKUP($A111,'Annex 2 EHV charges'!$D:$O,2,0))</f>
        <v>968</v>
      </c>
      <c r="C111" s="157">
        <f>IF($A111="","",VLOOKUP($A111,'Annex 2 EHV charges'!$D:$O,3,0))</f>
        <v>2100041260642</v>
      </c>
      <c r="D111" s="156" t="str">
        <f>IF($A111="","",VLOOKUP($A111,'Annex 2 EHV charges'!$D:$O,4,0))</f>
        <v>Abergelli Farm</v>
      </c>
      <c r="E111" s="161" t="str">
        <f>IFERROR(IF(VLOOKUP($A111,'Annex 2 EHV charges'!$D:$O,9,FALSE)=0,"",VLOOKUP($A111,'Annex 2 EHV charges'!$D:$O,9,FALSE)),"")</f>
        <v/>
      </c>
      <c r="F111" s="162">
        <f>IFERROR(IF(VLOOKUP($A111,'Annex 2 EHV charges'!$D:$O,10,FALSE)=0,"",VLOOKUP($A111,'Annex 2 EHV charges'!$D:$O,10,FALSE)),"")</f>
        <v>1663.68</v>
      </c>
      <c r="G111" s="163">
        <f>IFERROR(IF(VLOOKUP($A111,'Annex 2 EHV charges'!$D:$O,11,FALSE)=0,"",VLOOKUP($A111,'Annex 2 EHV charges'!$D:$O,11,FALSE)),"")</f>
        <v>0.05</v>
      </c>
      <c r="H111" s="163">
        <f>IFERROR(IF(VLOOKUP($A111,'Annex 2 EHV charges'!$D:$O,12,FALSE)=0,"",VLOOKUP($A111,'Annex 2 EHV charges'!$D:$O,12,FALSE)),"")</f>
        <v>0.05</v>
      </c>
    </row>
    <row r="112" spans="1:8" x14ac:dyDescent="0.2">
      <c r="A112" s="157">
        <f t="array" ref="A112">IFERROR(INDEX('Annex 2 EHV charges'!$D$11:$D$260, MATCH(0, IF(ISBLANK('Annex 2 EHV charges'!$D$11:$D$260),1, COUNTIF(A$4:$A111, 'Annex 2 EHV charges'!$D$11:$D$260)), 0)),"")</f>
        <v>969</v>
      </c>
      <c r="B112" s="156">
        <f>IF($A112="","",VLOOKUP($A112,'Annex 2 EHV charges'!$D:$O,2,0))</f>
        <v>969</v>
      </c>
      <c r="C112" s="157">
        <f>IF($A112="","",VLOOKUP($A112,'Annex 2 EHV charges'!$D:$O,3,0))</f>
        <v>2100041264099</v>
      </c>
      <c r="D112" s="156" t="str">
        <f>IF($A112="","",VLOOKUP($A112,'Annex 2 EHV charges'!$D:$O,4,0))</f>
        <v>Crug Mawr Farm</v>
      </c>
      <c r="E112" s="161" t="str">
        <f>IFERROR(IF(VLOOKUP($A112,'Annex 2 EHV charges'!$D:$O,9,FALSE)=0,"",VLOOKUP($A112,'Annex 2 EHV charges'!$D:$O,9,FALSE)),"")</f>
        <v/>
      </c>
      <c r="F112" s="162">
        <f>IFERROR(IF(VLOOKUP($A112,'Annex 2 EHV charges'!$D:$O,10,FALSE)=0,"",VLOOKUP($A112,'Annex 2 EHV charges'!$D:$O,10,FALSE)),"")</f>
        <v>863.91</v>
      </c>
      <c r="G112" s="163">
        <f>IFERROR(IF(VLOOKUP($A112,'Annex 2 EHV charges'!$D:$O,11,FALSE)=0,"",VLOOKUP($A112,'Annex 2 EHV charges'!$D:$O,11,FALSE)),"")</f>
        <v>0.05</v>
      </c>
      <c r="H112" s="163">
        <f>IFERROR(IF(VLOOKUP($A112,'Annex 2 EHV charges'!$D:$O,12,FALSE)=0,"",VLOOKUP($A112,'Annex 2 EHV charges'!$D:$O,12,FALSE)),"")</f>
        <v>0.05</v>
      </c>
    </row>
    <row r="113" spans="1:8" x14ac:dyDescent="0.2">
      <c r="A113" s="157">
        <f t="array" ref="A113">IFERROR(INDEX('Annex 2 EHV charges'!$D$11:$D$260, MATCH(0, IF(ISBLANK('Annex 2 EHV charges'!$D$11:$D$260),1, COUNTIF(A$4:$A112, 'Annex 2 EHV charges'!$D$11:$D$260)), 0)),"")</f>
        <v>970</v>
      </c>
      <c r="B113" s="156">
        <f>IF($A113="","",VLOOKUP($A113,'Annex 2 EHV charges'!$D:$O,2,0))</f>
        <v>970</v>
      </c>
      <c r="C113" s="157">
        <f>IF($A113="","",VLOOKUP($A113,'Annex 2 EHV charges'!$D:$O,3,0))</f>
        <v>2100041265525</v>
      </c>
      <c r="D113" s="156" t="str">
        <f>IF($A113="","",VLOOKUP($A113,'Annex 2 EHV charges'!$D:$O,4,0))</f>
        <v>Yerbeston Chapel Hill</v>
      </c>
      <c r="E113" s="161" t="str">
        <f>IFERROR(IF(VLOOKUP($A113,'Annex 2 EHV charges'!$D:$O,9,FALSE)=0,"",VLOOKUP($A113,'Annex 2 EHV charges'!$D:$O,9,FALSE)),"")</f>
        <v/>
      </c>
      <c r="F113" s="162">
        <f>IFERROR(IF(VLOOKUP($A113,'Annex 2 EHV charges'!$D:$O,10,FALSE)=0,"",VLOOKUP($A113,'Annex 2 EHV charges'!$D:$O,10,FALSE)),"")</f>
        <v>1798.8</v>
      </c>
      <c r="G113" s="163">
        <f>IFERROR(IF(VLOOKUP($A113,'Annex 2 EHV charges'!$D:$O,11,FALSE)=0,"",VLOOKUP($A113,'Annex 2 EHV charges'!$D:$O,11,FALSE)),"")</f>
        <v>0.05</v>
      </c>
      <c r="H113" s="163">
        <f>IFERROR(IF(VLOOKUP($A113,'Annex 2 EHV charges'!$D:$O,12,FALSE)=0,"",VLOOKUP($A113,'Annex 2 EHV charges'!$D:$O,12,FALSE)),"")</f>
        <v>0.05</v>
      </c>
    </row>
    <row r="114" spans="1:8" x14ac:dyDescent="0.2">
      <c r="A114" s="157">
        <f t="array" ref="A114">IFERROR(INDEX('Annex 2 EHV charges'!$D$11:$D$260, MATCH(0, IF(ISBLANK('Annex 2 EHV charges'!$D$11:$D$260),1, COUNTIF(A$4:$A113, 'Annex 2 EHV charges'!$D$11:$D$260)), 0)),"")</f>
        <v>972</v>
      </c>
      <c r="B114" s="156">
        <f>IF($A114="","",VLOOKUP($A114,'Annex 2 EHV charges'!$D:$O,2,0))</f>
        <v>972</v>
      </c>
      <c r="C114" s="157">
        <f>IF($A114="","",VLOOKUP($A114,'Annex 2 EHV charges'!$D:$O,3,0))</f>
        <v>2100041267930</v>
      </c>
      <c r="D114" s="156" t="str">
        <f>IF($A114="","",VLOOKUP($A114,'Annex 2 EHV charges'!$D:$O,4,0))</f>
        <v>Rhyd Y Pandy</v>
      </c>
      <c r="E114" s="161" t="str">
        <f>IFERROR(IF(VLOOKUP($A114,'Annex 2 EHV charges'!$D:$O,9,FALSE)=0,"",VLOOKUP($A114,'Annex 2 EHV charges'!$D:$O,9,FALSE)),"")</f>
        <v/>
      </c>
      <c r="F114" s="162">
        <f>IFERROR(IF(VLOOKUP($A114,'Annex 2 EHV charges'!$D:$O,10,FALSE)=0,"",VLOOKUP($A114,'Annex 2 EHV charges'!$D:$O,10,FALSE)),"")</f>
        <v>777.08</v>
      </c>
      <c r="G114" s="163">
        <f>IFERROR(IF(VLOOKUP($A114,'Annex 2 EHV charges'!$D:$O,11,FALSE)=0,"",VLOOKUP($A114,'Annex 2 EHV charges'!$D:$O,11,FALSE)),"")</f>
        <v>0.05</v>
      </c>
      <c r="H114" s="163">
        <f>IFERROR(IF(VLOOKUP($A114,'Annex 2 EHV charges'!$D:$O,12,FALSE)=0,"",VLOOKUP($A114,'Annex 2 EHV charges'!$D:$O,12,FALSE)),"")</f>
        <v>0.05</v>
      </c>
    </row>
    <row r="115" spans="1:8" x14ac:dyDescent="0.2">
      <c r="A115" s="157">
        <f t="array" ref="A115">IFERROR(INDEX('Annex 2 EHV charges'!$D$11:$D$260, MATCH(0, IF(ISBLANK('Annex 2 EHV charges'!$D$11:$D$260),1, COUNTIF(A$4:$A114, 'Annex 2 EHV charges'!$D$11:$D$260)), 0)),"")</f>
        <v>973</v>
      </c>
      <c r="B115" s="156">
        <f>IF($A115="","",VLOOKUP($A115,'Annex 2 EHV charges'!$D:$O,2,0))</f>
        <v>973</v>
      </c>
      <c r="C115" s="157">
        <f>IF($A115="","",VLOOKUP($A115,'Annex 2 EHV charges'!$D:$O,3,0))</f>
        <v>2100041268846</v>
      </c>
      <c r="D115" s="156" t="str">
        <f>IF($A115="","",VLOOKUP($A115,'Annex 2 EHV charges'!$D:$O,4,0))</f>
        <v>Haverford West PV</v>
      </c>
      <c r="E115" s="161" t="str">
        <f>IFERROR(IF(VLOOKUP($A115,'Annex 2 EHV charges'!$D:$O,9,FALSE)=0,"",VLOOKUP($A115,'Annex 2 EHV charges'!$D:$O,9,FALSE)),"")</f>
        <v/>
      </c>
      <c r="F115" s="162">
        <f>IFERROR(IF(VLOOKUP($A115,'Annex 2 EHV charges'!$D:$O,10,FALSE)=0,"",VLOOKUP($A115,'Annex 2 EHV charges'!$D:$O,10,FALSE)),"")</f>
        <v>982.56</v>
      </c>
      <c r="G115" s="163">
        <f>IFERROR(IF(VLOOKUP($A115,'Annex 2 EHV charges'!$D:$O,11,FALSE)=0,"",VLOOKUP($A115,'Annex 2 EHV charges'!$D:$O,11,FALSE)),"")</f>
        <v>0.05</v>
      </c>
      <c r="H115" s="163">
        <f>IFERROR(IF(VLOOKUP($A115,'Annex 2 EHV charges'!$D:$O,12,FALSE)=0,"",VLOOKUP($A115,'Annex 2 EHV charges'!$D:$O,12,FALSE)),"")</f>
        <v>0.05</v>
      </c>
    </row>
    <row r="116" spans="1:8" x14ac:dyDescent="0.2">
      <c r="A116" s="157">
        <f t="array" ref="A116">IFERROR(INDEX('Annex 2 EHV charges'!$D$11:$D$260, MATCH(0, IF(ISBLANK('Annex 2 EHV charges'!$D$11:$D$260),1, COUNTIF(A$4:$A115, 'Annex 2 EHV charges'!$D$11:$D$260)), 0)),"")</f>
        <v>974</v>
      </c>
      <c r="B116" s="156">
        <f>IF($A116="","",VLOOKUP($A116,'Annex 2 EHV charges'!$D:$O,2,0))</f>
        <v>974</v>
      </c>
      <c r="C116" s="157">
        <f>IF($A116="","",VLOOKUP($A116,'Annex 2 EHV charges'!$D:$O,3,0))</f>
        <v>2100041269821</v>
      </c>
      <c r="D116" s="156" t="str">
        <f>IF($A116="","",VLOOKUP($A116,'Annex 2 EHV charges'!$D:$O,4,0))</f>
        <v>Blaenlliedi Farm</v>
      </c>
      <c r="E116" s="161" t="str">
        <f>IFERROR(IF(VLOOKUP($A116,'Annex 2 EHV charges'!$D:$O,9,FALSE)=0,"",VLOOKUP($A116,'Annex 2 EHV charges'!$D:$O,9,FALSE)),"")</f>
        <v/>
      </c>
      <c r="F116" s="162">
        <f>IFERROR(IF(VLOOKUP($A116,'Annex 2 EHV charges'!$D:$O,10,FALSE)=0,"",VLOOKUP($A116,'Annex 2 EHV charges'!$D:$O,10,FALSE)),"")</f>
        <v>590.61</v>
      </c>
      <c r="G116" s="163">
        <f>IFERROR(IF(VLOOKUP($A116,'Annex 2 EHV charges'!$D:$O,11,FALSE)=0,"",VLOOKUP($A116,'Annex 2 EHV charges'!$D:$O,11,FALSE)),"")</f>
        <v>0.05</v>
      </c>
      <c r="H116" s="163">
        <f>IFERROR(IF(VLOOKUP($A116,'Annex 2 EHV charges'!$D:$O,12,FALSE)=0,"",VLOOKUP($A116,'Annex 2 EHV charges'!$D:$O,12,FALSE)),"")</f>
        <v>0.05</v>
      </c>
    </row>
    <row r="117" spans="1:8" x14ac:dyDescent="0.2">
      <c r="A117" s="157" t="str">
        <f t="array" ref="A117">IFERROR(INDEX('Annex 2 EHV charges'!$D$11:$D$260, MATCH(0, IF(ISBLANK('Annex 2 EHV charges'!$D$11:$D$260),1, COUNTIF(A$4:$A116, 'Annex 2 EHV charges'!$D$11:$D$260)), 0)),"")</f>
        <v>7051E</v>
      </c>
      <c r="B117" s="156">
        <f>IF($A117="","",VLOOKUP($A117,'Annex 2 EHV charges'!$D:$O,2,0))</f>
        <v>7051</v>
      </c>
      <c r="C117" s="157">
        <f>IF($A117="","",VLOOKUP($A117,'Annex 2 EHV charges'!$D:$O,3,0))</f>
        <v>7051</v>
      </c>
      <c r="D117" s="156" t="str">
        <f>IF($A117="","",VLOOKUP($A117,'Annex 2 EHV charges'!$D:$O,4,0))</f>
        <v>Centrica Barry</v>
      </c>
      <c r="E117" s="161" t="str">
        <f>IFERROR(IF(VLOOKUP($A117,'Annex 2 EHV charges'!$D:$O,9,FALSE)=0,"",VLOOKUP($A117,'Annex 2 EHV charges'!$D:$O,9,FALSE)),"")</f>
        <v/>
      </c>
      <c r="F117" s="162" t="str">
        <f>IFERROR(IF(VLOOKUP($A117,'Annex 2 EHV charges'!$D:$O,10,FALSE)=0,"",VLOOKUP($A117,'Annex 2 EHV charges'!$D:$O,10,FALSE)),"")</f>
        <v/>
      </c>
      <c r="G117" s="163" t="str">
        <f>IFERROR(IF(VLOOKUP($A117,'Annex 2 EHV charges'!$D:$O,11,FALSE)=0,"",VLOOKUP($A117,'Annex 2 EHV charges'!$D:$O,11,FALSE)),"")</f>
        <v/>
      </c>
      <c r="H117" s="163" t="str">
        <f>IFERROR(IF(VLOOKUP($A117,'Annex 2 EHV charges'!$D:$O,12,FALSE)=0,"",VLOOKUP($A117,'Annex 2 EHV charges'!$D:$O,12,FALSE)),"")</f>
        <v/>
      </c>
    </row>
    <row r="118" spans="1:8" x14ac:dyDescent="0.2">
      <c r="A118" s="157" t="str">
        <f t="array" ref="A118">IFERROR(INDEX('Annex 2 EHV charges'!$D$11:$D$260, MATCH(0, IF(ISBLANK('Annex 2 EHV charges'!$D$11:$D$260),1, COUNTIF(A$4:$A117, 'Annex 2 EHV charges'!$D$11:$D$260)), 0)),"")</f>
        <v>7159E</v>
      </c>
      <c r="B118" s="156">
        <f>IF($A118="","",VLOOKUP($A118,'Annex 2 EHV charges'!$D:$O,2,0))</f>
        <v>7159</v>
      </c>
      <c r="C118" s="157">
        <f>IF($A118="","",VLOOKUP($A118,'Annex 2 EHV charges'!$D:$O,3,0))</f>
        <v>7159</v>
      </c>
      <c r="D118" s="156" t="str">
        <f>IF($A118="","",VLOOKUP($A118,'Annex 2 EHV charges'!$D:$O,4,0))</f>
        <v>British Energy (Solutia CVA)</v>
      </c>
      <c r="E118" s="161" t="str">
        <f>IFERROR(IF(VLOOKUP($A118,'Annex 2 EHV charges'!$D:$O,9,FALSE)=0,"",VLOOKUP($A118,'Annex 2 EHV charges'!$D:$O,9,FALSE)),"")</f>
        <v/>
      </c>
      <c r="F118" s="162">
        <f>IFERROR(IF(VLOOKUP($A118,'Annex 2 EHV charges'!$D:$O,10,FALSE)=0,"",VLOOKUP($A118,'Annex 2 EHV charges'!$D:$O,10,FALSE)),"")</f>
        <v>180.9</v>
      </c>
      <c r="G118" s="163">
        <f>IFERROR(IF(VLOOKUP($A118,'Annex 2 EHV charges'!$D:$O,11,FALSE)=0,"",VLOOKUP($A118,'Annex 2 EHV charges'!$D:$O,11,FALSE)),"")</f>
        <v>0.05</v>
      </c>
      <c r="H118" s="163">
        <f>IFERROR(IF(VLOOKUP($A118,'Annex 2 EHV charges'!$D:$O,12,FALSE)=0,"",VLOOKUP($A118,'Annex 2 EHV charges'!$D:$O,12,FALSE)),"")</f>
        <v>0.05</v>
      </c>
    </row>
    <row r="119" spans="1:8" x14ac:dyDescent="0.2">
      <c r="A119" s="157" t="str">
        <f t="array" ref="A119">IFERROR(INDEX('Annex 2 EHV charges'!$D$11:$D$260, MATCH(0, IF(ISBLANK('Annex 2 EHV charges'!$D$11:$D$260),1, COUNTIF(A$4:$A118, 'Annex 2 EHV charges'!$D$11:$D$260)), 0)),"")</f>
        <v>7163E</v>
      </c>
      <c r="B119" s="156">
        <f>IF($A119="","",VLOOKUP($A119,'Annex 2 EHV charges'!$D:$O,2,0))</f>
        <v>7163</v>
      </c>
      <c r="C119" s="157">
        <f>IF($A119="","",VLOOKUP($A119,'Annex 2 EHV charges'!$D:$O,3,0))</f>
        <v>7163</v>
      </c>
      <c r="D119" s="156" t="str">
        <f>IF($A119="","",VLOOKUP($A119,'Annex 2 EHV charges'!$D:$O,4,0))</f>
        <v>Aberaman Park</v>
      </c>
      <c r="E119" s="161" t="str">
        <f>IFERROR(IF(VLOOKUP($A119,'Annex 2 EHV charges'!$D:$O,9,FALSE)=0,"",VLOOKUP($A119,'Annex 2 EHV charges'!$D:$O,9,FALSE)),"")</f>
        <v/>
      </c>
      <c r="F119" s="162">
        <f>IFERROR(IF(VLOOKUP($A119,'Annex 2 EHV charges'!$D:$O,10,FALSE)=0,"",VLOOKUP($A119,'Annex 2 EHV charges'!$D:$O,10,FALSE)),"")</f>
        <v>474.08</v>
      </c>
      <c r="G119" s="163">
        <f>IFERROR(IF(VLOOKUP($A119,'Annex 2 EHV charges'!$D:$O,11,FALSE)=0,"",VLOOKUP($A119,'Annex 2 EHV charges'!$D:$O,11,FALSE)),"")</f>
        <v>0.05</v>
      </c>
      <c r="H119" s="163">
        <f>IFERROR(IF(VLOOKUP($A119,'Annex 2 EHV charges'!$D:$O,12,FALSE)=0,"",VLOOKUP($A119,'Annex 2 EHV charges'!$D:$O,12,FALSE)),"")</f>
        <v>0.05</v>
      </c>
    </row>
    <row r="120" spans="1:8" x14ac:dyDescent="0.2">
      <c r="A120" s="157" t="str">
        <f t="array" ref="A120">IFERROR(INDEX('Annex 2 EHV charges'!$D$11:$D$260, MATCH(0, IF(ISBLANK('Annex 2 EHV charges'!$D$11:$D$260),1, COUNTIF(A$4:$A119, 'Annex 2 EHV charges'!$D$11:$D$260)), 0)),"")</f>
        <v>7329E</v>
      </c>
      <c r="B120" s="156">
        <f>IF($A120="","",VLOOKUP($A120,'Annex 2 EHV charges'!$D:$O,2,0))</f>
        <v>7329</v>
      </c>
      <c r="C120" s="157">
        <f>IF($A120="","",VLOOKUP($A120,'Annex 2 EHV charges'!$D:$O,3,0))</f>
        <v>7329</v>
      </c>
      <c r="D120" s="156" t="str">
        <f>IF($A120="","",VLOOKUP($A120,'Annex 2 EHV charges'!$D:$O,4,0))</f>
        <v>Dowlais II STOR CVA</v>
      </c>
      <c r="E120" s="161">
        <f>IFERROR(IF(VLOOKUP($A120,'Annex 2 EHV charges'!$D:$O,9,FALSE)=0,"",VLOOKUP($A120,'Annex 2 EHV charges'!$D:$O,9,FALSE)),"")</f>
        <v>-0.315</v>
      </c>
      <c r="F120" s="162">
        <f>IFERROR(IF(VLOOKUP($A120,'Annex 2 EHV charges'!$D:$O,10,FALSE)=0,"",VLOOKUP($A120,'Annex 2 EHV charges'!$D:$O,10,FALSE)),"")</f>
        <v>1106.52</v>
      </c>
      <c r="G120" s="163">
        <f>IFERROR(IF(VLOOKUP($A120,'Annex 2 EHV charges'!$D:$O,11,FALSE)=0,"",VLOOKUP($A120,'Annex 2 EHV charges'!$D:$O,11,FALSE)),"")</f>
        <v>0.05</v>
      </c>
      <c r="H120" s="163">
        <f>IFERROR(IF(VLOOKUP($A120,'Annex 2 EHV charges'!$D:$O,12,FALSE)=0,"",VLOOKUP($A120,'Annex 2 EHV charges'!$D:$O,12,FALSE)),"")</f>
        <v>0.05</v>
      </c>
    </row>
    <row r="121" spans="1:8" x14ac:dyDescent="0.2">
      <c r="A121" s="157" t="str">
        <f t="array" ref="A121">IFERROR(INDEX('Annex 2 EHV charges'!$D$11:$D$260, MATCH(0, IF(ISBLANK('Annex 2 EHV charges'!$D$11:$D$260),1, COUNTIF(A$4:$A120, 'Annex 2 EHV charges'!$D$11:$D$260)), 0)),"")</f>
        <v>New Export 1</v>
      </c>
      <c r="B121" s="156" t="str">
        <f>IF($A121="","",VLOOKUP($A121,'Annex 2 EHV charges'!$D:$O,2,0))</f>
        <v>New Export 1</v>
      </c>
      <c r="C121" s="157" t="str">
        <f>IF($A121="","",VLOOKUP($A121,'Annex 2 EHV charges'!$D:$O,3,0))</f>
        <v>New Export 1</v>
      </c>
      <c r="D121" s="156" t="str">
        <f>IF($A121="","",VLOOKUP($A121,'Annex 2 EHV charges'!$D:$O,4,0))</f>
        <v>Bryn Cyrnau Isaf</v>
      </c>
      <c r="E121" s="161" t="str">
        <f>IFERROR(IF(VLOOKUP($A121,'Annex 2 EHV charges'!$D:$O,9,FALSE)=0,"",VLOOKUP($A121,'Annex 2 EHV charges'!$D:$O,9,FALSE)),"")</f>
        <v/>
      </c>
      <c r="F121" s="162">
        <f>IFERROR(IF(VLOOKUP($A121,'Annex 2 EHV charges'!$D:$O,10,FALSE)=0,"",VLOOKUP($A121,'Annex 2 EHV charges'!$D:$O,10,FALSE)),"")</f>
        <v>591.34</v>
      </c>
      <c r="G121" s="163">
        <f>IFERROR(IF(VLOOKUP($A121,'Annex 2 EHV charges'!$D:$O,11,FALSE)=0,"",VLOOKUP($A121,'Annex 2 EHV charges'!$D:$O,11,FALSE)),"")</f>
        <v>0.05</v>
      </c>
      <c r="H121" s="163">
        <f>IFERROR(IF(VLOOKUP($A121,'Annex 2 EHV charges'!$D:$O,12,FALSE)=0,"",VLOOKUP($A121,'Annex 2 EHV charges'!$D:$O,12,FALSE)),"")</f>
        <v>0.05</v>
      </c>
    </row>
    <row r="122" spans="1:8" x14ac:dyDescent="0.2">
      <c r="A122" s="157" t="str">
        <f t="array" ref="A122">IFERROR(INDEX('Annex 2 EHV charges'!$D$11:$D$260, MATCH(0, IF(ISBLANK('Annex 2 EHV charges'!$D$11:$D$260),1, COUNTIF(A$4:$A121, 'Annex 2 EHV charges'!$D$11:$D$260)), 0)),"")</f>
        <v>New Export 2</v>
      </c>
      <c r="B122" s="156" t="str">
        <f>IF($A122="","",VLOOKUP($A122,'Annex 2 EHV charges'!$D:$O,2,0))</f>
        <v>New Export 2</v>
      </c>
      <c r="C122" s="157" t="str">
        <f>IF($A122="","",VLOOKUP($A122,'Annex 2 EHV charges'!$D:$O,3,0))</f>
        <v>New Export 2</v>
      </c>
      <c r="D122" s="156" t="str">
        <f>IF($A122="","",VLOOKUP($A122,'Annex 2 EHV charges'!$D:$O,4,0))</f>
        <v>Penrin</v>
      </c>
      <c r="E122" s="161" t="str">
        <f>IFERROR(IF(VLOOKUP($A122,'Annex 2 EHV charges'!$D:$O,9,FALSE)=0,"",VLOOKUP($A122,'Annex 2 EHV charges'!$D:$O,9,FALSE)),"")</f>
        <v/>
      </c>
      <c r="F122" s="162">
        <f>IFERROR(IF(VLOOKUP($A122,'Annex 2 EHV charges'!$D:$O,10,FALSE)=0,"",VLOOKUP($A122,'Annex 2 EHV charges'!$D:$O,10,FALSE)),"")</f>
        <v>478.47</v>
      </c>
      <c r="G122" s="163">
        <f>IFERROR(IF(VLOOKUP($A122,'Annex 2 EHV charges'!$D:$O,11,FALSE)=0,"",VLOOKUP($A122,'Annex 2 EHV charges'!$D:$O,11,FALSE)),"")</f>
        <v>0.05</v>
      </c>
      <c r="H122" s="163">
        <f>IFERROR(IF(VLOOKUP($A122,'Annex 2 EHV charges'!$D:$O,12,FALSE)=0,"",VLOOKUP($A122,'Annex 2 EHV charges'!$D:$O,12,FALSE)),"")</f>
        <v>0.05</v>
      </c>
    </row>
    <row r="123" spans="1:8" x14ac:dyDescent="0.2">
      <c r="A123" s="157" t="str">
        <f t="array" ref="A123">IFERROR(INDEX('Annex 2 EHV charges'!$D$11:$D$260, MATCH(0, IF(ISBLANK('Annex 2 EHV charges'!$D$11:$D$260),1, COUNTIF(A$4:$A122, 'Annex 2 EHV charges'!$D$11:$D$260)), 0)),"")</f>
        <v>New Export 3</v>
      </c>
      <c r="B123" s="156" t="str">
        <f>IF($A123="","",VLOOKUP($A123,'Annex 2 EHV charges'!$D:$O,2,0))</f>
        <v>New Export 3</v>
      </c>
      <c r="C123" s="157" t="str">
        <f>IF($A123="","",VLOOKUP($A123,'Annex 2 EHV charges'!$D:$O,3,0))</f>
        <v>New Export 3</v>
      </c>
      <c r="D123" s="156" t="str">
        <f>IF($A123="","",VLOOKUP($A123,'Annex 2 EHV charges'!$D:$O,4,0))</f>
        <v>Maesgwyn PV</v>
      </c>
      <c r="E123" s="161" t="str">
        <f>IFERROR(IF(VLOOKUP($A123,'Annex 2 EHV charges'!$D:$O,9,FALSE)=0,"",VLOOKUP($A123,'Annex 2 EHV charges'!$D:$O,9,FALSE)),"")</f>
        <v/>
      </c>
      <c r="F123" s="162">
        <f>IFERROR(IF(VLOOKUP($A123,'Annex 2 EHV charges'!$D:$O,10,FALSE)=0,"",VLOOKUP($A123,'Annex 2 EHV charges'!$D:$O,10,FALSE)),"")</f>
        <v>459.94</v>
      </c>
      <c r="G123" s="163">
        <f>IFERROR(IF(VLOOKUP($A123,'Annex 2 EHV charges'!$D:$O,11,FALSE)=0,"",VLOOKUP($A123,'Annex 2 EHV charges'!$D:$O,11,FALSE)),"")</f>
        <v>0.05</v>
      </c>
      <c r="H123" s="163">
        <f>IFERROR(IF(VLOOKUP($A123,'Annex 2 EHV charges'!$D:$O,12,FALSE)=0,"",VLOOKUP($A123,'Annex 2 EHV charges'!$D:$O,12,FALSE)),"")</f>
        <v>0.05</v>
      </c>
    </row>
    <row r="124" spans="1:8" x14ac:dyDescent="0.2">
      <c r="A124" s="157" t="str">
        <f t="array" ref="A124">IFERROR(INDEX('Annex 2 EHV charges'!$D$11:$D$260, MATCH(0, IF(ISBLANK('Annex 2 EHV charges'!$D$11:$D$260),1, COUNTIF(A$4:$A123, 'Annex 2 EHV charges'!$D$11:$D$260)), 0)),"")</f>
        <v>New Export 4</v>
      </c>
      <c r="B124" s="156" t="str">
        <f>IF($A124="","",VLOOKUP($A124,'Annex 2 EHV charges'!$D:$O,2,0))</f>
        <v>New Export 4</v>
      </c>
      <c r="C124" s="157" t="str">
        <f>IF($A124="","",VLOOKUP($A124,'Annex 2 EHV charges'!$D:$O,3,0))</f>
        <v>New Export 4</v>
      </c>
      <c r="D124" s="156" t="str">
        <f>IF($A124="","",VLOOKUP($A124,'Annex 2 EHV charges'!$D:$O,4,0))</f>
        <v>ABERAMAN 33kV GEN</v>
      </c>
      <c r="E124" s="161" t="str">
        <f>IFERROR(IF(VLOOKUP($A124,'Annex 2 EHV charges'!$D:$O,9,FALSE)=0,"",VLOOKUP($A124,'Annex 2 EHV charges'!$D:$O,9,FALSE)),"")</f>
        <v/>
      </c>
      <c r="F124" s="162">
        <f>IFERROR(IF(VLOOKUP($A124,'Annex 2 EHV charges'!$D:$O,10,FALSE)=0,"",VLOOKUP($A124,'Annex 2 EHV charges'!$D:$O,10,FALSE)),"")</f>
        <v>1220.05</v>
      </c>
      <c r="G124" s="163">
        <f>IFERROR(IF(VLOOKUP($A124,'Annex 2 EHV charges'!$D:$O,11,FALSE)=0,"",VLOOKUP($A124,'Annex 2 EHV charges'!$D:$O,11,FALSE)),"")</f>
        <v>0.05</v>
      </c>
      <c r="H124" s="163">
        <f>IFERROR(IF(VLOOKUP($A124,'Annex 2 EHV charges'!$D:$O,12,FALSE)=0,"",VLOOKUP($A124,'Annex 2 EHV charges'!$D:$O,12,FALSE)),"")</f>
        <v>0.05</v>
      </c>
    </row>
    <row r="125" spans="1:8" x14ac:dyDescent="0.2">
      <c r="A125" s="157" t="str">
        <f t="array" ref="A125">IFERROR(INDEX('Annex 2 EHV charges'!$D$11:$D$260, MATCH(0, IF(ISBLANK('Annex 2 EHV charges'!$D$11:$D$260),1, COUNTIF(A$4:$A124, 'Annex 2 EHV charges'!$D$11:$D$260)), 0)),"")</f>
        <v>New Export 5</v>
      </c>
      <c r="B125" s="156" t="str">
        <f>IF($A125="","",VLOOKUP($A125,'Annex 2 EHV charges'!$D:$O,2,0))</f>
        <v>New Export 5</v>
      </c>
      <c r="C125" s="157" t="str">
        <f>IF($A125="","",VLOOKUP($A125,'Annex 2 EHV charges'!$D:$O,3,0))</f>
        <v>New Export 5</v>
      </c>
      <c r="D125" s="156" t="str">
        <f>IF($A125="","",VLOOKUP($A125,'Annex 2 EHV charges'!$D:$O,4,0))</f>
        <v>BESTWAY STOR 33kV GEN</v>
      </c>
      <c r="E125" s="161">
        <f>IFERROR(IF(VLOOKUP($A125,'Annex 2 EHV charges'!$D:$O,9,FALSE)=0,"",VLOOKUP($A125,'Annex 2 EHV charges'!$D:$O,9,FALSE)),"")</f>
        <v>-0.26400000000000001</v>
      </c>
      <c r="F125" s="162">
        <f>IFERROR(IF(VLOOKUP($A125,'Annex 2 EHV charges'!$D:$O,10,FALSE)=0,"",VLOOKUP($A125,'Annex 2 EHV charges'!$D:$O,10,FALSE)),"")</f>
        <v>1373.37</v>
      </c>
      <c r="G125" s="163">
        <f>IFERROR(IF(VLOOKUP($A125,'Annex 2 EHV charges'!$D:$O,11,FALSE)=0,"",VLOOKUP($A125,'Annex 2 EHV charges'!$D:$O,11,FALSE)),"")</f>
        <v>0.05</v>
      </c>
      <c r="H125" s="163">
        <f>IFERROR(IF(VLOOKUP($A125,'Annex 2 EHV charges'!$D:$O,12,FALSE)=0,"",VLOOKUP($A125,'Annex 2 EHV charges'!$D:$O,12,FALSE)),"")</f>
        <v>0.05</v>
      </c>
    </row>
    <row r="126" spans="1:8" x14ac:dyDescent="0.2">
      <c r="A126" s="157" t="str">
        <f t="array" ref="A126">IFERROR(INDEX('Annex 2 EHV charges'!$D$11:$D$260, MATCH(0, IF(ISBLANK('Annex 2 EHV charges'!$D$11:$D$260),1, COUNTIF(A$4:$A125, 'Annex 2 EHV charges'!$D$11:$D$260)), 0)),"")</f>
        <v>New Export 6</v>
      </c>
      <c r="B126" s="156" t="str">
        <f>IF($A126="","",VLOOKUP($A126,'Annex 2 EHV charges'!$D:$O,2,0))</f>
        <v>New Export 6</v>
      </c>
      <c r="C126" s="157" t="str">
        <f>IF($A126="","",VLOOKUP($A126,'Annex 2 EHV charges'!$D:$O,3,0))</f>
        <v>New Export 6</v>
      </c>
      <c r="D126" s="156" t="str">
        <f>IF($A126="","",VLOOKUP($A126,'Annex 2 EHV charges'!$D:$O,4,0))</f>
        <v>COITY RD STOR 33kV GEN</v>
      </c>
      <c r="E126" s="161">
        <f>IFERROR(IF(VLOOKUP($A126,'Annex 2 EHV charges'!$D:$O,9,FALSE)=0,"",VLOOKUP($A126,'Annex 2 EHV charges'!$D:$O,9,FALSE)),"")</f>
        <v>-3.1019999999999999</v>
      </c>
      <c r="F126" s="162">
        <f>IFERROR(IF(VLOOKUP($A126,'Annex 2 EHV charges'!$D:$O,10,FALSE)=0,"",VLOOKUP($A126,'Annex 2 EHV charges'!$D:$O,10,FALSE)),"")</f>
        <v>773.96</v>
      </c>
      <c r="G126" s="163">
        <f>IFERROR(IF(VLOOKUP($A126,'Annex 2 EHV charges'!$D:$O,11,FALSE)=0,"",VLOOKUP($A126,'Annex 2 EHV charges'!$D:$O,11,FALSE)),"")</f>
        <v>0.05</v>
      </c>
      <c r="H126" s="163">
        <f>IFERROR(IF(VLOOKUP($A126,'Annex 2 EHV charges'!$D:$O,12,FALSE)=0,"",VLOOKUP($A126,'Annex 2 EHV charges'!$D:$O,12,FALSE)),"")</f>
        <v>0.05</v>
      </c>
    </row>
    <row r="127" spans="1:8" x14ac:dyDescent="0.2">
      <c r="A127" s="157" t="str">
        <f t="array" ref="A127">IFERROR(INDEX('Annex 2 EHV charges'!$D$11:$D$260, MATCH(0, IF(ISBLANK('Annex 2 EHV charges'!$D$11:$D$260),1, COUNTIF(A$4:$A126, 'Annex 2 EHV charges'!$D$11:$D$260)), 0)),"")</f>
        <v>New Export 7</v>
      </c>
      <c r="B127" s="156" t="str">
        <f>IF($A127="","",VLOOKUP($A127,'Annex 2 EHV charges'!$D:$O,2,0))</f>
        <v>New Export 7</v>
      </c>
      <c r="C127" s="157" t="str">
        <f>IF($A127="","",VLOOKUP($A127,'Annex 2 EHV charges'!$D:$O,3,0))</f>
        <v>New Export 7</v>
      </c>
      <c r="D127" s="156" t="str">
        <f>IF($A127="","",VLOOKUP($A127,'Annex 2 EHV charges'!$D:$O,4,0))</f>
        <v>CRUMLIN 33kV GEN</v>
      </c>
      <c r="E127" s="161" t="str">
        <f>IFERROR(IF(VLOOKUP($A127,'Annex 2 EHV charges'!$D:$O,9,FALSE)=0,"",VLOOKUP($A127,'Annex 2 EHV charges'!$D:$O,9,FALSE)),"")</f>
        <v/>
      </c>
      <c r="F127" s="162">
        <f>IFERROR(IF(VLOOKUP($A127,'Annex 2 EHV charges'!$D:$O,10,FALSE)=0,"",VLOOKUP($A127,'Annex 2 EHV charges'!$D:$O,10,FALSE)),"")</f>
        <v>849.1</v>
      </c>
      <c r="G127" s="163">
        <f>IFERROR(IF(VLOOKUP($A127,'Annex 2 EHV charges'!$D:$O,11,FALSE)=0,"",VLOOKUP($A127,'Annex 2 EHV charges'!$D:$O,11,FALSE)),"")</f>
        <v>0.05</v>
      </c>
      <c r="H127" s="163">
        <f>IFERROR(IF(VLOOKUP($A127,'Annex 2 EHV charges'!$D:$O,12,FALSE)=0,"",VLOOKUP($A127,'Annex 2 EHV charges'!$D:$O,12,FALSE)),"")</f>
        <v>0.05</v>
      </c>
    </row>
    <row r="128" spans="1:8" x14ac:dyDescent="0.2">
      <c r="A128" s="157" t="str">
        <f t="array" ref="A128">IFERROR(INDEX('Annex 2 EHV charges'!$D$11:$D$260, MATCH(0, IF(ISBLANK('Annex 2 EHV charges'!$D$11:$D$260),1, COUNTIF(A$4:$A127, 'Annex 2 EHV charges'!$D$11:$D$260)), 0)),"")</f>
        <v>New Export 8</v>
      </c>
      <c r="B128" s="156" t="str">
        <f>IF($A128="","",VLOOKUP($A128,'Annex 2 EHV charges'!$D:$O,2,0))</f>
        <v>New Export 8</v>
      </c>
      <c r="C128" s="157" t="str">
        <f>IF($A128="","",VLOOKUP($A128,'Annex 2 EHV charges'!$D:$O,3,0))</f>
        <v>New Export 8</v>
      </c>
      <c r="D128" s="156" t="str">
        <f>IF($A128="","",VLOOKUP($A128,'Annex 2 EHV charges'!$D:$O,4,0))</f>
        <v>HIRWAUN GE 33kV GEN</v>
      </c>
      <c r="E128" s="161">
        <f>IFERROR(IF(VLOOKUP($A128,'Annex 2 EHV charges'!$D:$O,9,FALSE)=0,"",VLOOKUP($A128,'Annex 2 EHV charges'!$D:$O,9,FALSE)),"")</f>
        <v>-0.156</v>
      </c>
      <c r="F128" s="162">
        <f>IFERROR(IF(VLOOKUP($A128,'Annex 2 EHV charges'!$D:$O,10,FALSE)=0,"",VLOOKUP($A128,'Annex 2 EHV charges'!$D:$O,10,FALSE)),"")</f>
        <v>682.39</v>
      </c>
      <c r="G128" s="163">
        <f>IFERROR(IF(VLOOKUP($A128,'Annex 2 EHV charges'!$D:$O,11,FALSE)=0,"",VLOOKUP($A128,'Annex 2 EHV charges'!$D:$O,11,FALSE)),"")</f>
        <v>0.05</v>
      </c>
      <c r="H128" s="163">
        <f>IFERROR(IF(VLOOKUP($A128,'Annex 2 EHV charges'!$D:$O,12,FALSE)=0,"",VLOOKUP($A128,'Annex 2 EHV charges'!$D:$O,12,FALSE)),"")</f>
        <v>0.05</v>
      </c>
    </row>
    <row r="129" spans="1:8" x14ac:dyDescent="0.2">
      <c r="A129" s="157" t="str">
        <f t="array" ref="A129">IFERROR(INDEX('Annex 2 EHV charges'!$D$11:$D$260, MATCH(0, IF(ISBLANK('Annex 2 EHV charges'!$D$11:$D$260),1, COUNTIF(A$4:$A128, 'Annex 2 EHV charges'!$D$11:$D$260)), 0)),"")</f>
        <v>New Export 9</v>
      </c>
      <c r="B129" s="156" t="str">
        <f>IF($A129="","",VLOOKUP($A129,'Annex 2 EHV charges'!$D:$O,2,0))</f>
        <v>New Export 9</v>
      </c>
      <c r="C129" s="157" t="str">
        <f>IF($A129="","",VLOOKUP($A129,'Annex 2 EHV charges'!$D:$O,3,0))</f>
        <v>New Export 9</v>
      </c>
      <c r="D129" s="156" t="str">
        <f>IF($A129="","",VLOOKUP($A129,'Annex 2 EHV charges'!$D:$O,4,0))</f>
        <v>LLANWERN FM 132kV GEN</v>
      </c>
      <c r="E129" s="161" t="str">
        <f>IFERROR(IF(VLOOKUP($A129,'Annex 2 EHV charges'!$D:$O,9,FALSE)=0,"",VLOOKUP($A129,'Annex 2 EHV charges'!$D:$O,9,FALSE)),"")</f>
        <v/>
      </c>
      <c r="F129" s="162">
        <f>IFERROR(IF(VLOOKUP($A129,'Annex 2 EHV charges'!$D:$O,10,FALSE)=0,"",VLOOKUP($A129,'Annex 2 EHV charges'!$D:$O,10,FALSE)),"")</f>
        <v>866.23</v>
      </c>
      <c r="G129" s="163">
        <f>IFERROR(IF(VLOOKUP($A129,'Annex 2 EHV charges'!$D:$O,11,FALSE)=0,"",VLOOKUP($A129,'Annex 2 EHV charges'!$D:$O,11,FALSE)),"")</f>
        <v>0.05</v>
      </c>
      <c r="H129" s="163">
        <f>IFERROR(IF(VLOOKUP($A129,'Annex 2 EHV charges'!$D:$O,12,FALSE)=0,"",VLOOKUP($A129,'Annex 2 EHV charges'!$D:$O,12,FALSE)),"")</f>
        <v>0.05</v>
      </c>
    </row>
    <row r="130" spans="1:8" x14ac:dyDescent="0.2">
      <c r="A130" s="157" t="str">
        <f t="array" ref="A130">IFERROR(INDEX('Annex 2 EHV charges'!$D$11:$D$260, MATCH(0, IF(ISBLANK('Annex 2 EHV charges'!$D$11:$D$260),1, COUNTIF(A$4:$A129, 'Annex 2 EHV charges'!$D$11:$D$260)), 0)),"")</f>
        <v>New Export 10</v>
      </c>
      <c r="B130" s="156" t="str">
        <f>IF($A130="","",VLOOKUP($A130,'Annex 2 EHV charges'!$D:$O,2,0))</f>
        <v>New Export 10</v>
      </c>
      <c r="C130" s="157" t="str">
        <f>IF($A130="","",VLOOKUP($A130,'Annex 2 EHV charges'!$D:$O,3,0))</f>
        <v>New Export 10</v>
      </c>
      <c r="D130" s="156" t="str">
        <f>IF($A130="","",VLOOKUP($A130,'Annex 2 EHV charges'!$D:$O,4,0))</f>
        <v>LLETYMORPHIL 33kV GEN</v>
      </c>
      <c r="E130" s="161" t="str">
        <f>IFERROR(IF(VLOOKUP($A130,'Annex 2 EHV charges'!$D:$O,9,FALSE)=0,"",VLOOKUP($A130,'Annex 2 EHV charges'!$D:$O,9,FALSE)),"")</f>
        <v/>
      </c>
      <c r="F130" s="162">
        <f>IFERROR(IF(VLOOKUP($A130,'Annex 2 EHV charges'!$D:$O,10,FALSE)=0,"",VLOOKUP($A130,'Annex 2 EHV charges'!$D:$O,10,FALSE)),"")</f>
        <v>1236.53</v>
      </c>
      <c r="G130" s="163">
        <f>IFERROR(IF(VLOOKUP($A130,'Annex 2 EHV charges'!$D:$O,11,FALSE)=0,"",VLOOKUP($A130,'Annex 2 EHV charges'!$D:$O,11,FALSE)),"")</f>
        <v>0.05</v>
      </c>
      <c r="H130" s="163">
        <f>IFERROR(IF(VLOOKUP($A130,'Annex 2 EHV charges'!$D:$O,12,FALSE)=0,"",VLOOKUP($A130,'Annex 2 EHV charges'!$D:$O,12,FALSE)),"")</f>
        <v>0.05</v>
      </c>
    </row>
    <row r="131" spans="1:8" x14ac:dyDescent="0.2">
      <c r="A131" s="157" t="str">
        <f t="array" ref="A131">IFERROR(INDEX('Annex 2 EHV charges'!$D$11:$D$260, MATCH(0, IF(ISBLANK('Annex 2 EHV charges'!$D$11:$D$260),1, COUNTIF(A$4:$A130, 'Annex 2 EHV charges'!$D$11:$D$260)), 0)),"")</f>
        <v>New Export 11</v>
      </c>
      <c r="B131" s="156" t="str">
        <f>IF($A131="","",VLOOKUP($A131,'Annex 2 EHV charges'!$D:$O,2,0))</f>
        <v>New Export 11</v>
      </c>
      <c r="C131" s="157" t="str">
        <f>IF($A131="","",VLOOKUP($A131,'Annex 2 EHV charges'!$D:$O,3,0))</f>
        <v>New Export 11</v>
      </c>
      <c r="D131" s="156" t="str">
        <f>IF($A131="","",VLOOKUP($A131,'Annex 2 EHV charges'!$D:$O,4,0))</f>
        <v>MAESEGLWYS FM 33kV GEN</v>
      </c>
      <c r="E131" s="161" t="str">
        <f>IFERROR(IF(VLOOKUP($A131,'Annex 2 EHV charges'!$D:$O,9,FALSE)=0,"",VLOOKUP($A131,'Annex 2 EHV charges'!$D:$O,9,FALSE)),"")</f>
        <v/>
      </c>
      <c r="F131" s="162">
        <f>IFERROR(IF(VLOOKUP($A131,'Annex 2 EHV charges'!$D:$O,10,FALSE)=0,"",VLOOKUP($A131,'Annex 2 EHV charges'!$D:$O,10,FALSE)),"")</f>
        <v>1458.41</v>
      </c>
      <c r="G131" s="163">
        <f>IFERROR(IF(VLOOKUP($A131,'Annex 2 EHV charges'!$D:$O,11,FALSE)=0,"",VLOOKUP($A131,'Annex 2 EHV charges'!$D:$O,11,FALSE)),"")</f>
        <v>0.05</v>
      </c>
      <c r="H131" s="163">
        <f>IFERROR(IF(VLOOKUP($A131,'Annex 2 EHV charges'!$D:$O,12,FALSE)=0,"",VLOOKUP($A131,'Annex 2 EHV charges'!$D:$O,12,FALSE)),"")</f>
        <v>0.05</v>
      </c>
    </row>
    <row r="132" spans="1:8" x14ac:dyDescent="0.2">
      <c r="A132" s="157" t="str">
        <f t="array" ref="A132">IFERROR(INDEX('Annex 2 EHV charges'!$D$11:$D$260, MATCH(0, IF(ISBLANK('Annex 2 EHV charges'!$D$11:$D$260),1, COUNTIF(A$4:$A131, 'Annex 2 EHV charges'!$D$11:$D$260)), 0)),"")</f>
        <v>New Export 12</v>
      </c>
      <c r="B132" s="156" t="str">
        <f>IF($A132="","",VLOOKUP($A132,'Annex 2 EHV charges'!$D:$O,2,0))</f>
        <v>New Export 12</v>
      </c>
      <c r="C132" s="157" t="str">
        <f>IF($A132="","",VLOOKUP($A132,'Annex 2 EHV charges'!$D:$O,3,0))</f>
        <v>New Export 12</v>
      </c>
      <c r="D132" s="156" t="str">
        <f>IF($A132="","",VLOOKUP($A132,'Annex 2 EHV charges'!$D:$O,4,0))</f>
        <v>MANMOEL 33kV GEN</v>
      </c>
      <c r="E132" s="161" t="str">
        <f>IFERROR(IF(VLOOKUP($A132,'Annex 2 EHV charges'!$D:$O,9,FALSE)=0,"",VLOOKUP($A132,'Annex 2 EHV charges'!$D:$O,9,FALSE)),"")</f>
        <v/>
      </c>
      <c r="F132" s="162">
        <f>IFERROR(IF(VLOOKUP($A132,'Annex 2 EHV charges'!$D:$O,10,FALSE)=0,"",VLOOKUP($A132,'Annex 2 EHV charges'!$D:$O,10,FALSE)),"")</f>
        <v>878.06</v>
      </c>
      <c r="G132" s="163">
        <f>IFERROR(IF(VLOOKUP($A132,'Annex 2 EHV charges'!$D:$O,11,FALSE)=0,"",VLOOKUP($A132,'Annex 2 EHV charges'!$D:$O,11,FALSE)),"")</f>
        <v>0.05</v>
      </c>
      <c r="H132" s="163">
        <f>IFERROR(IF(VLOOKUP($A132,'Annex 2 EHV charges'!$D:$O,12,FALSE)=0,"",VLOOKUP($A132,'Annex 2 EHV charges'!$D:$O,12,FALSE)),"")</f>
        <v>0.05</v>
      </c>
    </row>
    <row r="133" spans="1:8" x14ac:dyDescent="0.2">
      <c r="A133" s="157" t="str">
        <f t="array" ref="A133">IFERROR(INDEX('Annex 2 EHV charges'!$D$11:$D$260, MATCH(0, IF(ISBLANK('Annex 2 EHV charges'!$D$11:$D$260),1, COUNTIF(A$4:$A132, 'Annex 2 EHV charges'!$D$11:$D$260)), 0)),"")</f>
        <v>New Export 13</v>
      </c>
      <c r="B133" s="156" t="str">
        <f>IF($A133="","",VLOOKUP($A133,'Annex 2 EHV charges'!$D:$O,2,0))</f>
        <v>New Export 13</v>
      </c>
      <c r="C133" s="157" t="str">
        <f>IF($A133="","",VLOOKUP($A133,'Annex 2 EHV charges'!$D:$O,3,0))</f>
        <v>New Export 13</v>
      </c>
      <c r="D133" s="156" t="str">
        <f>IF($A133="","",VLOOKUP($A133,'Annex 2 EHV charges'!$D:$O,4,0))</f>
        <v>MELIN COURT 33kV GEN</v>
      </c>
      <c r="E133" s="161" t="str">
        <f>IFERROR(IF(VLOOKUP($A133,'Annex 2 EHV charges'!$D:$O,9,FALSE)=0,"",VLOOKUP($A133,'Annex 2 EHV charges'!$D:$O,9,FALSE)),"")</f>
        <v/>
      </c>
      <c r="F133" s="162">
        <f>IFERROR(IF(VLOOKUP($A133,'Annex 2 EHV charges'!$D:$O,10,FALSE)=0,"",VLOOKUP($A133,'Annex 2 EHV charges'!$D:$O,10,FALSE)),"")</f>
        <v>1114.17</v>
      </c>
      <c r="G133" s="163">
        <f>IFERROR(IF(VLOOKUP($A133,'Annex 2 EHV charges'!$D:$O,11,FALSE)=0,"",VLOOKUP($A133,'Annex 2 EHV charges'!$D:$O,11,FALSE)),"")</f>
        <v>0.05</v>
      </c>
      <c r="H133" s="163">
        <f>IFERROR(IF(VLOOKUP($A133,'Annex 2 EHV charges'!$D:$O,12,FALSE)=0,"",VLOOKUP($A133,'Annex 2 EHV charges'!$D:$O,12,FALSE)),"")</f>
        <v>0.05</v>
      </c>
    </row>
    <row r="134" spans="1:8" x14ac:dyDescent="0.2">
      <c r="A134" s="157" t="str">
        <f t="array" ref="A134">IFERROR(INDEX('Annex 2 EHV charges'!$D$11:$D$260, MATCH(0, IF(ISBLANK('Annex 2 EHV charges'!$D$11:$D$260),1, COUNTIF(A$4:$A133, 'Annex 2 EHV charges'!$D$11:$D$260)), 0)),"")</f>
        <v>New Export 14</v>
      </c>
      <c r="B134" s="156" t="str">
        <f>IF($A134="","",VLOOKUP($A134,'Annex 2 EHV charges'!$D:$O,2,0))</f>
        <v>New Export 14</v>
      </c>
      <c r="C134" s="157" t="str">
        <f>IF($A134="","",VLOOKUP($A134,'Annex 2 EHV charges'!$D:$O,3,0))</f>
        <v>New Export 14</v>
      </c>
      <c r="D134" s="156" t="str">
        <f>IF($A134="","",VLOOKUP($A134,'Annex 2 EHV charges'!$D:$O,4,0))</f>
        <v>MYNYDD PORTREF 2 33kV GEN</v>
      </c>
      <c r="E134" s="161" t="str">
        <f>IFERROR(IF(VLOOKUP($A134,'Annex 2 EHV charges'!$D:$O,9,FALSE)=0,"",VLOOKUP($A134,'Annex 2 EHV charges'!$D:$O,9,FALSE)),"")</f>
        <v/>
      </c>
      <c r="F134" s="162">
        <f>IFERROR(IF(VLOOKUP($A134,'Annex 2 EHV charges'!$D:$O,10,FALSE)=0,"",VLOOKUP($A134,'Annex 2 EHV charges'!$D:$O,10,FALSE)),"")</f>
        <v>2361.4899999999998</v>
      </c>
      <c r="G134" s="163">
        <f>IFERROR(IF(VLOOKUP($A134,'Annex 2 EHV charges'!$D:$O,11,FALSE)=0,"",VLOOKUP($A134,'Annex 2 EHV charges'!$D:$O,11,FALSE)),"")</f>
        <v>0.05</v>
      </c>
      <c r="H134" s="163">
        <f>IFERROR(IF(VLOOKUP($A134,'Annex 2 EHV charges'!$D:$O,12,FALSE)=0,"",VLOOKUP($A134,'Annex 2 EHV charges'!$D:$O,12,FALSE)),"")</f>
        <v>0.05</v>
      </c>
    </row>
    <row r="135" spans="1:8" x14ac:dyDescent="0.2">
      <c r="A135" s="157" t="str">
        <f t="array" ref="A135">IFERROR(INDEX('Annex 2 EHV charges'!$D$11:$D$260, MATCH(0, IF(ISBLANK('Annex 2 EHV charges'!$D$11:$D$260),1, COUNTIF(A$4:$A134, 'Annex 2 EHV charges'!$D$11:$D$260)), 0)),"")</f>
        <v>New Export 15</v>
      </c>
      <c r="B135" s="156" t="str">
        <f>IF($A135="","",VLOOKUP($A135,'Annex 2 EHV charges'!$D:$O,2,0))</f>
        <v>New Export 15</v>
      </c>
      <c r="C135" s="157" t="str">
        <f>IF($A135="","",VLOOKUP($A135,'Annex 2 EHV charges'!$D:$O,3,0))</f>
        <v>New Export 15</v>
      </c>
      <c r="D135" s="156" t="str">
        <f>IF($A135="","",VLOOKUP($A135,'Annex 2 EHV charges'!$D:$O,4,0))</f>
        <v>PEN BRYN OER 33kV GEN</v>
      </c>
      <c r="E135" s="161" t="str">
        <f>IFERROR(IF(VLOOKUP($A135,'Annex 2 EHV charges'!$D:$O,9,FALSE)=0,"",VLOOKUP($A135,'Annex 2 EHV charges'!$D:$O,9,FALSE)),"")</f>
        <v/>
      </c>
      <c r="F135" s="162">
        <f>IFERROR(IF(VLOOKUP($A135,'Annex 2 EHV charges'!$D:$O,10,FALSE)=0,"",VLOOKUP($A135,'Annex 2 EHV charges'!$D:$O,10,FALSE)),"")</f>
        <v>875.4</v>
      </c>
      <c r="G135" s="163">
        <f>IFERROR(IF(VLOOKUP($A135,'Annex 2 EHV charges'!$D:$O,11,FALSE)=0,"",VLOOKUP($A135,'Annex 2 EHV charges'!$D:$O,11,FALSE)),"")</f>
        <v>0.05</v>
      </c>
      <c r="H135" s="163">
        <f>IFERROR(IF(VLOOKUP($A135,'Annex 2 EHV charges'!$D:$O,12,FALSE)=0,"",VLOOKUP($A135,'Annex 2 EHV charges'!$D:$O,12,FALSE)),"")</f>
        <v>0.05</v>
      </c>
    </row>
    <row r="136" spans="1:8" x14ac:dyDescent="0.2">
      <c r="A136" s="157" t="str">
        <f t="array" ref="A136">IFERROR(INDEX('Annex 2 EHV charges'!$D$11:$D$260, MATCH(0, IF(ISBLANK('Annex 2 EHV charges'!$D$11:$D$260),1, COUNTIF(A$4:$A135, 'Annex 2 EHV charges'!$D$11:$D$260)), 0)),"")</f>
        <v>New Export 16</v>
      </c>
      <c r="B136" s="156" t="str">
        <f>IF($A136="","",VLOOKUP($A136,'Annex 2 EHV charges'!$D:$O,2,0))</f>
        <v>New Export 16</v>
      </c>
      <c r="C136" s="157" t="str">
        <f>IF($A136="","",VLOOKUP($A136,'Annex 2 EHV charges'!$D:$O,3,0))</f>
        <v>New Export 16</v>
      </c>
      <c r="D136" s="156" t="str">
        <f>IF($A136="","",VLOOKUP($A136,'Annex 2 EHV charges'!$D:$O,4,0))</f>
        <v>PWLL Y MOR 33kV GEN</v>
      </c>
      <c r="E136" s="161">
        <f>IFERROR(IF(VLOOKUP($A136,'Annex 2 EHV charges'!$D:$O,9,FALSE)=0,"",VLOOKUP($A136,'Annex 2 EHV charges'!$D:$O,9,FALSE)),"")</f>
        <v>-1.0999999999999999E-2</v>
      </c>
      <c r="F136" s="162">
        <f>IFERROR(IF(VLOOKUP($A136,'Annex 2 EHV charges'!$D:$O,10,FALSE)=0,"",VLOOKUP($A136,'Annex 2 EHV charges'!$D:$O,10,FALSE)),"")</f>
        <v>587.5</v>
      </c>
      <c r="G136" s="163">
        <f>IFERROR(IF(VLOOKUP($A136,'Annex 2 EHV charges'!$D:$O,11,FALSE)=0,"",VLOOKUP($A136,'Annex 2 EHV charges'!$D:$O,11,FALSE)),"")</f>
        <v>0.05</v>
      </c>
      <c r="H136" s="163">
        <f>IFERROR(IF(VLOOKUP($A136,'Annex 2 EHV charges'!$D:$O,12,FALSE)=0,"",VLOOKUP($A136,'Annex 2 EHV charges'!$D:$O,12,FALSE)),"")</f>
        <v>0.05</v>
      </c>
    </row>
    <row r="137" spans="1:8" x14ac:dyDescent="0.2">
      <c r="A137" s="157" t="str">
        <f t="array" ref="A137">IFERROR(INDEX('Annex 2 EHV charges'!$D$11:$D$260, MATCH(0, IF(ISBLANK('Annex 2 EHV charges'!$D$11:$D$260),1, COUNTIF(A$4:$A136, 'Annex 2 EHV charges'!$D$11:$D$260)), 0)),"")</f>
        <v>New Export 17</v>
      </c>
      <c r="B137" s="156" t="str">
        <f>IF($A137="","",VLOOKUP($A137,'Annex 2 EHV charges'!$D:$O,2,0))</f>
        <v>New Export 17</v>
      </c>
      <c r="C137" s="157" t="str">
        <f>IF($A137="","",VLOOKUP($A137,'Annex 2 EHV charges'!$D:$O,3,0))</f>
        <v>New Export 17</v>
      </c>
      <c r="D137" s="156" t="str">
        <f>IF($A137="","",VLOOKUP($A137,'Annex 2 EHV charges'!$D:$O,4,0))</f>
        <v>RHOS GARN WF 33kV GEN</v>
      </c>
      <c r="E137" s="161" t="str">
        <f>IFERROR(IF(VLOOKUP($A137,'Annex 2 EHV charges'!$D:$O,9,FALSE)=0,"",VLOOKUP($A137,'Annex 2 EHV charges'!$D:$O,9,FALSE)),"")</f>
        <v/>
      </c>
      <c r="F137" s="162">
        <f>IFERROR(IF(VLOOKUP($A137,'Annex 2 EHV charges'!$D:$O,10,FALSE)=0,"",VLOOKUP($A137,'Annex 2 EHV charges'!$D:$O,10,FALSE)),"")</f>
        <v>807.07</v>
      </c>
      <c r="G137" s="163">
        <f>IFERROR(IF(VLOOKUP($A137,'Annex 2 EHV charges'!$D:$O,11,FALSE)=0,"",VLOOKUP($A137,'Annex 2 EHV charges'!$D:$O,11,FALSE)),"")</f>
        <v>0.05</v>
      </c>
      <c r="H137" s="163">
        <f>IFERROR(IF(VLOOKUP($A137,'Annex 2 EHV charges'!$D:$O,12,FALSE)=0,"",VLOOKUP($A137,'Annex 2 EHV charges'!$D:$O,12,FALSE)),"")</f>
        <v>0.05</v>
      </c>
    </row>
    <row r="138" spans="1:8" x14ac:dyDescent="0.2">
      <c r="A138" s="157" t="str">
        <f t="array" ref="A138">IFERROR(INDEX('Annex 2 EHV charges'!$D$11:$D$260, MATCH(0, IF(ISBLANK('Annex 2 EHV charges'!$D$11:$D$260),1, COUNTIF(A$4:$A137, 'Annex 2 EHV charges'!$D$11:$D$260)), 0)),"")</f>
        <v>New Export 18</v>
      </c>
      <c r="B138" s="156" t="str">
        <f>IF($A138="","",VLOOKUP($A138,'Annex 2 EHV charges'!$D:$O,2,0))</f>
        <v>New Export 18</v>
      </c>
      <c r="C138" s="157" t="str">
        <f>IF($A138="","",VLOOKUP($A138,'Annex 2 EHV charges'!$D:$O,3,0))</f>
        <v>New Export 18</v>
      </c>
      <c r="D138" s="156" t="str">
        <f>IF($A138="","",VLOOKUP($A138,'Annex 2 EHV charges'!$D:$O,4,0))</f>
        <v>TAFF ELY EXTENSION 33kV GEN</v>
      </c>
      <c r="E138" s="161" t="str">
        <f>IFERROR(IF(VLOOKUP($A138,'Annex 2 EHV charges'!$D:$O,9,FALSE)=0,"",VLOOKUP($A138,'Annex 2 EHV charges'!$D:$O,9,FALSE)),"")</f>
        <v/>
      </c>
      <c r="F138" s="162">
        <f>IFERROR(IF(VLOOKUP($A138,'Annex 2 EHV charges'!$D:$O,10,FALSE)=0,"",VLOOKUP($A138,'Annex 2 EHV charges'!$D:$O,10,FALSE)),"")</f>
        <v>44.36</v>
      </c>
      <c r="G138" s="163">
        <f>IFERROR(IF(VLOOKUP($A138,'Annex 2 EHV charges'!$D:$O,11,FALSE)=0,"",VLOOKUP($A138,'Annex 2 EHV charges'!$D:$O,11,FALSE)),"")</f>
        <v>0.05</v>
      </c>
      <c r="H138" s="163">
        <f>IFERROR(IF(VLOOKUP($A138,'Annex 2 EHV charges'!$D:$O,12,FALSE)=0,"",VLOOKUP($A138,'Annex 2 EHV charges'!$D:$O,12,FALSE)),"")</f>
        <v>0.05</v>
      </c>
    </row>
    <row r="139" spans="1:8" x14ac:dyDescent="0.2">
      <c r="A139" s="157" t="str">
        <f t="array" ref="A139">IFERROR(INDEX('Annex 2 EHV charges'!$D$11:$D$260, MATCH(0, IF(ISBLANK('Annex 2 EHV charges'!$D$11:$D$260),1, COUNTIF(A$4:$A138, 'Annex 2 EHV charges'!$D$11:$D$260)), 0)),"")</f>
        <v>New Export 19</v>
      </c>
      <c r="B139" s="156" t="str">
        <f>IF($A139="","",VLOOKUP($A139,'Annex 2 EHV charges'!$D:$O,2,0))</f>
        <v>New Export 19</v>
      </c>
      <c r="C139" s="157" t="str">
        <f>IF($A139="","",VLOOKUP($A139,'Annex 2 EHV charges'!$D:$O,3,0))</f>
        <v>New Export 19</v>
      </c>
      <c r="D139" s="156" t="str">
        <f>IF($A139="","",VLOOKUP($A139,'Annex 2 EHV charges'!$D:$O,4,0))</f>
        <v>TECHBOARD STOR 33kV GEN</v>
      </c>
      <c r="E139" s="161">
        <f>IFERROR(IF(VLOOKUP($A139,'Annex 2 EHV charges'!$D:$O,9,FALSE)=0,"",VLOOKUP($A139,'Annex 2 EHV charges'!$D:$O,9,FALSE)),"")</f>
        <v>-2E-3</v>
      </c>
      <c r="F139" s="162">
        <f>IFERROR(IF(VLOOKUP($A139,'Annex 2 EHV charges'!$D:$O,10,FALSE)=0,"",VLOOKUP($A139,'Annex 2 EHV charges'!$D:$O,10,FALSE)),"")</f>
        <v>2222.86</v>
      </c>
      <c r="G139" s="163">
        <f>IFERROR(IF(VLOOKUP($A139,'Annex 2 EHV charges'!$D:$O,11,FALSE)=0,"",VLOOKUP($A139,'Annex 2 EHV charges'!$D:$O,11,FALSE)),"")</f>
        <v>0.05</v>
      </c>
      <c r="H139" s="163">
        <f>IFERROR(IF(VLOOKUP($A139,'Annex 2 EHV charges'!$D:$O,12,FALSE)=0,"",VLOOKUP($A139,'Annex 2 EHV charges'!$D:$O,12,FALSE)),"")</f>
        <v>0.05</v>
      </c>
    </row>
    <row r="140" spans="1:8" x14ac:dyDescent="0.2">
      <c r="A140" s="157" t="str">
        <f t="array" ref="A140">IFERROR(INDEX('Annex 2 EHV charges'!$D$11:$D$260, MATCH(0, IF(ISBLANK('Annex 2 EHV charges'!$D$11:$D$260),1, COUNTIF(A$4:$A139, 'Annex 2 EHV charges'!$D$11:$D$260)), 0)),"")</f>
        <v>New Export 20</v>
      </c>
      <c r="B140" s="156" t="str">
        <f>IF($A140="","",VLOOKUP($A140,'Annex 2 EHV charges'!$D:$O,2,0))</f>
        <v>New Export 20</v>
      </c>
      <c r="C140" s="157" t="str">
        <f>IF($A140="","",VLOOKUP($A140,'Annex 2 EHV charges'!$D:$O,3,0))</f>
        <v>New Export 20</v>
      </c>
      <c r="D140" s="156" t="str">
        <f>IF($A140="","",VLOOKUP($A140,'Annex 2 EHV charges'!$D:$O,4,0))</f>
        <v>UNIT 26C STOR 33kV GEN</v>
      </c>
      <c r="E140" s="161" t="str">
        <f>IFERROR(IF(VLOOKUP($A140,'Annex 2 EHV charges'!$D:$O,9,FALSE)=0,"",VLOOKUP($A140,'Annex 2 EHV charges'!$D:$O,9,FALSE)),"")</f>
        <v/>
      </c>
      <c r="F140" s="162">
        <f>IFERROR(IF(VLOOKUP($A140,'Annex 2 EHV charges'!$D:$O,10,FALSE)=0,"",VLOOKUP($A140,'Annex 2 EHV charges'!$D:$O,10,FALSE)),"")</f>
        <v>2222.86</v>
      </c>
      <c r="G140" s="163">
        <f>IFERROR(IF(VLOOKUP($A140,'Annex 2 EHV charges'!$D:$O,11,FALSE)=0,"",VLOOKUP($A140,'Annex 2 EHV charges'!$D:$O,11,FALSE)),"")</f>
        <v>0.05</v>
      </c>
      <c r="H140" s="163">
        <f>IFERROR(IF(VLOOKUP($A140,'Annex 2 EHV charges'!$D:$O,12,FALSE)=0,"",VLOOKUP($A140,'Annex 2 EHV charges'!$D:$O,12,FALSE)),"")</f>
        <v>0.05</v>
      </c>
    </row>
    <row r="141" spans="1:8" x14ac:dyDescent="0.2">
      <c r="A141" s="157" t="str">
        <f t="array" ref="A141">IFERROR(INDEX('Annex 2 EHV charges'!$D$11:$D$260, MATCH(0, IF(ISBLANK('Annex 2 EHV charges'!$D$11:$D$260),1, COUNTIF(A$4:$A140, 'Annex 2 EHV charges'!$D$11:$D$260)), 0)),"")</f>
        <v>New Export 21</v>
      </c>
      <c r="B141" s="156" t="str">
        <f>IF($A141="","",VLOOKUP($A141,'Annex 2 EHV charges'!$D:$O,2,0))</f>
        <v>New Export 21</v>
      </c>
      <c r="C141" s="157" t="str">
        <f>IF($A141="","",VLOOKUP($A141,'Annex 2 EHV charges'!$D:$O,3,0))</f>
        <v>New Export 21</v>
      </c>
      <c r="D141" s="156" t="str">
        <f>IF($A141="","",VLOOKUP($A141,'Annex 2 EHV charges'!$D:$O,4,0))</f>
        <v>VOGEN (BALDWINS)</v>
      </c>
      <c r="E141" s="161" t="str">
        <f>IFERROR(IF(VLOOKUP($A141,'Annex 2 EHV charges'!$D:$O,9,FALSE)=0,"",VLOOKUP($A141,'Annex 2 EHV charges'!$D:$O,9,FALSE)),"")</f>
        <v/>
      </c>
      <c r="F141" s="162">
        <f>IFERROR(IF(VLOOKUP($A141,'Annex 2 EHV charges'!$D:$O,10,FALSE)=0,"",VLOOKUP($A141,'Annex 2 EHV charges'!$D:$O,10,FALSE)),"")</f>
        <v>3626.25</v>
      </c>
      <c r="G141" s="163">
        <f>IFERROR(IF(VLOOKUP($A141,'Annex 2 EHV charges'!$D:$O,11,FALSE)=0,"",VLOOKUP($A141,'Annex 2 EHV charges'!$D:$O,11,FALSE)),"")</f>
        <v>0.05</v>
      </c>
      <c r="H141" s="163">
        <f>IFERROR(IF(VLOOKUP($A141,'Annex 2 EHV charges'!$D:$O,12,FALSE)=0,"",VLOOKUP($A141,'Annex 2 EHV charges'!$D:$O,12,FALSE)),"")</f>
        <v>0.05</v>
      </c>
    </row>
    <row r="142" spans="1:8" x14ac:dyDescent="0.2">
      <c r="A142" s="157" t="str">
        <f t="array" ref="A142">IFERROR(INDEX('Annex 2 EHV charges'!$D$11:$D$260, MATCH(0, IF(ISBLANK('Annex 2 EHV charges'!$D$11:$D$260),1, COUNTIF(A$4:$A141, 'Annex 2 EHV charges'!$D$11:$D$260)), 0)),"")</f>
        <v>New Export 22</v>
      </c>
      <c r="B142" s="156" t="str">
        <f>IF($A142="","",VLOOKUP($A142,'Annex 2 EHV charges'!$D:$O,2,0))</f>
        <v>New Export 22</v>
      </c>
      <c r="C142" s="157" t="str">
        <f>IF($A142="","",VLOOKUP($A142,'Annex 2 EHV charges'!$D:$O,3,0))</f>
        <v>New Export 22</v>
      </c>
      <c r="D142" s="156" t="str">
        <f>IF($A142="","",VLOOKUP($A142,'Annex 2 EHV charges'!$D:$O,4,0))</f>
        <v>DALE RD 132kV GEN</v>
      </c>
      <c r="E142" s="161" t="str">
        <f>IFERROR(IF(VLOOKUP($A142,'Annex 2 EHV charges'!$D:$O,9,FALSE)=0,"",VLOOKUP($A142,'Annex 2 EHV charges'!$D:$O,9,FALSE)),"")</f>
        <v/>
      </c>
      <c r="F142" s="162">
        <f>IFERROR(IF(VLOOKUP($A142,'Annex 2 EHV charges'!$D:$O,10,FALSE)=0,"",VLOOKUP($A142,'Annex 2 EHV charges'!$D:$O,10,FALSE)),"")</f>
        <v>913.77</v>
      </c>
      <c r="G142" s="163">
        <f>IFERROR(IF(VLOOKUP($A142,'Annex 2 EHV charges'!$D:$O,11,FALSE)=0,"",VLOOKUP($A142,'Annex 2 EHV charges'!$D:$O,11,FALSE)),"")</f>
        <v>0.05</v>
      </c>
      <c r="H142" s="163">
        <f>IFERROR(IF(VLOOKUP($A142,'Annex 2 EHV charges'!$D:$O,12,FALSE)=0,"",VLOOKUP($A142,'Annex 2 EHV charges'!$D:$O,12,FALSE)),"")</f>
        <v>0.05</v>
      </c>
    </row>
    <row r="143" spans="1:8" x14ac:dyDescent="0.2">
      <c r="A143" s="157" t="str">
        <f t="array" ref="A143">IFERROR(INDEX('Annex 2 EHV charges'!$D$11:$D$260, MATCH(0, IF(ISBLANK('Annex 2 EHV charges'!$D$11:$D$260),1, COUNTIF(A$4:$A142, 'Annex 2 EHV charges'!$D$11:$D$260)), 0)),"")</f>
        <v>New Export 23</v>
      </c>
      <c r="B143" s="156" t="str">
        <f>IF($A143="","",VLOOKUP($A143,'Annex 2 EHV charges'!$D:$O,2,0))</f>
        <v>New Export 23</v>
      </c>
      <c r="C143" s="157" t="str">
        <f>IF($A143="","",VLOOKUP($A143,'Annex 2 EHV charges'!$D:$O,3,0))</f>
        <v>New Export 23</v>
      </c>
      <c r="D143" s="156" t="str">
        <f>IF($A143="","",VLOOKUP($A143,'Annex 2 EHV charges'!$D:$O,4,0))</f>
        <v>MARTLETWY 33kV GEN</v>
      </c>
      <c r="E143" s="161" t="str">
        <f>IFERROR(IF(VLOOKUP($A143,'Annex 2 EHV charges'!$D:$O,9,FALSE)=0,"",VLOOKUP($A143,'Annex 2 EHV charges'!$D:$O,9,FALSE)),"")</f>
        <v/>
      </c>
      <c r="F143" s="162">
        <f>IFERROR(IF(VLOOKUP($A143,'Annex 2 EHV charges'!$D:$O,10,FALSE)=0,"",VLOOKUP($A143,'Annex 2 EHV charges'!$D:$O,10,FALSE)),"")</f>
        <v>2040.11</v>
      </c>
      <c r="G143" s="163">
        <f>IFERROR(IF(VLOOKUP($A143,'Annex 2 EHV charges'!$D:$O,11,FALSE)=0,"",VLOOKUP($A143,'Annex 2 EHV charges'!$D:$O,11,FALSE)),"")</f>
        <v>0.05</v>
      </c>
      <c r="H143" s="163">
        <f>IFERROR(IF(VLOOKUP($A143,'Annex 2 EHV charges'!$D:$O,12,FALSE)=0,"",VLOOKUP($A143,'Annex 2 EHV charges'!$D:$O,12,FALSE)),"")</f>
        <v>0.05</v>
      </c>
    </row>
    <row r="144" spans="1:8" x14ac:dyDescent="0.2">
      <c r="A144" s="157" t="str">
        <f t="array" ref="A144">IFERROR(INDEX('Annex 2 EHV charges'!$D$11:$D$260, MATCH(0, IF(ISBLANK('Annex 2 EHV charges'!$D$11:$D$260),1, COUNTIF(A$4:$A143, 'Annex 2 EHV charges'!$D$11:$D$260)), 0)),"")</f>
        <v>New Export 24</v>
      </c>
      <c r="B144" s="156" t="str">
        <f>IF($A144="","",VLOOKUP($A144,'Annex 2 EHV charges'!$D:$O,2,0))</f>
        <v>New Export 24</v>
      </c>
      <c r="C144" s="157" t="str">
        <f>IF($A144="","",VLOOKUP($A144,'Annex 2 EHV charges'!$D:$O,3,0))</f>
        <v>New Export 24</v>
      </c>
      <c r="D144" s="156" t="str">
        <f>IF($A144="","",VLOOKUP($A144,'Annex 2 EHV charges'!$D:$O,4,0))</f>
        <v>RHOSCROWTHER 132kV GEN</v>
      </c>
      <c r="E144" s="161" t="str">
        <f>IFERROR(IF(VLOOKUP($A144,'Annex 2 EHV charges'!$D:$O,9,FALSE)=0,"",VLOOKUP($A144,'Annex 2 EHV charges'!$D:$O,9,FALSE)),"")</f>
        <v/>
      </c>
      <c r="F144" s="162">
        <f>IFERROR(IF(VLOOKUP($A144,'Annex 2 EHV charges'!$D:$O,10,FALSE)=0,"",VLOOKUP($A144,'Annex 2 EHV charges'!$D:$O,10,FALSE)),"")</f>
        <v>850.19</v>
      </c>
      <c r="G144" s="163">
        <f>IFERROR(IF(VLOOKUP($A144,'Annex 2 EHV charges'!$D:$O,11,FALSE)=0,"",VLOOKUP($A144,'Annex 2 EHV charges'!$D:$O,11,FALSE)),"")</f>
        <v>0.05</v>
      </c>
      <c r="H144" s="163">
        <f>IFERROR(IF(VLOOKUP($A144,'Annex 2 EHV charges'!$D:$O,12,FALSE)=0,"",VLOOKUP($A144,'Annex 2 EHV charges'!$D:$O,12,FALSE)),"")</f>
        <v>0.05</v>
      </c>
    </row>
    <row r="145" spans="1:8" x14ac:dyDescent="0.2">
      <c r="A145" s="157" t="str">
        <f t="array" ref="A145">IFERROR(INDEX('Annex 2 EHV charges'!$D$11:$D$260, MATCH(0, IF(ISBLANK('Annex 2 EHV charges'!$D$11:$D$260),1, COUNTIF(A$4:$A144, 'Annex 2 EHV charges'!$D$11:$D$260)), 0)),"")</f>
        <v>New Export 25</v>
      </c>
      <c r="B145" s="156" t="str">
        <f>IF($A145="","",VLOOKUP($A145,'Annex 2 EHV charges'!$D:$O,2,0))</f>
        <v>New Export 25</v>
      </c>
      <c r="C145" s="157" t="str">
        <f>IF($A145="","",VLOOKUP($A145,'Annex 2 EHV charges'!$D:$O,3,0))</f>
        <v>New Export 25</v>
      </c>
      <c r="D145" s="156" t="str">
        <f>IF($A145="","",VLOOKUP($A145,'Annex 2 EHV charges'!$D:$O,4,0))</f>
        <v>ST DAVIDS (tidal) 33KV GEN BUS</v>
      </c>
      <c r="E145" s="161" t="str">
        <f>IFERROR(IF(VLOOKUP($A145,'Annex 2 EHV charges'!$D:$O,9,FALSE)=0,"",VLOOKUP($A145,'Annex 2 EHV charges'!$D:$O,9,FALSE)),"")</f>
        <v/>
      </c>
      <c r="F145" s="162">
        <f>IFERROR(IF(VLOOKUP($A145,'Annex 2 EHV charges'!$D:$O,10,FALSE)=0,"",VLOOKUP($A145,'Annex 2 EHV charges'!$D:$O,10,FALSE)),"")</f>
        <v>673.58</v>
      </c>
      <c r="G145" s="163">
        <f>IFERROR(IF(VLOOKUP($A145,'Annex 2 EHV charges'!$D:$O,11,FALSE)=0,"",VLOOKUP($A145,'Annex 2 EHV charges'!$D:$O,11,FALSE)),"")</f>
        <v>0.05</v>
      </c>
      <c r="H145" s="163">
        <f>IFERROR(IF(VLOOKUP($A145,'Annex 2 EHV charges'!$D:$O,12,FALSE)=0,"",VLOOKUP($A145,'Annex 2 EHV charges'!$D:$O,12,FALSE)),"")</f>
        <v>0.05</v>
      </c>
    </row>
    <row r="146" spans="1:8" x14ac:dyDescent="0.2">
      <c r="A146" s="157" t="str">
        <f t="array" ref="A146">IFERROR(INDEX('Annex 2 EHV charges'!$D$11:$D$260, MATCH(0, IF(ISBLANK('Annex 2 EHV charges'!$D$11:$D$260),1, COUNTIF(A$4:$A145, 'Annex 2 EHV charges'!$D$11:$D$260)), 0)),"")</f>
        <v>New Export 26</v>
      </c>
      <c r="B146" s="156" t="str">
        <f>IF($A146="","",VLOOKUP($A146,'Annex 2 EHV charges'!$D:$O,2,0))</f>
        <v>New Export 26</v>
      </c>
      <c r="C146" s="157" t="str">
        <f>IF($A146="","",VLOOKUP($A146,'Annex 2 EHV charges'!$D:$O,3,0))</f>
        <v>New Export 26</v>
      </c>
      <c r="D146" s="156" t="str">
        <f>IF($A146="","",VLOOKUP($A146,'Annex 2 EHV charges'!$D:$O,4,0))</f>
        <v>UPPER OGMORE 66kV GEN</v>
      </c>
      <c r="E146" s="161" t="str">
        <f>IFERROR(IF(VLOOKUP($A146,'Annex 2 EHV charges'!$D:$O,9,FALSE)=0,"",VLOOKUP($A146,'Annex 2 EHV charges'!$D:$O,9,FALSE)),"")</f>
        <v/>
      </c>
      <c r="F146" s="162">
        <f>IFERROR(IF(VLOOKUP($A146,'Annex 2 EHV charges'!$D:$O,10,FALSE)=0,"",VLOOKUP($A146,'Annex 2 EHV charges'!$D:$O,10,FALSE)),"")</f>
        <v>5074.49</v>
      </c>
      <c r="G146" s="163">
        <f>IFERROR(IF(VLOOKUP($A146,'Annex 2 EHV charges'!$D:$O,11,FALSE)=0,"",VLOOKUP($A146,'Annex 2 EHV charges'!$D:$O,11,FALSE)),"")</f>
        <v>0.05</v>
      </c>
      <c r="H146" s="163">
        <f>IFERROR(IF(VLOOKUP($A146,'Annex 2 EHV charges'!$D:$O,12,FALSE)=0,"",VLOOKUP($A146,'Annex 2 EHV charges'!$D:$O,12,FALSE)),"")</f>
        <v>0.05</v>
      </c>
    </row>
    <row r="147" spans="1:8" x14ac:dyDescent="0.2">
      <c r="A147" s="157" t="str">
        <f t="array" ref="A147">IFERROR(INDEX('Annex 2 EHV charges'!$D$11:$D$260, MATCH(0, IF(ISBLANK('Annex 2 EHV charges'!$D$11:$D$260),1, COUNTIF(A$4:$A146, 'Annex 2 EHV charges'!$D$11:$D$260)), 0)),"")</f>
        <v>New Export 27</v>
      </c>
      <c r="B147" s="156" t="str">
        <f>IF($A147="","",VLOOKUP($A147,'Annex 2 EHV charges'!$D:$O,2,0))</f>
        <v>New Export 27</v>
      </c>
      <c r="C147" s="157" t="str">
        <f>IF($A147="","",VLOOKUP($A147,'Annex 2 EHV charges'!$D:$O,3,0))</f>
        <v>New Export 27</v>
      </c>
      <c r="D147" s="156" t="str">
        <f>IF($A147="","",VLOOKUP($A147,'Annex 2 EHV charges'!$D:$O,4,0))</f>
        <v>WAUN Y MER 33kV GEN</v>
      </c>
      <c r="E147" s="161" t="str">
        <f>IFERROR(IF(VLOOKUP($A147,'Annex 2 EHV charges'!$D:$O,9,FALSE)=0,"",VLOOKUP($A147,'Annex 2 EHV charges'!$D:$O,9,FALSE)),"")</f>
        <v/>
      </c>
      <c r="F147" s="162">
        <f>IFERROR(IF(VLOOKUP($A147,'Annex 2 EHV charges'!$D:$O,10,FALSE)=0,"",VLOOKUP($A147,'Annex 2 EHV charges'!$D:$O,10,FALSE)),"")</f>
        <v>2715.57</v>
      </c>
      <c r="G147" s="163">
        <f>IFERROR(IF(VLOOKUP($A147,'Annex 2 EHV charges'!$D:$O,11,FALSE)=0,"",VLOOKUP($A147,'Annex 2 EHV charges'!$D:$O,11,FALSE)),"")</f>
        <v>0.05</v>
      </c>
      <c r="H147" s="163">
        <f>IFERROR(IF(VLOOKUP($A147,'Annex 2 EHV charges'!$D:$O,12,FALSE)=0,"",VLOOKUP($A147,'Annex 2 EHV charges'!$D:$O,12,FALSE)),"")</f>
        <v>0.05</v>
      </c>
    </row>
    <row r="148" spans="1:8" x14ac:dyDescent="0.2">
      <c r="A148" s="157" t="str">
        <f t="array" ref="A148">IFERROR(INDEX('Annex 2 EHV charges'!$D$11:$D$260, MATCH(0, IF(ISBLANK('Annex 2 EHV charges'!$D$11:$D$260),1, COUNTIF(A$4:$A147, 'Annex 2 EHV charges'!$D$11:$D$260)), 0)),"")</f>
        <v>New Export 28</v>
      </c>
      <c r="B148" s="156" t="str">
        <f>IF($A148="","",VLOOKUP($A148,'Annex 2 EHV charges'!$D:$O,2,0))</f>
        <v>New Export 28</v>
      </c>
      <c r="C148" s="157" t="str">
        <f>IF($A148="","",VLOOKUP($A148,'Annex 2 EHV charges'!$D:$O,3,0))</f>
        <v>New Export 28</v>
      </c>
      <c r="D148" s="156" t="str">
        <f>IF($A148="","",VLOOKUP($A148,'Annex 2 EHV charges'!$D:$O,4,0))</f>
        <v>HENDY WF 66kV GEN</v>
      </c>
      <c r="E148" s="161" t="str">
        <f>IFERROR(IF(VLOOKUP($A148,'Annex 2 EHV charges'!$D:$O,9,FALSE)=0,"",VLOOKUP($A148,'Annex 2 EHV charges'!$D:$O,9,FALSE)),"")</f>
        <v/>
      </c>
      <c r="F148" s="162">
        <f>IFERROR(IF(VLOOKUP($A148,'Annex 2 EHV charges'!$D:$O,10,FALSE)=0,"",VLOOKUP($A148,'Annex 2 EHV charges'!$D:$O,10,FALSE)),"")</f>
        <v>1911.12</v>
      </c>
      <c r="G148" s="163">
        <f>IFERROR(IF(VLOOKUP($A148,'Annex 2 EHV charges'!$D:$O,11,FALSE)=0,"",VLOOKUP($A148,'Annex 2 EHV charges'!$D:$O,11,FALSE)),"")</f>
        <v>0.05</v>
      </c>
      <c r="H148" s="163">
        <f>IFERROR(IF(VLOOKUP($A148,'Annex 2 EHV charges'!$D:$O,12,FALSE)=0,"",VLOOKUP($A148,'Annex 2 EHV charges'!$D:$O,12,FALSE)),"")</f>
        <v>0.05</v>
      </c>
    </row>
    <row r="149" spans="1:8" x14ac:dyDescent="0.2">
      <c r="A149" s="157" t="str">
        <f t="array" ref="A149">IFERROR(INDEX('Annex 2 EHV charges'!$D$11:$D$260, MATCH(0, IF(ISBLANK('Annex 2 EHV charges'!$D$11:$D$260),1, COUNTIF(A$4:$A148, 'Annex 2 EHV charges'!$D$11:$D$260)), 0)),"")</f>
        <v>New Export 29</v>
      </c>
      <c r="B149" s="156" t="str">
        <f>IF($A149="","",VLOOKUP($A149,'Annex 2 EHV charges'!$D:$O,2,0))</f>
        <v>New Export 29</v>
      </c>
      <c r="C149" s="157" t="str">
        <f>IF($A149="","",VLOOKUP($A149,'Annex 2 EHV charges'!$D:$O,3,0))</f>
        <v>New Export 29</v>
      </c>
      <c r="D149" s="156" t="str">
        <f>IF($A149="","",VLOOKUP($A149,'Annex 2 EHV charges'!$D:$O,4,0))</f>
        <v>NEWBRIDGE RD STOR 33kV GEN</v>
      </c>
      <c r="E149" s="161" t="str">
        <f>IFERROR(IF(VLOOKUP($A149,'Annex 2 EHV charges'!$D:$O,9,FALSE)=0,"",VLOOKUP($A149,'Annex 2 EHV charges'!$D:$O,9,FALSE)),"")</f>
        <v/>
      </c>
      <c r="F149" s="162">
        <f>IFERROR(IF(VLOOKUP($A149,'Annex 2 EHV charges'!$D:$O,10,FALSE)=0,"",VLOOKUP($A149,'Annex 2 EHV charges'!$D:$O,10,FALSE)),"")</f>
        <v>1034.27</v>
      </c>
      <c r="G149" s="163">
        <f>IFERROR(IF(VLOOKUP($A149,'Annex 2 EHV charges'!$D:$O,11,FALSE)=0,"",VLOOKUP($A149,'Annex 2 EHV charges'!$D:$O,11,FALSE)),"")</f>
        <v>0.05</v>
      </c>
      <c r="H149" s="163">
        <f>IFERROR(IF(VLOOKUP($A149,'Annex 2 EHV charges'!$D:$O,12,FALSE)=0,"",VLOOKUP($A149,'Annex 2 EHV charges'!$D:$O,12,FALSE)),"")</f>
        <v>0.05</v>
      </c>
    </row>
    <row r="150" spans="1:8" x14ac:dyDescent="0.2">
      <c r="A150" s="157" t="str">
        <f t="array" ref="A150">IFERROR(INDEX('Annex 2 EHV charges'!$D$11:$D$260, MATCH(0, IF(ISBLANK('Annex 2 EHV charges'!$D$11:$D$260),1, COUNTIF(A$4:$A149, 'Annex 2 EHV charges'!$D$11:$D$260)), 0)),"")</f>
        <v>New Export 30</v>
      </c>
      <c r="B150" s="156" t="str">
        <f>IF($A150="","",VLOOKUP($A150,'Annex 2 EHV charges'!$D:$O,2,0))</f>
        <v>New Export 30</v>
      </c>
      <c r="C150" s="157" t="str">
        <f>IF($A150="","",VLOOKUP($A150,'Annex 2 EHV charges'!$D:$O,3,0))</f>
        <v>New Export 30</v>
      </c>
      <c r="D150" s="156" t="str">
        <f>IF($A150="","",VLOOKUP($A150,'Annex 2 EHV charges'!$D:$O,4,0))</f>
        <v>PEN Y FAN STOR 33kV GEN</v>
      </c>
      <c r="E150" s="161" t="str">
        <f>IFERROR(IF(VLOOKUP($A150,'Annex 2 EHV charges'!$D:$O,9,FALSE)=0,"",VLOOKUP($A150,'Annex 2 EHV charges'!$D:$O,9,FALSE)),"")</f>
        <v/>
      </c>
      <c r="F150" s="162">
        <f>IFERROR(IF(VLOOKUP($A150,'Annex 2 EHV charges'!$D:$O,10,FALSE)=0,"",VLOOKUP($A150,'Annex 2 EHV charges'!$D:$O,10,FALSE)),"")</f>
        <v>1261.92</v>
      </c>
      <c r="G150" s="163">
        <f>IFERROR(IF(VLOOKUP($A150,'Annex 2 EHV charges'!$D:$O,11,FALSE)=0,"",VLOOKUP($A150,'Annex 2 EHV charges'!$D:$O,11,FALSE)),"")</f>
        <v>0.05</v>
      </c>
      <c r="H150" s="163">
        <f>IFERROR(IF(VLOOKUP($A150,'Annex 2 EHV charges'!$D:$O,12,FALSE)=0,"",VLOOKUP($A150,'Annex 2 EHV charges'!$D:$O,12,FALSE)),"")</f>
        <v>0.05</v>
      </c>
    </row>
    <row r="151" spans="1:8" x14ac:dyDescent="0.2">
      <c r="A151" s="157" t="str">
        <f t="array" ref="A151">IFERROR(INDEX('Annex 2 EHV charges'!$D$11:$D$260, MATCH(0, IF(ISBLANK('Annex 2 EHV charges'!$D$11:$D$260),1, COUNTIF(A$4:$A150, 'Annex 2 EHV charges'!$D$11:$D$260)), 0)),"")</f>
        <v>New Export 31</v>
      </c>
      <c r="B151" s="156" t="str">
        <f>IF($A151="","",VLOOKUP($A151,'Annex 2 EHV charges'!$D:$O,2,0))</f>
        <v>New Export 31</v>
      </c>
      <c r="C151" s="157" t="str">
        <f>IF($A151="","",VLOOKUP($A151,'Annex 2 EHV charges'!$D:$O,3,0))</f>
        <v>New Export 31</v>
      </c>
      <c r="D151" s="156" t="str">
        <f>IF($A151="","",VLOOKUP($A151,'Annex 2 EHV charges'!$D:$O,4,0))</f>
        <v>AFAN WAY 33kV GEN</v>
      </c>
      <c r="E151" s="161">
        <f>IFERROR(IF(VLOOKUP($A151,'Annex 2 EHV charges'!$D:$O,9,FALSE)=0,"",VLOOKUP($A151,'Annex 2 EHV charges'!$D:$O,9,FALSE)),"")</f>
        <v>-7.5999999999999998E-2</v>
      </c>
      <c r="F151" s="162">
        <f>IFERROR(IF(VLOOKUP($A151,'Annex 2 EHV charges'!$D:$O,10,FALSE)=0,"",VLOOKUP($A151,'Annex 2 EHV charges'!$D:$O,10,FALSE)),"")</f>
        <v>565.13</v>
      </c>
      <c r="G151" s="163">
        <f>IFERROR(IF(VLOOKUP($A151,'Annex 2 EHV charges'!$D:$O,11,FALSE)=0,"",VLOOKUP($A151,'Annex 2 EHV charges'!$D:$O,11,FALSE)),"")</f>
        <v>0.05</v>
      </c>
      <c r="H151" s="163">
        <f>IFERROR(IF(VLOOKUP($A151,'Annex 2 EHV charges'!$D:$O,12,FALSE)=0,"",VLOOKUP($A151,'Annex 2 EHV charges'!$D:$O,12,FALSE)),"")</f>
        <v>0.05</v>
      </c>
    </row>
    <row r="152" spans="1:8" x14ac:dyDescent="0.2">
      <c r="A152" s="157" t="str">
        <f t="array" ref="A152">IFERROR(INDEX('Annex 2 EHV charges'!$D$11:$D$260, MATCH(0, IF(ISBLANK('Annex 2 EHV charges'!$D$11:$D$260),1, COUNTIF(A$4:$A151, 'Annex 2 EHV charges'!$D$11:$D$260)), 0)),"")</f>
        <v>New Export 32</v>
      </c>
      <c r="B152" s="156" t="str">
        <f>IF($A152="","",VLOOKUP($A152,'Annex 2 EHV charges'!$D:$O,2,0))</f>
        <v>New Export 32</v>
      </c>
      <c r="C152" s="157" t="str">
        <f>IF($A152="","",VLOOKUP($A152,'Annex 2 EHV charges'!$D:$O,3,0))</f>
        <v>New Export 32</v>
      </c>
      <c r="D152" s="156" t="str">
        <f>IF($A152="","",VLOOKUP($A152,'Annex 2 EHV charges'!$D:$O,4,0))</f>
        <v>ASHMOUNT STOR 33kV GEN</v>
      </c>
      <c r="E152" s="161" t="str">
        <f>IFERROR(IF(VLOOKUP($A152,'Annex 2 EHV charges'!$D:$O,9,FALSE)=0,"",VLOOKUP($A152,'Annex 2 EHV charges'!$D:$O,9,FALSE)),"")</f>
        <v/>
      </c>
      <c r="F152" s="162">
        <f>IFERROR(IF(VLOOKUP($A152,'Annex 2 EHV charges'!$D:$O,10,FALSE)=0,"",VLOOKUP($A152,'Annex 2 EHV charges'!$D:$O,10,FALSE)),"")</f>
        <v>424.62</v>
      </c>
      <c r="G152" s="163">
        <f>IFERROR(IF(VLOOKUP($A152,'Annex 2 EHV charges'!$D:$O,11,FALSE)=0,"",VLOOKUP($A152,'Annex 2 EHV charges'!$D:$O,11,FALSE)),"")</f>
        <v>0.05</v>
      </c>
      <c r="H152" s="163">
        <f>IFERROR(IF(VLOOKUP($A152,'Annex 2 EHV charges'!$D:$O,12,FALSE)=0,"",VLOOKUP($A152,'Annex 2 EHV charges'!$D:$O,12,FALSE)),"")</f>
        <v>0.05</v>
      </c>
    </row>
    <row r="153" spans="1:8" x14ac:dyDescent="0.2">
      <c r="A153" s="157" t="str">
        <f t="array" ref="A153">IFERROR(INDEX('Annex 2 EHV charges'!$D$11:$D$260, MATCH(0, IF(ISBLANK('Annex 2 EHV charges'!$D$11:$D$260),1, COUNTIF(A$4:$A152, 'Annex 2 EHV charges'!$D$11:$D$260)), 0)),"")</f>
        <v>New Export 33</v>
      </c>
      <c r="B153" s="156" t="str">
        <f>IF($A153="","",VLOOKUP($A153,'Annex 2 EHV charges'!$D:$O,2,0))</f>
        <v>New Export 33</v>
      </c>
      <c r="C153" s="157" t="str">
        <f>IF($A153="","",VLOOKUP($A153,'Annex 2 EHV charges'!$D:$O,3,0))</f>
        <v>New Export 33</v>
      </c>
      <c r="D153" s="156" t="str">
        <f>IF($A153="","",VLOOKUP($A153,'Annex 2 EHV charges'!$D:$O,4,0))</f>
        <v>CEFN BETINGAU 'B' 33kV GEN</v>
      </c>
      <c r="E153" s="161" t="str">
        <f>IFERROR(IF(VLOOKUP($A153,'Annex 2 EHV charges'!$D:$O,9,FALSE)=0,"",VLOOKUP($A153,'Annex 2 EHV charges'!$D:$O,9,FALSE)),"")</f>
        <v/>
      </c>
      <c r="F153" s="162">
        <f>IFERROR(IF(VLOOKUP($A153,'Annex 2 EHV charges'!$D:$O,10,FALSE)=0,"",VLOOKUP($A153,'Annex 2 EHV charges'!$D:$O,10,FALSE)),"")</f>
        <v>966.78</v>
      </c>
      <c r="G153" s="163">
        <f>IFERROR(IF(VLOOKUP($A153,'Annex 2 EHV charges'!$D:$O,11,FALSE)=0,"",VLOOKUP($A153,'Annex 2 EHV charges'!$D:$O,11,FALSE)),"")</f>
        <v>0.05</v>
      </c>
      <c r="H153" s="163">
        <f>IFERROR(IF(VLOOKUP($A153,'Annex 2 EHV charges'!$D:$O,12,FALSE)=0,"",VLOOKUP($A153,'Annex 2 EHV charges'!$D:$O,12,FALSE)),"")</f>
        <v>0.05</v>
      </c>
    </row>
    <row r="154" spans="1:8" x14ac:dyDescent="0.2">
      <c r="A154" s="157" t="str">
        <f t="array" ref="A154">IFERROR(INDEX('Annex 2 EHV charges'!$D$11:$D$260, MATCH(0, IF(ISBLANK('Annex 2 EHV charges'!$D$11:$D$260),1, COUNTIF(A$4:$A153, 'Annex 2 EHV charges'!$D$11:$D$260)), 0)),"")</f>
        <v>New Export 34</v>
      </c>
      <c r="B154" s="156" t="str">
        <f>IF($A154="","",VLOOKUP($A154,'Annex 2 EHV charges'!$D:$O,2,0))</f>
        <v>New Export 34</v>
      </c>
      <c r="C154" s="157" t="str">
        <f>IF($A154="","",VLOOKUP($A154,'Annex 2 EHV charges'!$D:$O,3,0))</f>
        <v>New Export 34</v>
      </c>
      <c r="D154" s="156" t="str">
        <f>IF($A154="","",VLOOKUP($A154,'Annex 2 EHV charges'!$D:$O,4,0))</f>
        <v>BRECHFA WEST 132kV GEN</v>
      </c>
      <c r="E154" s="161" t="str">
        <f>IFERROR(IF(VLOOKUP($A154,'Annex 2 EHV charges'!$D:$O,9,FALSE)=0,"",VLOOKUP($A154,'Annex 2 EHV charges'!$D:$O,9,FALSE)),"")</f>
        <v/>
      </c>
      <c r="F154" s="162">
        <f>IFERROR(IF(VLOOKUP($A154,'Annex 2 EHV charges'!$D:$O,10,FALSE)=0,"",VLOOKUP($A154,'Annex 2 EHV charges'!$D:$O,10,FALSE)),"")</f>
        <v>74386.240000000005</v>
      </c>
      <c r="G154" s="163">
        <f>IFERROR(IF(VLOOKUP($A154,'Annex 2 EHV charges'!$D:$O,11,FALSE)=0,"",VLOOKUP($A154,'Annex 2 EHV charges'!$D:$O,11,FALSE)),"")</f>
        <v>0.05</v>
      </c>
      <c r="H154" s="163">
        <f>IFERROR(IF(VLOOKUP($A154,'Annex 2 EHV charges'!$D:$O,12,FALSE)=0,"",VLOOKUP($A154,'Annex 2 EHV charges'!$D:$O,12,FALSE)),"")</f>
        <v>0.05</v>
      </c>
    </row>
    <row r="155" spans="1:8" x14ac:dyDescent="0.2">
      <c r="A155" s="157" t="str">
        <f t="array" ref="A155">IFERROR(INDEX('Annex 2 EHV charges'!$D$11:$D$260, MATCH(0, IF(ISBLANK('Annex 2 EHV charges'!$D$11:$D$260),1, COUNTIF(A$4:$A154, 'Annex 2 EHV charges'!$D$11:$D$260)), 0)),"")</f>
        <v>New Export 35</v>
      </c>
      <c r="B155" s="156" t="str">
        <f>IF($A155="","",VLOOKUP($A155,'Annex 2 EHV charges'!$D:$O,2,0))</f>
        <v>New Export 35</v>
      </c>
      <c r="C155" s="157" t="str">
        <f>IF($A155="","",VLOOKUP($A155,'Annex 2 EHV charges'!$D:$O,3,0))</f>
        <v>New Export 35</v>
      </c>
      <c r="D155" s="156" t="str">
        <f>IF($A155="","",VLOOKUP($A155,'Annex 2 EHV charges'!$D:$O,4,0))</f>
        <v>CHRISTCHURCH RD 33kV GEN</v>
      </c>
      <c r="E155" s="161">
        <f>IFERROR(IF(VLOOKUP($A155,'Annex 2 EHV charges'!$D:$O,9,FALSE)=0,"",VLOOKUP($A155,'Annex 2 EHV charges'!$D:$O,9,FALSE)),"")</f>
        <v>-7.0000000000000001E-3</v>
      </c>
      <c r="F155" s="162">
        <f>IFERROR(IF(VLOOKUP($A155,'Annex 2 EHV charges'!$D:$O,10,FALSE)=0,"",VLOOKUP($A155,'Annex 2 EHV charges'!$D:$O,10,FALSE)),"")</f>
        <v>2249.4899999999998</v>
      </c>
      <c r="G155" s="163">
        <f>IFERROR(IF(VLOOKUP($A155,'Annex 2 EHV charges'!$D:$O,11,FALSE)=0,"",VLOOKUP($A155,'Annex 2 EHV charges'!$D:$O,11,FALSE)),"")</f>
        <v>0.05</v>
      </c>
      <c r="H155" s="163">
        <f>IFERROR(IF(VLOOKUP($A155,'Annex 2 EHV charges'!$D:$O,12,FALSE)=0,"",VLOOKUP($A155,'Annex 2 EHV charges'!$D:$O,12,FALSE)),"")</f>
        <v>0.05</v>
      </c>
    </row>
    <row r="156" spans="1:8" x14ac:dyDescent="0.2">
      <c r="A156" s="157" t="str">
        <f t="array" ref="A156">IFERROR(INDEX('Annex 2 EHV charges'!$D$11:$D$260, MATCH(0, IF(ISBLANK('Annex 2 EHV charges'!$D$11:$D$260),1, COUNTIF(A$4:$A155, 'Annex 2 EHV charges'!$D$11:$D$260)), 0)),"")</f>
        <v>New Export 36</v>
      </c>
      <c r="B156" s="156" t="str">
        <f>IF($A156="","",VLOOKUP($A156,'Annex 2 EHV charges'!$D:$O,2,0))</f>
        <v>New Export 36</v>
      </c>
      <c r="C156" s="157" t="str">
        <f>IF($A156="","",VLOOKUP($A156,'Annex 2 EHV charges'!$D:$O,3,0))</f>
        <v>New Export 36</v>
      </c>
      <c r="D156" s="156" t="str">
        <f>IF($A156="","",VLOOKUP($A156,'Annex 2 EHV charges'!$D:$O,4,0))</f>
        <v>EDWARD WORKS 33kV GEN</v>
      </c>
      <c r="E156" s="161">
        <f>IFERROR(IF(VLOOKUP($A156,'Annex 2 EHV charges'!$D:$O,9,FALSE)=0,"",VLOOKUP($A156,'Annex 2 EHV charges'!$D:$O,9,FALSE)),"")</f>
        <v>-5.0999999999999997E-2</v>
      </c>
      <c r="F156" s="162">
        <f>IFERROR(IF(VLOOKUP($A156,'Annex 2 EHV charges'!$D:$O,10,FALSE)=0,"",VLOOKUP($A156,'Annex 2 EHV charges'!$D:$O,10,FALSE)),"")</f>
        <v>981.84</v>
      </c>
      <c r="G156" s="163">
        <f>IFERROR(IF(VLOOKUP($A156,'Annex 2 EHV charges'!$D:$O,11,FALSE)=0,"",VLOOKUP($A156,'Annex 2 EHV charges'!$D:$O,11,FALSE)),"")</f>
        <v>0.05</v>
      </c>
      <c r="H156" s="163">
        <f>IFERROR(IF(VLOOKUP($A156,'Annex 2 EHV charges'!$D:$O,12,FALSE)=0,"",VLOOKUP($A156,'Annex 2 EHV charges'!$D:$O,12,FALSE)),"")</f>
        <v>0.05</v>
      </c>
    </row>
    <row r="157" spans="1:8" x14ac:dyDescent="0.2">
      <c r="A157" s="157" t="str">
        <f t="array" ref="A157">IFERROR(INDEX('Annex 2 EHV charges'!$D$11:$D$260, MATCH(0, IF(ISBLANK('Annex 2 EHV charges'!$D$11:$D$260),1, COUNTIF(A$4:$A156, 'Annex 2 EHV charges'!$D$11:$D$260)), 0)),"")</f>
        <v>New Export 37</v>
      </c>
      <c r="B157" s="156" t="str">
        <f>IF($A157="","",VLOOKUP($A157,'Annex 2 EHV charges'!$D:$O,2,0))</f>
        <v>New Export 37</v>
      </c>
      <c r="C157" s="157" t="str">
        <f>IF($A157="","",VLOOKUP($A157,'Annex 2 EHV charges'!$D:$O,3,0))</f>
        <v>New Export 37</v>
      </c>
      <c r="D157" s="156" t="str">
        <f>IF($A157="","",VLOOKUP($A157,'Annex 2 EHV charges'!$D:$O,4,0))</f>
        <v>ENVIROPARKS 33kV GEN</v>
      </c>
      <c r="E157" s="161">
        <f>IFERROR(IF(VLOOKUP($A157,'Annex 2 EHV charges'!$D:$O,9,FALSE)=0,"",VLOOKUP($A157,'Annex 2 EHV charges'!$D:$O,9,FALSE)),"")</f>
        <v>-0.156</v>
      </c>
      <c r="F157" s="162">
        <f>IFERROR(IF(VLOOKUP($A157,'Annex 2 EHV charges'!$D:$O,10,FALSE)=0,"",VLOOKUP($A157,'Annex 2 EHV charges'!$D:$O,10,FALSE)),"")</f>
        <v>1104.32</v>
      </c>
      <c r="G157" s="163">
        <f>IFERROR(IF(VLOOKUP($A157,'Annex 2 EHV charges'!$D:$O,11,FALSE)=0,"",VLOOKUP($A157,'Annex 2 EHV charges'!$D:$O,11,FALSE)),"")</f>
        <v>0.05</v>
      </c>
      <c r="H157" s="163">
        <f>IFERROR(IF(VLOOKUP($A157,'Annex 2 EHV charges'!$D:$O,12,FALSE)=0,"",VLOOKUP($A157,'Annex 2 EHV charges'!$D:$O,12,FALSE)),"")</f>
        <v>0.05</v>
      </c>
    </row>
    <row r="158" spans="1:8" x14ac:dyDescent="0.2">
      <c r="A158" s="157" t="str">
        <f t="array" ref="A158">IFERROR(INDEX('Annex 2 EHV charges'!$D$11:$D$260, MATCH(0, IF(ISBLANK('Annex 2 EHV charges'!$D$11:$D$260),1, COUNTIF(A$4:$A157, 'Annex 2 EHV charges'!$D$11:$D$260)), 0)),"")</f>
        <v>New Export 38</v>
      </c>
      <c r="B158" s="156" t="str">
        <f>IF($A158="","",VLOOKUP($A158,'Annex 2 EHV charges'!$D:$O,2,0))</f>
        <v>New Export 38</v>
      </c>
      <c r="C158" s="157" t="str">
        <f>IF($A158="","",VLOOKUP($A158,'Annex 2 EHV charges'!$D:$O,3,0))</f>
        <v>New Export 38</v>
      </c>
      <c r="D158" s="156" t="str">
        <f>IF($A158="","",VLOOKUP($A158,'Annex 2 EHV charges'!$D:$O,4,0))</f>
        <v>FFOS LAS STOR 33kV GEN</v>
      </c>
      <c r="E158" s="161">
        <f>IFERROR(IF(VLOOKUP($A158,'Annex 2 EHV charges'!$D:$O,9,FALSE)=0,"",VLOOKUP($A158,'Annex 2 EHV charges'!$D:$O,9,FALSE)),"")</f>
        <v>-1.1000000000000001</v>
      </c>
      <c r="F158" s="162">
        <f>IFERROR(IF(VLOOKUP($A158,'Annex 2 EHV charges'!$D:$O,10,FALSE)=0,"",VLOOKUP($A158,'Annex 2 EHV charges'!$D:$O,10,FALSE)),"")</f>
        <v>1083.93</v>
      </c>
      <c r="G158" s="163">
        <f>IFERROR(IF(VLOOKUP($A158,'Annex 2 EHV charges'!$D:$O,11,FALSE)=0,"",VLOOKUP($A158,'Annex 2 EHV charges'!$D:$O,11,FALSE)),"")</f>
        <v>0.05</v>
      </c>
      <c r="H158" s="163">
        <f>IFERROR(IF(VLOOKUP($A158,'Annex 2 EHV charges'!$D:$O,12,FALSE)=0,"",VLOOKUP($A158,'Annex 2 EHV charges'!$D:$O,12,FALSE)),"")</f>
        <v>0.05</v>
      </c>
    </row>
    <row r="159" spans="1:8" x14ac:dyDescent="0.2">
      <c r="A159" s="157" t="str">
        <f t="array" ref="A159">IFERROR(INDEX('Annex 2 EHV charges'!$D$11:$D$260, MATCH(0, IF(ISBLANK('Annex 2 EHV charges'!$D$11:$D$260),1, COUNTIF(A$4:$A158, 'Annex 2 EHV charges'!$D$11:$D$260)), 0)),"")</f>
        <v>New Export 39</v>
      </c>
      <c r="B159" s="156" t="str">
        <f>IF($A159="","",VLOOKUP($A159,'Annex 2 EHV charges'!$D:$O,2,0))</f>
        <v>New Export 39</v>
      </c>
      <c r="C159" s="157" t="str">
        <f>IF($A159="","",VLOOKUP($A159,'Annex 2 EHV charges'!$D:$O,3,0))</f>
        <v>New Export 39</v>
      </c>
      <c r="D159" s="156" t="str">
        <f>IF($A159="","",VLOOKUP($A159,'Annex 2 EHV charges'!$D:$O,4,0))</f>
        <v>GOWERTON EAST STOR 33kV GEN</v>
      </c>
      <c r="E159" s="161" t="str">
        <f>IFERROR(IF(VLOOKUP($A159,'Annex 2 EHV charges'!$D:$O,9,FALSE)=0,"",VLOOKUP($A159,'Annex 2 EHV charges'!$D:$O,9,FALSE)),"")</f>
        <v/>
      </c>
      <c r="F159" s="162">
        <f>IFERROR(IF(VLOOKUP($A159,'Annex 2 EHV charges'!$D:$O,10,FALSE)=0,"",VLOOKUP($A159,'Annex 2 EHV charges'!$D:$O,10,FALSE)),"")</f>
        <v>779.82</v>
      </c>
      <c r="G159" s="163">
        <f>IFERROR(IF(VLOOKUP($A159,'Annex 2 EHV charges'!$D:$O,11,FALSE)=0,"",VLOOKUP($A159,'Annex 2 EHV charges'!$D:$O,11,FALSE)),"")</f>
        <v>0.05</v>
      </c>
      <c r="H159" s="163">
        <f>IFERROR(IF(VLOOKUP($A159,'Annex 2 EHV charges'!$D:$O,12,FALSE)=0,"",VLOOKUP($A159,'Annex 2 EHV charges'!$D:$O,12,FALSE)),"")</f>
        <v>0.05</v>
      </c>
    </row>
    <row r="160" spans="1:8" x14ac:dyDescent="0.2">
      <c r="A160" s="157" t="str">
        <f t="array" ref="A160">IFERROR(INDEX('Annex 2 EHV charges'!$D$11:$D$260, MATCH(0, IF(ISBLANK('Annex 2 EHV charges'!$D$11:$D$260),1, COUNTIF(A$4:$A159, 'Annex 2 EHV charges'!$D$11:$D$260)), 0)),"")</f>
        <v>New Export 40</v>
      </c>
      <c r="B160" s="156" t="str">
        <f>IF($A160="","",VLOOKUP($A160,'Annex 2 EHV charges'!$D:$O,2,0))</f>
        <v>New Export 40</v>
      </c>
      <c r="C160" s="157" t="str">
        <f>IF($A160="","",VLOOKUP($A160,'Annex 2 EHV charges'!$D:$O,3,0))</f>
        <v>New Export 40</v>
      </c>
      <c r="D160" s="156" t="str">
        <f>IF($A160="","",VLOOKUP($A160,'Annex 2 EHV charges'!$D:$O,4,0))</f>
        <v>LLETY NEWYDD FM 33kV GEN</v>
      </c>
      <c r="E160" s="161" t="str">
        <f>IFERROR(IF(VLOOKUP($A160,'Annex 2 EHV charges'!$D:$O,9,FALSE)=0,"",VLOOKUP($A160,'Annex 2 EHV charges'!$D:$O,9,FALSE)),"")</f>
        <v/>
      </c>
      <c r="F160" s="162">
        <f>IFERROR(IF(VLOOKUP($A160,'Annex 2 EHV charges'!$D:$O,10,FALSE)=0,"",VLOOKUP($A160,'Annex 2 EHV charges'!$D:$O,10,FALSE)),"")</f>
        <v>846.01</v>
      </c>
      <c r="G160" s="163">
        <f>IFERROR(IF(VLOOKUP($A160,'Annex 2 EHV charges'!$D:$O,11,FALSE)=0,"",VLOOKUP($A160,'Annex 2 EHV charges'!$D:$O,11,FALSE)),"")</f>
        <v>0.05</v>
      </c>
      <c r="H160" s="163">
        <f>IFERROR(IF(VLOOKUP($A160,'Annex 2 EHV charges'!$D:$O,12,FALSE)=0,"",VLOOKUP($A160,'Annex 2 EHV charges'!$D:$O,12,FALSE)),"")</f>
        <v>0.05</v>
      </c>
    </row>
    <row r="161" spans="1:8" x14ac:dyDescent="0.2">
      <c r="A161" s="157" t="str">
        <f t="array" ref="A161">IFERROR(INDEX('Annex 2 EHV charges'!$D$11:$D$260, MATCH(0, IF(ISBLANK('Annex 2 EHV charges'!$D$11:$D$260),1, COUNTIF(A$4:$A160, 'Annex 2 EHV charges'!$D$11:$D$260)), 0)),"")</f>
        <v>New Export 41</v>
      </c>
      <c r="B161" s="156" t="str">
        <f>IF($A161="","",VLOOKUP($A161,'Annex 2 EHV charges'!$D:$O,2,0))</f>
        <v>New Export 41</v>
      </c>
      <c r="C161" s="157" t="str">
        <f>IF($A161="","",VLOOKUP($A161,'Annex 2 EHV charges'!$D:$O,3,0))</f>
        <v>New Export 41</v>
      </c>
      <c r="D161" s="156" t="str">
        <f>IF($A161="","",VLOOKUP($A161,'Annex 2 EHV charges'!$D:$O,4,0))</f>
        <v>MYNYDD Y GWAIR 132kV</v>
      </c>
      <c r="E161" s="161" t="str">
        <f>IFERROR(IF(VLOOKUP($A161,'Annex 2 EHV charges'!$D:$O,9,FALSE)=0,"",VLOOKUP($A161,'Annex 2 EHV charges'!$D:$O,9,FALSE)),"")</f>
        <v/>
      </c>
      <c r="F161" s="162">
        <f>IFERROR(IF(VLOOKUP($A161,'Annex 2 EHV charges'!$D:$O,10,FALSE)=0,"",VLOOKUP($A161,'Annex 2 EHV charges'!$D:$O,10,FALSE)),"")</f>
        <v>1225.83</v>
      </c>
      <c r="G161" s="163">
        <f>IFERROR(IF(VLOOKUP($A161,'Annex 2 EHV charges'!$D:$O,11,FALSE)=0,"",VLOOKUP($A161,'Annex 2 EHV charges'!$D:$O,11,FALSE)),"")</f>
        <v>0.05</v>
      </c>
      <c r="H161" s="163">
        <f>IFERROR(IF(VLOOKUP($A161,'Annex 2 EHV charges'!$D:$O,12,FALSE)=0,"",VLOOKUP($A161,'Annex 2 EHV charges'!$D:$O,12,FALSE)),"")</f>
        <v>0.05</v>
      </c>
    </row>
    <row r="162" spans="1:8" x14ac:dyDescent="0.2">
      <c r="A162" s="157" t="str">
        <f t="array" ref="A162">IFERROR(INDEX('Annex 2 EHV charges'!$D$11:$D$260, MATCH(0, IF(ISBLANK('Annex 2 EHV charges'!$D$11:$D$260),1, COUNTIF(A$4:$A161, 'Annex 2 EHV charges'!$D$11:$D$260)), 0)),"")</f>
        <v>New Export 42</v>
      </c>
      <c r="B162" s="156" t="str">
        <f>IF($A162="","",VLOOKUP($A162,'Annex 2 EHV charges'!$D:$O,2,0))</f>
        <v>New Export 42</v>
      </c>
      <c r="C162" s="157" t="str">
        <f>IF($A162="","",VLOOKUP($A162,'Annex 2 EHV charges'!$D:$O,3,0))</f>
        <v>New Export 42</v>
      </c>
      <c r="D162" s="156" t="str">
        <f>IF($A162="","",VLOOKUP($A162,'Annex 2 EHV charges'!$D:$O,4,0))</f>
        <v>PEMBREY 33kV GEN</v>
      </c>
      <c r="E162" s="161" t="str">
        <f>IFERROR(IF(VLOOKUP($A162,'Annex 2 EHV charges'!$D:$O,9,FALSE)=0,"",VLOOKUP($A162,'Annex 2 EHV charges'!$D:$O,9,FALSE)),"")</f>
        <v/>
      </c>
      <c r="F162" s="162">
        <f>IFERROR(IF(VLOOKUP($A162,'Annex 2 EHV charges'!$D:$O,10,FALSE)=0,"",VLOOKUP($A162,'Annex 2 EHV charges'!$D:$O,10,FALSE)),"")</f>
        <v>2556.9499999999998</v>
      </c>
      <c r="G162" s="163">
        <f>IFERROR(IF(VLOOKUP($A162,'Annex 2 EHV charges'!$D:$O,11,FALSE)=0,"",VLOOKUP($A162,'Annex 2 EHV charges'!$D:$O,11,FALSE)),"")</f>
        <v>0.05</v>
      </c>
      <c r="H162" s="163">
        <f>IFERROR(IF(VLOOKUP($A162,'Annex 2 EHV charges'!$D:$O,12,FALSE)=0,"",VLOOKUP($A162,'Annex 2 EHV charges'!$D:$O,12,FALSE)),"")</f>
        <v>0.05</v>
      </c>
    </row>
    <row r="163" spans="1:8" x14ac:dyDescent="0.2">
      <c r="A163" s="157" t="str">
        <f t="array" ref="A163">IFERROR(INDEX('Annex 2 EHV charges'!$D$11:$D$260, MATCH(0, IF(ISBLANK('Annex 2 EHV charges'!$D$11:$D$260),1, COUNTIF(A$4:$A162, 'Annex 2 EHV charges'!$D$11:$D$260)), 0)),"")</f>
        <v>New Export 43</v>
      </c>
      <c r="B163" s="156" t="str">
        <f>IF($A163="","",VLOOKUP($A163,'Annex 2 EHV charges'!$D:$O,2,0))</f>
        <v>New Export 43</v>
      </c>
      <c r="C163" s="157" t="str">
        <f>IF($A163="","",VLOOKUP($A163,'Annex 2 EHV charges'!$D:$O,3,0))</f>
        <v>New Export 43</v>
      </c>
      <c r="D163" s="156" t="str">
        <f>IF($A163="","",VLOOKUP($A163,'Annex 2 EHV charges'!$D:$O,4,0))</f>
        <v>PENDERI 132kV GEN</v>
      </c>
      <c r="E163" s="161" t="str">
        <f>IFERROR(IF(VLOOKUP($A163,'Annex 2 EHV charges'!$D:$O,9,FALSE)=0,"",VLOOKUP($A163,'Annex 2 EHV charges'!$D:$O,9,FALSE)),"")</f>
        <v/>
      </c>
      <c r="F163" s="162">
        <f>IFERROR(IF(VLOOKUP($A163,'Annex 2 EHV charges'!$D:$O,10,FALSE)=0,"",VLOOKUP($A163,'Annex 2 EHV charges'!$D:$O,10,FALSE)),"")</f>
        <v>7578.2</v>
      </c>
      <c r="G163" s="163">
        <f>IFERROR(IF(VLOOKUP($A163,'Annex 2 EHV charges'!$D:$O,11,FALSE)=0,"",VLOOKUP($A163,'Annex 2 EHV charges'!$D:$O,11,FALSE)),"")</f>
        <v>0.05</v>
      </c>
      <c r="H163" s="163">
        <f>IFERROR(IF(VLOOKUP($A163,'Annex 2 EHV charges'!$D:$O,12,FALSE)=0,"",VLOOKUP($A163,'Annex 2 EHV charges'!$D:$O,12,FALSE)),"")</f>
        <v>0.05</v>
      </c>
    </row>
    <row r="164" spans="1:8" x14ac:dyDescent="0.2">
      <c r="A164" s="157" t="str">
        <f t="array" ref="A164">IFERROR(INDEX('Annex 2 EHV charges'!$D$11:$D$260, MATCH(0, IF(ISBLANK('Annex 2 EHV charges'!$D$11:$D$260),1, COUNTIF(A$4:$A163, 'Annex 2 EHV charges'!$D$11:$D$260)), 0)),"")</f>
        <v>New Export 44</v>
      </c>
      <c r="B164" s="156" t="str">
        <f>IF($A164="","",VLOOKUP($A164,'Annex 2 EHV charges'!$D:$O,2,0))</f>
        <v>New Export 44</v>
      </c>
      <c r="C164" s="157" t="str">
        <f>IF($A164="","",VLOOKUP($A164,'Annex 2 EHV charges'!$D:$O,3,0))</f>
        <v>New Export 44</v>
      </c>
      <c r="D164" s="156" t="str">
        <f>IF($A164="","",VLOOKUP($A164,'Annex 2 EHV charges'!$D:$O,4,0))</f>
        <v>YSTRADFFIN 33kV GEN</v>
      </c>
      <c r="E164" s="161">
        <f>IFERROR(IF(VLOOKUP($A164,'Annex 2 EHV charges'!$D:$O,9,FALSE)=0,"",VLOOKUP($A164,'Annex 2 EHV charges'!$D:$O,9,FALSE)),"")</f>
        <v>-2.9969999999999999</v>
      </c>
      <c r="F164" s="162">
        <f>IFERROR(IF(VLOOKUP($A164,'Annex 2 EHV charges'!$D:$O,10,FALSE)=0,"",VLOOKUP($A164,'Annex 2 EHV charges'!$D:$O,10,FALSE)),"")</f>
        <v>427.97</v>
      </c>
      <c r="G164" s="163">
        <f>IFERROR(IF(VLOOKUP($A164,'Annex 2 EHV charges'!$D:$O,11,FALSE)=0,"",VLOOKUP($A164,'Annex 2 EHV charges'!$D:$O,11,FALSE)),"")</f>
        <v>0.05</v>
      </c>
      <c r="H164" s="163">
        <f>IFERROR(IF(VLOOKUP($A164,'Annex 2 EHV charges'!$D:$O,12,FALSE)=0,"",VLOOKUP($A164,'Annex 2 EHV charges'!$D:$O,12,FALSE)),"")</f>
        <v>0.05</v>
      </c>
    </row>
    <row r="165" spans="1:8" x14ac:dyDescent="0.2">
      <c r="A165" s="157" t="str">
        <f t="array" ref="A165">IFERROR(INDEX('Annex 2 EHV charges'!$D$11:$D$260, MATCH(0, IF(ISBLANK('Annex 2 EHV charges'!$D$11:$D$260),1, COUNTIF(A$4:$A164, 'Annex 2 EHV charges'!$D$11:$D$260)), 0)),"")</f>
        <v>New Export 45</v>
      </c>
      <c r="B165" s="156" t="str">
        <f>IF($A165="","",VLOOKUP($A165,'Annex 2 EHV charges'!$D:$O,2,0))</f>
        <v>New Export 45</v>
      </c>
      <c r="C165" s="157" t="str">
        <f>IF($A165="","",VLOOKUP($A165,'Annex 2 EHV charges'!$D:$O,3,0))</f>
        <v>New Export 45</v>
      </c>
      <c r="D165" s="156" t="str">
        <f>IF($A165="","",VLOOKUP($A165,'Annex 2 EHV charges'!$D:$O,4,0))</f>
        <v>CAPITAL VALLEY 33kV GEN</v>
      </c>
      <c r="E165" s="161">
        <f>IFERROR(IF(VLOOKUP($A165,'Annex 2 EHV charges'!$D:$O,9,FALSE)=0,"",VLOOKUP($A165,'Annex 2 EHV charges'!$D:$O,9,FALSE)),"")</f>
        <v>-0.27800000000000002</v>
      </c>
      <c r="F165" s="162">
        <f>IFERROR(IF(VLOOKUP($A165,'Annex 2 EHV charges'!$D:$O,10,FALSE)=0,"",VLOOKUP($A165,'Annex 2 EHV charges'!$D:$O,10,FALSE)),"")</f>
        <v>3511.8</v>
      </c>
      <c r="G165" s="163">
        <f>IFERROR(IF(VLOOKUP($A165,'Annex 2 EHV charges'!$D:$O,11,FALSE)=0,"",VLOOKUP($A165,'Annex 2 EHV charges'!$D:$O,11,FALSE)),"")</f>
        <v>0.05</v>
      </c>
      <c r="H165" s="163">
        <f>IFERROR(IF(VLOOKUP($A165,'Annex 2 EHV charges'!$D:$O,12,FALSE)=0,"",VLOOKUP($A165,'Annex 2 EHV charges'!$D:$O,12,FALSE)),"")</f>
        <v>0.05</v>
      </c>
    </row>
    <row r="166" spans="1:8" x14ac:dyDescent="0.2">
      <c r="A166" s="157" t="str">
        <f t="array" ref="A166">IFERROR(INDEX('Annex 2 EHV charges'!$D$11:$D$260, MATCH(0, IF(ISBLANK('Annex 2 EHV charges'!$D$11:$D$260),1, COUNTIF(A$4:$A165, 'Annex 2 EHV charges'!$D$11:$D$260)), 0)),"")</f>
        <v>New Export 46</v>
      </c>
      <c r="B166" s="156" t="str">
        <f>IF($A166="","",VLOOKUP($A166,'Annex 2 EHV charges'!$D:$O,2,0))</f>
        <v>New Export 46</v>
      </c>
      <c r="C166" s="157" t="str">
        <f>IF($A166="","",VLOOKUP($A166,'Annex 2 EHV charges'!$D:$O,3,0))</f>
        <v>New Export 46</v>
      </c>
      <c r="D166" s="156" t="str">
        <f>IF($A166="","",VLOOKUP($A166,'Annex 2 EHV charges'!$D:$O,4,0))</f>
        <v>CRIBYN DU 33kV GEN</v>
      </c>
      <c r="E166" s="161" t="str">
        <f>IFERROR(IF(VLOOKUP($A166,'Annex 2 EHV charges'!$D:$O,9,FALSE)=0,"",VLOOKUP($A166,'Annex 2 EHV charges'!$D:$O,9,FALSE)),"")</f>
        <v/>
      </c>
      <c r="F166" s="162">
        <f>IFERROR(IF(VLOOKUP($A166,'Annex 2 EHV charges'!$D:$O,10,FALSE)=0,"",VLOOKUP($A166,'Annex 2 EHV charges'!$D:$O,10,FALSE)),"")</f>
        <v>876.67</v>
      </c>
      <c r="G166" s="163">
        <f>IFERROR(IF(VLOOKUP($A166,'Annex 2 EHV charges'!$D:$O,11,FALSE)=0,"",VLOOKUP($A166,'Annex 2 EHV charges'!$D:$O,11,FALSE)),"")</f>
        <v>0.05</v>
      </c>
      <c r="H166" s="163">
        <f>IFERROR(IF(VLOOKUP($A166,'Annex 2 EHV charges'!$D:$O,12,FALSE)=0,"",VLOOKUP($A166,'Annex 2 EHV charges'!$D:$O,12,FALSE)),"")</f>
        <v>0.05</v>
      </c>
    </row>
    <row r="167" spans="1:8" x14ac:dyDescent="0.2">
      <c r="A167" s="157" t="str">
        <f t="array" ref="A167">IFERROR(INDEX('Annex 2 EHV charges'!$D$11:$D$260, MATCH(0, IF(ISBLANK('Annex 2 EHV charges'!$D$11:$D$260),1, COUNTIF(A$4:$A166, 'Annex 2 EHV charges'!$D$11:$D$260)), 0)),"")</f>
        <v>New Export 47</v>
      </c>
      <c r="B167" s="156" t="str">
        <f>IF($A167="","",VLOOKUP($A167,'Annex 2 EHV charges'!$D:$O,2,0))</f>
        <v>New Export 47</v>
      </c>
      <c r="C167" s="157" t="str">
        <f>IF($A167="","",VLOOKUP($A167,'Annex 2 EHV charges'!$D:$O,3,0))</f>
        <v>New Export 47</v>
      </c>
      <c r="D167" s="156" t="str">
        <f>IF($A167="","",VLOOKUP($A167,'Annex 2 EHV charges'!$D:$O,4,0))</f>
        <v>HAWSE FM 132kV GEN</v>
      </c>
      <c r="E167" s="161" t="str">
        <f>IFERROR(IF(VLOOKUP($A167,'Annex 2 EHV charges'!$D:$O,9,FALSE)=0,"",VLOOKUP($A167,'Annex 2 EHV charges'!$D:$O,9,FALSE)),"")</f>
        <v/>
      </c>
      <c r="F167" s="162">
        <f>IFERROR(IF(VLOOKUP($A167,'Annex 2 EHV charges'!$D:$O,10,FALSE)=0,"",VLOOKUP($A167,'Annex 2 EHV charges'!$D:$O,10,FALSE)),"")</f>
        <v>1623.36</v>
      </c>
      <c r="G167" s="163">
        <f>IFERROR(IF(VLOOKUP($A167,'Annex 2 EHV charges'!$D:$O,11,FALSE)=0,"",VLOOKUP($A167,'Annex 2 EHV charges'!$D:$O,11,FALSE)),"")</f>
        <v>0.05</v>
      </c>
      <c r="H167" s="163">
        <f>IFERROR(IF(VLOOKUP($A167,'Annex 2 EHV charges'!$D:$O,12,FALSE)=0,"",VLOOKUP($A167,'Annex 2 EHV charges'!$D:$O,12,FALSE)),"")</f>
        <v>0.05</v>
      </c>
    </row>
    <row r="168" spans="1:8" x14ac:dyDescent="0.2">
      <c r="A168" s="157" t="str">
        <f t="array" ref="A168">IFERROR(INDEX('Annex 2 EHV charges'!$D$11:$D$260, MATCH(0, IF(ISBLANK('Annex 2 EHV charges'!$D$11:$D$260),1, COUNTIF(A$4:$A167, 'Annex 2 EHV charges'!$D$11:$D$260)), 0)),"")</f>
        <v>New Export 48</v>
      </c>
      <c r="B168" s="156" t="str">
        <f>IF($A168="","",VLOOKUP($A168,'Annex 2 EHV charges'!$D:$O,2,0))</f>
        <v>New Export 48</v>
      </c>
      <c r="C168" s="157" t="str">
        <f>IF($A168="","",VLOOKUP($A168,'Annex 2 EHV charges'!$D:$O,3,0))</f>
        <v>New Export 48</v>
      </c>
      <c r="D168" s="156" t="str">
        <f>IF($A168="","",VLOOKUP($A168,'Annex 2 EHV charges'!$D:$O,4,0))</f>
        <v>LLANTARNAM BATT 132kV GEN/DEM</v>
      </c>
      <c r="E168" s="161">
        <f>IFERROR(IF(VLOOKUP($A168,'Annex 2 EHV charges'!$D:$O,9,FALSE)=0,"",VLOOKUP($A168,'Annex 2 EHV charges'!$D:$O,9,FALSE)),"")</f>
        <v>-9.0999999999999998E-2</v>
      </c>
      <c r="F168" s="162">
        <f>IFERROR(IF(VLOOKUP($A168,'Annex 2 EHV charges'!$D:$O,10,FALSE)=0,"",VLOOKUP($A168,'Annex 2 EHV charges'!$D:$O,10,FALSE)),"")</f>
        <v>820.38</v>
      </c>
      <c r="G168" s="163">
        <f>IFERROR(IF(VLOOKUP($A168,'Annex 2 EHV charges'!$D:$O,11,FALSE)=0,"",VLOOKUP($A168,'Annex 2 EHV charges'!$D:$O,11,FALSE)),"")</f>
        <v>0.05</v>
      </c>
      <c r="H168" s="163">
        <f>IFERROR(IF(VLOOKUP($A168,'Annex 2 EHV charges'!$D:$O,12,FALSE)=0,"",VLOOKUP($A168,'Annex 2 EHV charges'!$D:$O,12,FALSE)),"")</f>
        <v>0.05</v>
      </c>
    </row>
    <row r="169" spans="1:8" x14ac:dyDescent="0.2">
      <c r="A169" s="157" t="str">
        <f t="array" ref="A169">IFERROR(INDEX('Annex 2 EHV charges'!$D$11:$D$260, MATCH(0, IF(ISBLANK('Annex 2 EHV charges'!$D$11:$D$260),1, COUNTIF(A$4:$A168, 'Annex 2 EHV charges'!$D$11:$D$260)), 0)),"")</f>
        <v>New Export 49</v>
      </c>
      <c r="B169" s="156" t="str">
        <f>IF($A169="","",VLOOKUP($A169,'Annex 2 EHV charges'!$D:$O,2,0))</f>
        <v>New Export 49</v>
      </c>
      <c r="C169" s="157" t="str">
        <f>IF($A169="","",VLOOKUP($A169,'Annex 2 EHV charges'!$D:$O,3,0))</f>
        <v>New Export 49</v>
      </c>
      <c r="D169" s="156" t="str">
        <f>IF($A169="","",VLOOKUP($A169,'Annex 2 EHV charges'!$D:$O,4,0))</f>
        <v>SOUTHBROOK STOR 33kV GEN</v>
      </c>
      <c r="E169" s="161" t="str">
        <f>IFERROR(IF(VLOOKUP($A169,'Annex 2 EHV charges'!$D:$O,9,FALSE)=0,"",VLOOKUP($A169,'Annex 2 EHV charges'!$D:$O,9,FALSE)),"")</f>
        <v/>
      </c>
      <c r="F169" s="162">
        <f>IFERROR(IF(VLOOKUP($A169,'Annex 2 EHV charges'!$D:$O,10,FALSE)=0,"",VLOOKUP($A169,'Annex 2 EHV charges'!$D:$O,10,FALSE)),"")</f>
        <v>979.01</v>
      </c>
      <c r="G169" s="163">
        <f>IFERROR(IF(VLOOKUP($A169,'Annex 2 EHV charges'!$D:$O,11,FALSE)=0,"",VLOOKUP($A169,'Annex 2 EHV charges'!$D:$O,11,FALSE)),"")</f>
        <v>0.05</v>
      </c>
      <c r="H169" s="163">
        <f>IFERROR(IF(VLOOKUP($A169,'Annex 2 EHV charges'!$D:$O,12,FALSE)=0,"",VLOOKUP($A169,'Annex 2 EHV charges'!$D:$O,12,FALSE)),"")</f>
        <v>0.05</v>
      </c>
    </row>
    <row r="170" spans="1:8" x14ac:dyDescent="0.2">
      <c r="A170" s="157" t="str">
        <f t="array" ref="A170">IFERROR(INDEX('Annex 2 EHV charges'!$D$11:$D$260, MATCH(0, IF(ISBLANK('Annex 2 EHV charges'!$D$11:$D$260),1, COUNTIF(A$4:$A169, 'Annex 2 EHV charges'!$D$11:$D$260)), 0)),"")</f>
        <v>New Export 50</v>
      </c>
      <c r="B170" s="156" t="str">
        <f>IF($A170="","",VLOOKUP($A170,'Annex 2 EHV charges'!$D:$O,2,0))</f>
        <v>New Export 50</v>
      </c>
      <c r="C170" s="157" t="str">
        <f>IF($A170="","",VLOOKUP($A170,'Annex 2 EHV charges'!$D:$O,3,0))</f>
        <v>New Export 50</v>
      </c>
      <c r="D170" s="156" t="str">
        <f>IF($A170="","",VLOOKUP($A170,'Annex 2 EHV charges'!$D:$O,4,0))</f>
        <v>MATHERN STOR 33kV GEN</v>
      </c>
      <c r="E170" s="161" t="str">
        <f>IFERROR(IF(VLOOKUP($A170,'Annex 2 EHV charges'!$D:$O,9,FALSE)=0,"",VLOOKUP($A170,'Annex 2 EHV charges'!$D:$O,9,FALSE)),"")</f>
        <v/>
      </c>
      <c r="F170" s="162">
        <f>IFERROR(IF(VLOOKUP($A170,'Annex 2 EHV charges'!$D:$O,10,FALSE)=0,"",VLOOKUP($A170,'Annex 2 EHV charges'!$D:$O,10,FALSE)),"")</f>
        <v>3537.43</v>
      </c>
      <c r="G170" s="163">
        <f>IFERROR(IF(VLOOKUP($A170,'Annex 2 EHV charges'!$D:$O,11,FALSE)=0,"",VLOOKUP($A170,'Annex 2 EHV charges'!$D:$O,11,FALSE)),"")</f>
        <v>0.05</v>
      </c>
      <c r="H170" s="163">
        <f>IFERROR(IF(VLOOKUP($A170,'Annex 2 EHV charges'!$D:$O,12,FALSE)=0,"",VLOOKUP($A170,'Annex 2 EHV charges'!$D:$O,12,FALSE)),"")</f>
        <v>0.05</v>
      </c>
    </row>
    <row r="171" spans="1:8" x14ac:dyDescent="0.2">
      <c r="A171" s="157" t="str">
        <f t="array" ref="A171">IFERROR(INDEX('Annex 2 EHV charges'!$D$11:$D$260, MATCH(0, IF(ISBLANK('Annex 2 EHV charges'!$D$11:$D$260),1, COUNTIF(A$4:$A170, 'Annex 2 EHV charges'!$D$11:$D$260)), 0)),"")</f>
        <v>New Export 51</v>
      </c>
      <c r="B171" s="156" t="str">
        <f>IF($A171="","",VLOOKUP($A171,'Annex 2 EHV charges'!$D:$O,2,0))</f>
        <v>New Export 51</v>
      </c>
      <c r="C171" s="157" t="str">
        <f>IF($A171="","",VLOOKUP($A171,'Annex 2 EHV charges'!$D:$O,3,0))</f>
        <v>New Export 51</v>
      </c>
      <c r="D171" s="156" t="str">
        <f>IF($A171="","",VLOOKUP($A171,'Annex 2 EHV charges'!$D:$O,4,0))</f>
        <v>TRASTON RD BATT 132kV GEN/DEM</v>
      </c>
      <c r="E171" s="161">
        <f>IFERROR(IF(VLOOKUP($A171,'Annex 2 EHV charges'!$D:$O,9,FALSE)=0,"",VLOOKUP($A171,'Annex 2 EHV charges'!$D:$O,9,FALSE)),"")</f>
        <v>-6.0000000000000001E-3</v>
      </c>
      <c r="F171" s="162">
        <f>IFERROR(IF(VLOOKUP($A171,'Annex 2 EHV charges'!$D:$O,10,FALSE)=0,"",VLOOKUP($A171,'Annex 2 EHV charges'!$D:$O,10,FALSE)),"")</f>
        <v>476.65</v>
      </c>
      <c r="G171" s="163">
        <f>IFERROR(IF(VLOOKUP($A171,'Annex 2 EHV charges'!$D:$O,11,FALSE)=0,"",VLOOKUP($A171,'Annex 2 EHV charges'!$D:$O,11,FALSE)),"")</f>
        <v>0.05</v>
      </c>
      <c r="H171" s="163">
        <f>IFERROR(IF(VLOOKUP($A171,'Annex 2 EHV charges'!$D:$O,12,FALSE)=0,"",VLOOKUP($A171,'Annex 2 EHV charges'!$D:$O,12,FALSE)),"")</f>
        <v>0.05</v>
      </c>
    </row>
    <row r="172" spans="1:8" x14ac:dyDescent="0.2">
      <c r="A172" s="157" t="str">
        <f t="array" ref="A172">IFERROR(INDEX('Annex 2 EHV charges'!$D$11:$D$260, MATCH(0, IF(ISBLANK('Annex 2 EHV charges'!$D$11:$D$260),1, COUNTIF(A$4:$A171, 'Annex 2 EHV charges'!$D$11:$D$260)), 0)),"")</f>
        <v>New Export 52</v>
      </c>
      <c r="B172" s="156" t="str">
        <f>IF($A172="","",VLOOKUP($A172,'Annex 2 EHV charges'!$D:$O,2,0))</f>
        <v>New Export 52</v>
      </c>
      <c r="C172" s="157" t="str">
        <f>IF($A172="","",VLOOKUP($A172,'Annex 2 EHV charges'!$D:$O,3,0))</f>
        <v>New Export 52</v>
      </c>
      <c r="D172" s="156" t="str">
        <f>IF($A172="","",VLOOKUP($A172,'Annex 2 EHV charges'!$D:$O,4,0))</f>
        <v>TRASTON RD STOR #2 33kV GEN</v>
      </c>
      <c r="E172" s="161" t="str">
        <f>IFERROR(IF(VLOOKUP($A172,'Annex 2 EHV charges'!$D:$O,9,FALSE)=0,"",VLOOKUP($A172,'Annex 2 EHV charges'!$D:$O,9,FALSE)),"")</f>
        <v/>
      </c>
      <c r="F172" s="162">
        <f>IFERROR(IF(VLOOKUP($A172,'Annex 2 EHV charges'!$D:$O,10,FALSE)=0,"",VLOOKUP($A172,'Annex 2 EHV charges'!$D:$O,10,FALSE)),"")</f>
        <v>728.74</v>
      </c>
      <c r="G172" s="163">
        <f>IFERROR(IF(VLOOKUP($A172,'Annex 2 EHV charges'!$D:$O,11,FALSE)=0,"",VLOOKUP($A172,'Annex 2 EHV charges'!$D:$O,11,FALSE)),"")</f>
        <v>0.05</v>
      </c>
      <c r="H172" s="163">
        <f>IFERROR(IF(VLOOKUP($A172,'Annex 2 EHV charges'!$D:$O,12,FALSE)=0,"",VLOOKUP($A172,'Annex 2 EHV charges'!$D:$O,12,FALSE)),"")</f>
        <v>0.05</v>
      </c>
    </row>
    <row r="173" spans="1:8" x14ac:dyDescent="0.2">
      <c r="A173" s="157" t="str">
        <f t="array" ref="A173">IFERROR(INDEX('Annex 2 EHV charges'!$D$11:$D$260, MATCH(0, IF(ISBLANK('Annex 2 EHV charges'!$D$11:$D$260),1, COUNTIF(A$4:$A172, 'Annex 2 EHV charges'!$D$11:$D$260)), 0)),"")</f>
        <v>New Export 53</v>
      </c>
      <c r="B173" s="156" t="str">
        <f>IF($A173="","",VLOOKUP($A173,'Annex 2 EHV charges'!$D:$O,2,0))</f>
        <v>New Export 53</v>
      </c>
      <c r="C173" s="157" t="str">
        <f>IF($A173="","",VLOOKUP($A173,'Annex 2 EHV charges'!$D:$O,3,0))</f>
        <v>New Export 53</v>
      </c>
      <c r="D173" s="156" t="str">
        <f>IF($A173="","",VLOOKUP($A173,'Annex 2 EHV charges'!$D:$O,4,0))</f>
        <v>TRASTON ROAD 33kV GEN</v>
      </c>
      <c r="E173" s="161" t="str">
        <f>IFERROR(IF(VLOOKUP($A173,'Annex 2 EHV charges'!$D:$O,9,FALSE)=0,"",VLOOKUP($A173,'Annex 2 EHV charges'!$D:$O,9,FALSE)),"")</f>
        <v/>
      </c>
      <c r="F173" s="162">
        <f>IFERROR(IF(VLOOKUP($A173,'Annex 2 EHV charges'!$D:$O,10,FALSE)=0,"",VLOOKUP($A173,'Annex 2 EHV charges'!$D:$O,10,FALSE)),"")</f>
        <v>795.51</v>
      </c>
      <c r="G173" s="163">
        <f>IFERROR(IF(VLOOKUP($A173,'Annex 2 EHV charges'!$D:$O,11,FALSE)=0,"",VLOOKUP($A173,'Annex 2 EHV charges'!$D:$O,11,FALSE)),"")</f>
        <v>0.05</v>
      </c>
      <c r="H173" s="163">
        <f>IFERROR(IF(VLOOKUP($A173,'Annex 2 EHV charges'!$D:$O,12,FALSE)=0,"",VLOOKUP($A173,'Annex 2 EHV charges'!$D:$O,12,FALSE)),"")</f>
        <v>0.05</v>
      </c>
    </row>
    <row r="174" spans="1:8" x14ac:dyDescent="0.2">
      <c r="A174" s="157" t="str">
        <f t="array" ref="A174">IFERROR(INDEX('Annex 2 EHV charges'!$D$11:$D$260, MATCH(0, IF(ISBLANK('Annex 2 EHV charges'!$D$11:$D$260),1, COUNTIF(A$4:$A173, 'Annex 2 EHV charges'!$D$11:$D$260)), 0)),"")</f>
        <v/>
      </c>
      <c r="B174" s="156" t="str">
        <f>IF($A174="","",VLOOKUP($A174,'Annex 2 EHV charges'!$D:$O,2,0))</f>
        <v/>
      </c>
      <c r="C174" s="157" t="str">
        <f>IF($A174="","",VLOOKUP($A174,'Annex 2 EHV charges'!$D:$O,3,0))</f>
        <v/>
      </c>
      <c r="D174" s="156" t="str">
        <f>IF($A174="","",VLOOKUP($A174,'Annex 2 EHV charges'!$D:$O,4,0))</f>
        <v/>
      </c>
      <c r="E174" s="161" t="str">
        <f>IFERROR(IF(VLOOKUP($A174,'Annex 2 EHV charges'!$D:$O,9,FALSE)=0,"",VLOOKUP($A174,'Annex 2 EHV charges'!$D:$O,9,FALSE)),"")</f>
        <v/>
      </c>
      <c r="F174" s="162" t="str">
        <f>IFERROR(IF(VLOOKUP($A174,'Annex 2 EHV charges'!$D:$O,10,FALSE)=0,"",VLOOKUP($A174,'Annex 2 EHV charges'!$D:$O,10,FALSE)),"")</f>
        <v/>
      </c>
      <c r="G174" s="163" t="str">
        <f>IFERROR(IF(VLOOKUP($A174,'Annex 2 EHV charges'!$D:$O,11,FALSE)=0,"",VLOOKUP($A174,'Annex 2 EHV charges'!$D:$O,11,FALSE)),"")</f>
        <v/>
      </c>
      <c r="H174" s="163" t="str">
        <f>IFERROR(IF(VLOOKUP($A174,'Annex 2 EHV charges'!$D:$O,12,FALSE)=0,"",VLOOKUP($A174,'Annex 2 EHV charges'!$D:$O,12,FALSE)),"")</f>
        <v/>
      </c>
    </row>
    <row r="175" spans="1:8" x14ac:dyDescent="0.2">
      <c r="A175" s="157" t="str">
        <f t="array" ref="A175">IFERROR(INDEX('Annex 2 EHV charges'!$D$11:$D$260, MATCH(0, IF(ISBLANK('Annex 2 EHV charges'!$D$11:$D$260),1, COUNTIF(A$4:$A174, 'Annex 2 EHV charges'!$D$11:$D$260)), 0)),"")</f>
        <v/>
      </c>
      <c r="B175" s="156" t="str">
        <f>IF($A175="","",VLOOKUP($A175,'Annex 2 EHV charges'!$D:$O,2,0))</f>
        <v/>
      </c>
      <c r="C175" s="157" t="str">
        <f>IF($A175="","",VLOOKUP($A175,'Annex 2 EHV charges'!$D:$O,3,0))</f>
        <v/>
      </c>
      <c r="D175" s="156" t="str">
        <f>IF($A175="","",VLOOKUP($A175,'Annex 2 EHV charges'!$D:$O,4,0))</f>
        <v/>
      </c>
      <c r="E175" s="161" t="str">
        <f>IFERROR(IF(VLOOKUP($A175,'Annex 2 EHV charges'!$D:$O,9,FALSE)=0,"",VLOOKUP($A175,'Annex 2 EHV charges'!$D:$O,9,FALSE)),"")</f>
        <v/>
      </c>
      <c r="F175" s="162" t="str">
        <f>IFERROR(IF(VLOOKUP($A175,'Annex 2 EHV charges'!$D:$O,10,FALSE)=0,"",VLOOKUP($A175,'Annex 2 EHV charges'!$D:$O,10,FALSE)),"")</f>
        <v/>
      </c>
      <c r="G175" s="163" t="str">
        <f>IFERROR(IF(VLOOKUP($A175,'Annex 2 EHV charges'!$D:$O,11,FALSE)=0,"",VLOOKUP($A175,'Annex 2 EHV charges'!$D:$O,11,FALSE)),"")</f>
        <v/>
      </c>
      <c r="H175" s="163" t="str">
        <f>IFERROR(IF(VLOOKUP($A175,'Annex 2 EHV charges'!$D:$O,12,FALSE)=0,"",VLOOKUP($A175,'Annex 2 EHV charges'!$D:$O,12,FALSE)),"")</f>
        <v/>
      </c>
    </row>
    <row r="176" spans="1:8" x14ac:dyDescent="0.2">
      <c r="A176" s="157" t="str">
        <f t="array" ref="A176">IFERROR(INDEX('Annex 2 EHV charges'!$D$11:$D$260, MATCH(0, IF(ISBLANK('Annex 2 EHV charges'!$D$11:$D$260),1, COUNTIF(A$4:$A175, 'Annex 2 EHV charges'!$D$11:$D$260)), 0)),"")</f>
        <v/>
      </c>
      <c r="B176" s="156" t="str">
        <f>IF($A176="","",VLOOKUP($A176,'Annex 2 EHV charges'!$D:$O,2,0))</f>
        <v/>
      </c>
      <c r="C176" s="157" t="str">
        <f>IF($A176="","",VLOOKUP($A176,'Annex 2 EHV charges'!$D:$O,3,0))</f>
        <v/>
      </c>
      <c r="D176" s="156" t="str">
        <f>IF($A176="","",VLOOKUP($A176,'Annex 2 EHV charges'!$D:$O,4,0))</f>
        <v/>
      </c>
      <c r="E176" s="161" t="str">
        <f>IFERROR(IF(VLOOKUP($A176,'Annex 2 EHV charges'!$D:$O,9,FALSE)=0,"",VLOOKUP($A176,'Annex 2 EHV charges'!$D:$O,9,FALSE)),"")</f>
        <v/>
      </c>
      <c r="F176" s="162" t="str">
        <f>IFERROR(IF(VLOOKUP($A176,'Annex 2 EHV charges'!$D:$O,10,FALSE)=0,"",VLOOKUP($A176,'Annex 2 EHV charges'!$D:$O,10,FALSE)),"")</f>
        <v/>
      </c>
      <c r="G176" s="163" t="str">
        <f>IFERROR(IF(VLOOKUP($A176,'Annex 2 EHV charges'!$D:$O,11,FALSE)=0,"",VLOOKUP($A176,'Annex 2 EHV charges'!$D:$O,11,FALSE)),"")</f>
        <v/>
      </c>
      <c r="H176" s="163" t="str">
        <f>IFERROR(IF(VLOOKUP($A176,'Annex 2 EHV charges'!$D:$O,12,FALSE)=0,"",VLOOKUP($A176,'Annex 2 EHV charges'!$D:$O,12,FALSE)),"")</f>
        <v/>
      </c>
    </row>
    <row r="177" spans="1:8" x14ac:dyDescent="0.2">
      <c r="A177" s="157" t="str">
        <f t="array" ref="A177">IFERROR(INDEX('Annex 2 EHV charges'!$D$11:$D$260, MATCH(0, IF(ISBLANK('Annex 2 EHV charges'!$D$11:$D$260),1, COUNTIF(A$4:$A176, 'Annex 2 EHV charges'!$D$11:$D$260)), 0)),"")</f>
        <v/>
      </c>
      <c r="B177" s="156" t="str">
        <f>IF($A177="","",VLOOKUP($A177,'Annex 2 EHV charges'!$D:$O,2,0))</f>
        <v/>
      </c>
      <c r="C177" s="157" t="str">
        <f>IF($A177="","",VLOOKUP($A177,'Annex 2 EHV charges'!$D:$O,3,0))</f>
        <v/>
      </c>
      <c r="D177" s="156" t="str">
        <f>IF($A177="","",VLOOKUP($A177,'Annex 2 EHV charges'!$D:$O,4,0))</f>
        <v/>
      </c>
      <c r="E177" s="161" t="str">
        <f>IFERROR(IF(VLOOKUP($A177,'Annex 2 EHV charges'!$D:$O,9,FALSE)=0,"",VLOOKUP($A177,'Annex 2 EHV charges'!$D:$O,9,FALSE)),"")</f>
        <v/>
      </c>
      <c r="F177" s="162" t="str">
        <f>IFERROR(IF(VLOOKUP($A177,'Annex 2 EHV charges'!$D:$O,10,FALSE)=0,"",VLOOKUP($A177,'Annex 2 EHV charges'!$D:$O,10,FALSE)),"")</f>
        <v/>
      </c>
      <c r="G177" s="163" t="str">
        <f>IFERROR(IF(VLOOKUP($A177,'Annex 2 EHV charges'!$D:$O,11,FALSE)=0,"",VLOOKUP($A177,'Annex 2 EHV charges'!$D:$O,11,FALSE)),"")</f>
        <v/>
      </c>
      <c r="H177" s="163" t="str">
        <f>IFERROR(IF(VLOOKUP($A177,'Annex 2 EHV charges'!$D:$O,12,FALSE)=0,"",VLOOKUP($A177,'Annex 2 EHV charges'!$D:$O,12,FALSE)),"")</f>
        <v/>
      </c>
    </row>
    <row r="178" spans="1:8" x14ac:dyDescent="0.2">
      <c r="A178" s="157" t="str">
        <f t="array" ref="A178">IFERROR(INDEX('Annex 2 EHV charges'!$D$11:$D$260, MATCH(0, IF(ISBLANK('Annex 2 EHV charges'!$D$11:$D$260),1, COUNTIF(A$4:$A177, 'Annex 2 EHV charges'!$D$11:$D$260)), 0)),"")</f>
        <v/>
      </c>
      <c r="B178" s="156" t="str">
        <f>IF($A178="","",VLOOKUP($A178,'Annex 2 EHV charges'!$D:$O,2,0))</f>
        <v/>
      </c>
      <c r="C178" s="157" t="str">
        <f>IF($A178="","",VLOOKUP($A178,'Annex 2 EHV charges'!$D:$O,3,0))</f>
        <v/>
      </c>
      <c r="D178" s="156" t="str">
        <f>IF($A178="","",VLOOKUP($A178,'Annex 2 EHV charges'!$D:$O,4,0))</f>
        <v/>
      </c>
      <c r="E178" s="161" t="str">
        <f>IFERROR(IF(VLOOKUP($A178,'Annex 2 EHV charges'!$D:$O,9,FALSE)=0,"",VLOOKUP($A178,'Annex 2 EHV charges'!$D:$O,9,FALSE)),"")</f>
        <v/>
      </c>
      <c r="F178" s="162" t="str">
        <f>IFERROR(IF(VLOOKUP($A178,'Annex 2 EHV charges'!$D:$O,10,FALSE)=0,"",VLOOKUP($A178,'Annex 2 EHV charges'!$D:$O,10,FALSE)),"")</f>
        <v/>
      </c>
      <c r="G178" s="163" t="str">
        <f>IFERROR(IF(VLOOKUP($A178,'Annex 2 EHV charges'!$D:$O,11,FALSE)=0,"",VLOOKUP($A178,'Annex 2 EHV charges'!$D:$O,11,FALSE)),"")</f>
        <v/>
      </c>
      <c r="H178" s="163" t="str">
        <f>IFERROR(IF(VLOOKUP($A178,'Annex 2 EHV charges'!$D:$O,12,FALSE)=0,"",VLOOKUP($A178,'Annex 2 EHV charges'!$D:$O,12,FALSE)),"")</f>
        <v/>
      </c>
    </row>
    <row r="179" spans="1:8" x14ac:dyDescent="0.2">
      <c r="A179" s="157" t="str">
        <f t="array" ref="A179">IFERROR(INDEX('Annex 2 EHV charges'!$D$11:$D$260, MATCH(0, IF(ISBLANK('Annex 2 EHV charges'!$D$11:$D$260),1, COUNTIF(A$4:$A178, 'Annex 2 EHV charges'!$D$11:$D$260)), 0)),"")</f>
        <v/>
      </c>
      <c r="B179" s="156" t="str">
        <f>IF($A179="","",VLOOKUP($A179,'Annex 2 EHV charges'!$D:$O,2,0))</f>
        <v/>
      </c>
      <c r="C179" s="157" t="str">
        <f>IF($A179="","",VLOOKUP($A179,'Annex 2 EHV charges'!$D:$O,3,0))</f>
        <v/>
      </c>
      <c r="D179" s="156" t="str">
        <f>IF($A179="","",VLOOKUP($A179,'Annex 2 EHV charges'!$D:$O,4,0))</f>
        <v/>
      </c>
      <c r="E179" s="161" t="str">
        <f>IFERROR(IF(VLOOKUP($A179,'Annex 2 EHV charges'!$D:$O,9,FALSE)=0,"",VLOOKUP($A179,'Annex 2 EHV charges'!$D:$O,9,FALSE)),"")</f>
        <v/>
      </c>
      <c r="F179" s="162" t="str">
        <f>IFERROR(IF(VLOOKUP($A179,'Annex 2 EHV charges'!$D:$O,10,FALSE)=0,"",VLOOKUP($A179,'Annex 2 EHV charges'!$D:$O,10,FALSE)),"")</f>
        <v/>
      </c>
      <c r="G179" s="163" t="str">
        <f>IFERROR(IF(VLOOKUP($A179,'Annex 2 EHV charges'!$D:$O,11,FALSE)=0,"",VLOOKUP($A179,'Annex 2 EHV charges'!$D:$O,11,FALSE)),"")</f>
        <v/>
      </c>
      <c r="H179" s="163" t="str">
        <f>IFERROR(IF(VLOOKUP($A179,'Annex 2 EHV charges'!$D:$O,12,FALSE)=0,"",VLOOKUP($A179,'Annex 2 EHV charges'!$D:$O,12,FALSE)),"")</f>
        <v/>
      </c>
    </row>
    <row r="180" spans="1:8" x14ac:dyDescent="0.2">
      <c r="A180" s="157" t="str">
        <f t="array" ref="A180">IFERROR(INDEX('Annex 2 EHV charges'!$D$11:$D$260, MATCH(0, IF(ISBLANK('Annex 2 EHV charges'!$D$11:$D$260),1, COUNTIF(A$4:$A179, 'Annex 2 EHV charges'!$D$11:$D$260)), 0)),"")</f>
        <v/>
      </c>
      <c r="B180" s="156" t="str">
        <f>IF($A180="","",VLOOKUP($A180,'Annex 2 EHV charges'!$D:$O,2,0))</f>
        <v/>
      </c>
      <c r="C180" s="157" t="str">
        <f>IF($A180="","",VLOOKUP($A180,'Annex 2 EHV charges'!$D:$O,3,0))</f>
        <v/>
      </c>
      <c r="D180" s="156" t="str">
        <f>IF($A180="","",VLOOKUP($A180,'Annex 2 EHV charges'!$D:$O,4,0))</f>
        <v/>
      </c>
      <c r="E180" s="161" t="str">
        <f>IFERROR(IF(VLOOKUP($A180,'Annex 2 EHV charges'!$D:$O,9,FALSE)=0,"",VLOOKUP($A180,'Annex 2 EHV charges'!$D:$O,9,FALSE)),"")</f>
        <v/>
      </c>
      <c r="F180" s="162" t="str">
        <f>IFERROR(IF(VLOOKUP($A180,'Annex 2 EHV charges'!$D:$O,10,FALSE)=0,"",VLOOKUP($A180,'Annex 2 EHV charges'!$D:$O,10,FALSE)),"")</f>
        <v/>
      </c>
      <c r="G180" s="163" t="str">
        <f>IFERROR(IF(VLOOKUP($A180,'Annex 2 EHV charges'!$D:$O,11,FALSE)=0,"",VLOOKUP($A180,'Annex 2 EHV charges'!$D:$O,11,FALSE)),"")</f>
        <v/>
      </c>
      <c r="H180" s="163" t="str">
        <f>IFERROR(IF(VLOOKUP($A180,'Annex 2 EHV charges'!$D:$O,12,FALSE)=0,"",VLOOKUP($A180,'Annex 2 EHV charges'!$D:$O,12,FALSE)),"")</f>
        <v/>
      </c>
    </row>
    <row r="181" spans="1:8" x14ac:dyDescent="0.2">
      <c r="A181" s="157" t="str">
        <f t="array" ref="A181">IFERROR(INDEX('Annex 2 EHV charges'!$D$11:$D$260, MATCH(0, IF(ISBLANK('Annex 2 EHV charges'!$D$11:$D$260),1, COUNTIF(A$4:$A180, 'Annex 2 EHV charges'!$D$11:$D$260)), 0)),"")</f>
        <v/>
      </c>
      <c r="B181" s="156" t="str">
        <f>IF($A181="","",VLOOKUP($A181,'Annex 2 EHV charges'!$D:$O,2,0))</f>
        <v/>
      </c>
      <c r="C181" s="157" t="str">
        <f>IF($A181="","",VLOOKUP($A181,'Annex 2 EHV charges'!$D:$O,3,0))</f>
        <v/>
      </c>
      <c r="D181" s="156" t="str">
        <f>IF($A181="","",VLOOKUP($A181,'Annex 2 EHV charges'!$D:$O,4,0))</f>
        <v/>
      </c>
      <c r="E181" s="161" t="str">
        <f>IFERROR(IF(VLOOKUP($A181,'Annex 2 EHV charges'!$D:$O,9,FALSE)=0,"",VLOOKUP($A181,'Annex 2 EHV charges'!$D:$O,9,FALSE)),"")</f>
        <v/>
      </c>
      <c r="F181" s="162" t="str">
        <f>IFERROR(IF(VLOOKUP($A181,'Annex 2 EHV charges'!$D:$O,10,FALSE)=0,"",VLOOKUP($A181,'Annex 2 EHV charges'!$D:$O,10,FALSE)),"")</f>
        <v/>
      </c>
      <c r="G181" s="163" t="str">
        <f>IFERROR(IF(VLOOKUP($A181,'Annex 2 EHV charges'!$D:$O,11,FALSE)=0,"",VLOOKUP($A181,'Annex 2 EHV charges'!$D:$O,11,FALSE)),"")</f>
        <v/>
      </c>
      <c r="H181" s="163" t="str">
        <f>IFERROR(IF(VLOOKUP($A181,'Annex 2 EHV charges'!$D:$O,12,FALSE)=0,"",VLOOKUP($A181,'Annex 2 EHV charges'!$D:$O,12,FALSE)),"")</f>
        <v/>
      </c>
    </row>
    <row r="182" spans="1:8" x14ac:dyDescent="0.2">
      <c r="A182" s="157" t="str">
        <f t="array" ref="A182">IFERROR(INDEX('Annex 2 EHV charges'!$D$11:$D$260, MATCH(0, IF(ISBLANK('Annex 2 EHV charges'!$D$11:$D$260),1, COUNTIF(A$4:$A181, 'Annex 2 EHV charges'!$D$11:$D$260)), 0)),"")</f>
        <v/>
      </c>
      <c r="B182" s="156" t="str">
        <f>IF($A182="","",VLOOKUP($A182,'Annex 2 EHV charges'!$D:$O,2,0))</f>
        <v/>
      </c>
      <c r="C182" s="157" t="str">
        <f>IF($A182="","",VLOOKUP($A182,'Annex 2 EHV charges'!$D:$O,3,0))</f>
        <v/>
      </c>
      <c r="D182" s="156" t="str">
        <f>IF($A182="","",VLOOKUP($A182,'Annex 2 EHV charges'!$D:$O,4,0))</f>
        <v/>
      </c>
      <c r="E182" s="161" t="str">
        <f>IFERROR(IF(VLOOKUP($A182,'Annex 2 EHV charges'!$D:$O,9,FALSE)=0,"",VLOOKUP($A182,'Annex 2 EHV charges'!$D:$O,9,FALSE)),"")</f>
        <v/>
      </c>
      <c r="F182" s="162" t="str">
        <f>IFERROR(IF(VLOOKUP($A182,'Annex 2 EHV charges'!$D:$O,10,FALSE)=0,"",VLOOKUP($A182,'Annex 2 EHV charges'!$D:$O,10,FALSE)),"")</f>
        <v/>
      </c>
      <c r="G182" s="163" t="str">
        <f>IFERROR(IF(VLOOKUP($A182,'Annex 2 EHV charges'!$D:$O,11,FALSE)=0,"",VLOOKUP($A182,'Annex 2 EHV charges'!$D:$O,11,FALSE)),"")</f>
        <v/>
      </c>
      <c r="H182" s="163" t="str">
        <f>IFERROR(IF(VLOOKUP($A182,'Annex 2 EHV charges'!$D:$O,12,FALSE)=0,"",VLOOKUP($A182,'Annex 2 EHV charges'!$D:$O,12,FALSE)),"")</f>
        <v/>
      </c>
    </row>
    <row r="183" spans="1:8" x14ac:dyDescent="0.2">
      <c r="A183" s="157" t="str">
        <f t="array" ref="A183">IFERROR(INDEX('Annex 2 EHV charges'!$D$11:$D$260, MATCH(0, IF(ISBLANK('Annex 2 EHV charges'!$D$11:$D$260),1, COUNTIF(A$4:$A182, 'Annex 2 EHV charges'!$D$11:$D$260)), 0)),"")</f>
        <v/>
      </c>
      <c r="B183" s="156" t="str">
        <f>IF($A183="","",VLOOKUP($A183,'Annex 2 EHV charges'!$D:$O,2,0))</f>
        <v/>
      </c>
      <c r="C183" s="157" t="str">
        <f>IF($A183="","",VLOOKUP($A183,'Annex 2 EHV charges'!$D:$O,3,0))</f>
        <v/>
      </c>
      <c r="D183" s="156" t="str">
        <f>IF($A183="","",VLOOKUP($A183,'Annex 2 EHV charges'!$D:$O,4,0))</f>
        <v/>
      </c>
      <c r="E183" s="161" t="str">
        <f>IFERROR(IF(VLOOKUP($A183,'Annex 2 EHV charges'!$D:$O,9,FALSE)=0,"",VLOOKUP($A183,'Annex 2 EHV charges'!$D:$O,9,FALSE)),"")</f>
        <v/>
      </c>
      <c r="F183" s="162" t="str">
        <f>IFERROR(IF(VLOOKUP($A183,'Annex 2 EHV charges'!$D:$O,10,FALSE)=0,"",VLOOKUP($A183,'Annex 2 EHV charges'!$D:$O,10,FALSE)),"")</f>
        <v/>
      </c>
      <c r="G183" s="163" t="str">
        <f>IFERROR(IF(VLOOKUP($A183,'Annex 2 EHV charges'!$D:$O,11,FALSE)=0,"",VLOOKUP($A183,'Annex 2 EHV charges'!$D:$O,11,FALSE)),"")</f>
        <v/>
      </c>
      <c r="H183" s="163" t="str">
        <f>IFERROR(IF(VLOOKUP($A183,'Annex 2 EHV charges'!$D:$O,12,FALSE)=0,"",VLOOKUP($A183,'Annex 2 EHV charges'!$D:$O,12,FALSE)),"")</f>
        <v/>
      </c>
    </row>
    <row r="184" spans="1:8" x14ac:dyDescent="0.2">
      <c r="A184" s="157" t="str">
        <f t="array" ref="A184">IFERROR(INDEX('Annex 2 EHV charges'!$D$11:$D$260, MATCH(0, IF(ISBLANK('Annex 2 EHV charges'!$D$11:$D$260),1, COUNTIF(A$4:$A183, 'Annex 2 EHV charges'!$D$11:$D$260)), 0)),"")</f>
        <v/>
      </c>
      <c r="B184" s="156" t="str">
        <f>IF($A184="","",VLOOKUP($A184,'Annex 2 EHV charges'!$D:$O,2,0))</f>
        <v/>
      </c>
      <c r="C184" s="157" t="str">
        <f>IF($A184="","",VLOOKUP($A184,'Annex 2 EHV charges'!$D:$O,3,0))</f>
        <v/>
      </c>
      <c r="D184" s="156" t="str">
        <f>IF($A184="","",VLOOKUP($A184,'Annex 2 EHV charges'!$D:$O,4,0))</f>
        <v/>
      </c>
      <c r="E184" s="161" t="str">
        <f>IFERROR(IF(VLOOKUP($A184,'Annex 2 EHV charges'!$D:$O,9,FALSE)=0,"",VLOOKUP($A184,'Annex 2 EHV charges'!$D:$O,9,FALSE)),"")</f>
        <v/>
      </c>
      <c r="F184" s="162" t="str">
        <f>IFERROR(IF(VLOOKUP($A184,'Annex 2 EHV charges'!$D:$O,10,FALSE)=0,"",VLOOKUP($A184,'Annex 2 EHV charges'!$D:$O,10,FALSE)),"")</f>
        <v/>
      </c>
      <c r="G184" s="163" t="str">
        <f>IFERROR(IF(VLOOKUP($A184,'Annex 2 EHV charges'!$D:$O,11,FALSE)=0,"",VLOOKUP($A184,'Annex 2 EHV charges'!$D:$O,11,FALSE)),"")</f>
        <v/>
      </c>
      <c r="H184" s="163" t="str">
        <f>IFERROR(IF(VLOOKUP($A184,'Annex 2 EHV charges'!$D:$O,12,FALSE)=0,"",VLOOKUP($A184,'Annex 2 EHV charges'!$D:$O,12,FALSE)),"")</f>
        <v/>
      </c>
    </row>
    <row r="185" spans="1:8" x14ac:dyDescent="0.2">
      <c r="A185" s="157" t="str">
        <f t="array" ref="A185">IFERROR(INDEX('Annex 2 EHV charges'!$D$11:$D$260, MATCH(0, IF(ISBLANK('Annex 2 EHV charges'!$D$11:$D$260),1, COUNTIF(A$4:$A184, 'Annex 2 EHV charges'!$D$11:$D$260)), 0)),"")</f>
        <v/>
      </c>
      <c r="B185" s="156" t="str">
        <f>IF($A185="","",VLOOKUP($A185,'Annex 2 EHV charges'!$D:$O,2,0))</f>
        <v/>
      </c>
      <c r="C185" s="157" t="str">
        <f>IF($A185="","",VLOOKUP($A185,'Annex 2 EHV charges'!$D:$O,3,0))</f>
        <v/>
      </c>
      <c r="D185" s="156" t="str">
        <f>IF($A185="","",VLOOKUP($A185,'Annex 2 EHV charges'!$D:$O,4,0))</f>
        <v/>
      </c>
      <c r="E185" s="161" t="str">
        <f>IFERROR(IF(VLOOKUP($A185,'Annex 2 EHV charges'!$D:$O,9,FALSE)=0,"",VLOOKUP($A185,'Annex 2 EHV charges'!$D:$O,9,FALSE)),"")</f>
        <v/>
      </c>
      <c r="F185" s="162" t="str">
        <f>IFERROR(IF(VLOOKUP($A185,'Annex 2 EHV charges'!$D:$O,10,FALSE)=0,"",VLOOKUP($A185,'Annex 2 EHV charges'!$D:$O,10,FALSE)),"")</f>
        <v/>
      </c>
      <c r="G185" s="163" t="str">
        <f>IFERROR(IF(VLOOKUP($A185,'Annex 2 EHV charges'!$D:$O,11,FALSE)=0,"",VLOOKUP($A185,'Annex 2 EHV charges'!$D:$O,11,FALSE)),"")</f>
        <v/>
      </c>
      <c r="H185" s="163" t="str">
        <f>IFERROR(IF(VLOOKUP($A185,'Annex 2 EHV charges'!$D:$O,12,FALSE)=0,"",VLOOKUP($A185,'Annex 2 EHV charges'!$D:$O,12,FALSE)),"")</f>
        <v/>
      </c>
    </row>
    <row r="186" spans="1:8" x14ac:dyDescent="0.2">
      <c r="A186" s="157" t="str">
        <f t="array" ref="A186">IFERROR(INDEX('Annex 2 EHV charges'!$D$11:$D$260, MATCH(0, IF(ISBLANK('Annex 2 EHV charges'!$D$11:$D$260),1, COUNTIF(A$4:$A185, 'Annex 2 EHV charges'!$D$11:$D$260)), 0)),"")</f>
        <v/>
      </c>
      <c r="B186" s="156" t="str">
        <f>IF($A186="","",VLOOKUP($A186,'Annex 2 EHV charges'!$D:$O,2,0))</f>
        <v/>
      </c>
      <c r="C186" s="157" t="str">
        <f>IF($A186="","",VLOOKUP($A186,'Annex 2 EHV charges'!$D:$O,3,0))</f>
        <v/>
      </c>
      <c r="D186" s="156" t="str">
        <f>IF($A186="","",VLOOKUP($A186,'Annex 2 EHV charges'!$D:$O,4,0))</f>
        <v/>
      </c>
      <c r="E186" s="161" t="str">
        <f>IFERROR(IF(VLOOKUP($A186,'Annex 2 EHV charges'!$D:$O,9,FALSE)=0,"",VLOOKUP($A186,'Annex 2 EHV charges'!$D:$O,9,FALSE)),"")</f>
        <v/>
      </c>
      <c r="F186" s="162" t="str">
        <f>IFERROR(IF(VLOOKUP($A186,'Annex 2 EHV charges'!$D:$O,10,FALSE)=0,"",VLOOKUP($A186,'Annex 2 EHV charges'!$D:$O,10,FALSE)),"")</f>
        <v/>
      </c>
      <c r="G186" s="163" t="str">
        <f>IFERROR(IF(VLOOKUP($A186,'Annex 2 EHV charges'!$D:$O,11,FALSE)=0,"",VLOOKUP($A186,'Annex 2 EHV charges'!$D:$O,11,FALSE)),"")</f>
        <v/>
      </c>
      <c r="H186" s="163" t="str">
        <f>IFERROR(IF(VLOOKUP($A186,'Annex 2 EHV charges'!$D:$O,12,FALSE)=0,"",VLOOKUP($A186,'Annex 2 EHV charges'!$D:$O,12,FALSE)),"")</f>
        <v/>
      </c>
    </row>
    <row r="187" spans="1:8" x14ac:dyDescent="0.2">
      <c r="A187" s="157" t="str">
        <f t="array" ref="A187">IFERROR(INDEX('Annex 2 EHV charges'!$D$11:$D$260, MATCH(0, IF(ISBLANK('Annex 2 EHV charges'!$D$11:$D$260),1, COUNTIF(A$4:$A186, 'Annex 2 EHV charges'!$D$11:$D$260)), 0)),"")</f>
        <v/>
      </c>
      <c r="B187" s="156" t="str">
        <f>IF($A187="","",VLOOKUP($A187,'Annex 2 EHV charges'!$D:$O,2,0))</f>
        <v/>
      </c>
      <c r="C187" s="157" t="str">
        <f>IF($A187="","",VLOOKUP($A187,'Annex 2 EHV charges'!$D:$O,3,0))</f>
        <v/>
      </c>
      <c r="D187" s="156" t="str">
        <f>IF($A187="","",VLOOKUP($A187,'Annex 2 EHV charges'!$D:$O,4,0))</f>
        <v/>
      </c>
      <c r="E187" s="161" t="str">
        <f>IFERROR(IF(VLOOKUP($A187,'Annex 2 EHV charges'!$D:$O,9,FALSE)=0,"",VLOOKUP($A187,'Annex 2 EHV charges'!$D:$O,9,FALSE)),"")</f>
        <v/>
      </c>
      <c r="F187" s="162" t="str">
        <f>IFERROR(IF(VLOOKUP($A187,'Annex 2 EHV charges'!$D:$O,10,FALSE)=0,"",VLOOKUP($A187,'Annex 2 EHV charges'!$D:$O,10,FALSE)),"")</f>
        <v/>
      </c>
      <c r="G187" s="163" t="str">
        <f>IFERROR(IF(VLOOKUP($A187,'Annex 2 EHV charges'!$D:$O,11,FALSE)=0,"",VLOOKUP($A187,'Annex 2 EHV charges'!$D:$O,11,FALSE)),"")</f>
        <v/>
      </c>
      <c r="H187" s="163" t="str">
        <f>IFERROR(IF(VLOOKUP($A187,'Annex 2 EHV charges'!$D:$O,12,FALSE)=0,"",VLOOKUP($A187,'Annex 2 EHV charges'!$D:$O,12,FALSE)),"")</f>
        <v/>
      </c>
    </row>
    <row r="188" spans="1:8" x14ac:dyDescent="0.2">
      <c r="A188" s="157" t="str">
        <f t="array" ref="A188">IFERROR(INDEX('Annex 2 EHV charges'!$D$11:$D$260, MATCH(0, IF(ISBLANK('Annex 2 EHV charges'!$D$11:$D$260),1, COUNTIF(A$4:$A187, 'Annex 2 EHV charges'!$D$11:$D$260)), 0)),"")</f>
        <v/>
      </c>
      <c r="B188" s="156" t="str">
        <f>IF($A188="","",VLOOKUP($A188,'Annex 2 EHV charges'!$D:$O,2,0))</f>
        <v/>
      </c>
      <c r="C188" s="157" t="str">
        <f>IF($A188="","",VLOOKUP($A188,'Annex 2 EHV charges'!$D:$O,3,0))</f>
        <v/>
      </c>
      <c r="D188" s="156" t="str">
        <f>IF($A188="","",VLOOKUP($A188,'Annex 2 EHV charges'!$D:$O,4,0))</f>
        <v/>
      </c>
      <c r="E188" s="161" t="str">
        <f>IFERROR(IF(VLOOKUP($A188,'Annex 2 EHV charges'!$D:$O,9,FALSE)=0,"",VLOOKUP($A188,'Annex 2 EHV charges'!$D:$O,9,FALSE)),"")</f>
        <v/>
      </c>
      <c r="F188" s="162" t="str">
        <f>IFERROR(IF(VLOOKUP($A188,'Annex 2 EHV charges'!$D:$O,10,FALSE)=0,"",VLOOKUP($A188,'Annex 2 EHV charges'!$D:$O,10,FALSE)),"")</f>
        <v/>
      </c>
      <c r="G188" s="163" t="str">
        <f>IFERROR(IF(VLOOKUP($A188,'Annex 2 EHV charges'!$D:$O,11,FALSE)=0,"",VLOOKUP($A188,'Annex 2 EHV charges'!$D:$O,11,FALSE)),"")</f>
        <v/>
      </c>
      <c r="H188" s="163" t="str">
        <f>IFERROR(IF(VLOOKUP($A188,'Annex 2 EHV charges'!$D:$O,12,FALSE)=0,"",VLOOKUP($A188,'Annex 2 EHV charges'!$D:$O,12,FALSE)),"")</f>
        <v/>
      </c>
    </row>
    <row r="189" spans="1:8" x14ac:dyDescent="0.2">
      <c r="A189" s="157" t="str">
        <f t="array" ref="A189">IFERROR(INDEX('Annex 2 EHV charges'!$D$11:$D$260, MATCH(0, IF(ISBLANK('Annex 2 EHV charges'!$D$11:$D$260),1, COUNTIF(A$4:$A188, 'Annex 2 EHV charges'!$D$11:$D$260)), 0)),"")</f>
        <v/>
      </c>
      <c r="B189" s="156" t="str">
        <f>IF($A189="","",VLOOKUP($A189,'Annex 2 EHV charges'!$D:$O,2,0))</f>
        <v/>
      </c>
      <c r="C189" s="157" t="str">
        <f>IF($A189="","",VLOOKUP($A189,'Annex 2 EHV charges'!$D:$O,3,0))</f>
        <v/>
      </c>
      <c r="D189" s="156" t="str">
        <f>IF($A189="","",VLOOKUP($A189,'Annex 2 EHV charges'!$D:$O,4,0))</f>
        <v/>
      </c>
      <c r="E189" s="161" t="str">
        <f>IFERROR(IF(VLOOKUP($A189,'Annex 2 EHV charges'!$D:$O,9,FALSE)=0,"",VLOOKUP($A189,'Annex 2 EHV charges'!$D:$O,9,FALSE)),"")</f>
        <v/>
      </c>
      <c r="F189" s="162" t="str">
        <f>IFERROR(IF(VLOOKUP($A189,'Annex 2 EHV charges'!$D:$O,10,FALSE)=0,"",VLOOKUP($A189,'Annex 2 EHV charges'!$D:$O,10,FALSE)),"")</f>
        <v/>
      </c>
      <c r="G189" s="163" t="str">
        <f>IFERROR(IF(VLOOKUP($A189,'Annex 2 EHV charges'!$D:$O,11,FALSE)=0,"",VLOOKUP($A189,'Annex 2 EHV charges'!$D:$O,11,FALSE)),"")</f>
        <v/>
      </c>
      <c r="H189" s="163" t="str">
        <f>IFERROR(IF(VLOOKUP($A189,'Annex 2 EHV charges'!$D:$O,12,FALSE)=0,"",VLOOKUP($A189,'Annex 2 EHV charges'!$D:$O,12,FALSE)),"")</f>
        <v/>
      </c>
    </row>
    <row r="190" spans="1:8" x14ac:dyDescent="0.2">
      <c r="A190" s="157" t="str">
        <f t="array" ref="A190">IFERROR(INDEX('Annex 2 EHV charges'!$D$11:$D$260, MATCH(0, IF(ISBLANK('Annex 2 EHV charges'!$D$11:$D$260),1, COUNTIF(A$4:$A189, 'Annex 2 EHV charges'!$D$11:$D$260)), 0)),"")</f>
        <v/>
      </c>
      <c r="B190" s="156" t="str">
        <f>IF($A190="","",VLOOKUP($A190,'Annex 2 EHV charges'!$D:$O,2,0))</f>
        <v/>
      </c>
      <c r="C190" s="157" t="str">
        <f>IF($A190="","",VLOOKUP($A190,'Annex 2 EHV charges'!$D:$O,3,0))</f>
        <v/>
      </c>
      <c r="D190" s="156" t="str">
        <f>IF($A190="","",VLOOKUP($A190,'Annex 2 EHV charges'!$D:$O,4,0))</f>
        <v/>
      </c>
      <c r="E190" s="161" t="str">
        <f>IFERROR(IF(VLOOKUP($A190,'Annex 2 EHV charges'!$D:$O,9,FALSE)=0,"",VLOOKUP($A190,'Annex 2 EHV charges'!$D:$O,9,FALSE)),"")</f>
        <v/>
      </c>
      <c r="F190" s="162" t="str">
        <f>IFERROR(IF(VLOOKUP($A190,'Annex 2 EHV charges'!$D:$O,10,FALSE)=0,"",VLOOKUP($A190,'Annex 2 EHV charges'!$D:$O,10,FALSE)),"")</f>
        <v/>
      </c>
      <c r="G190" s="163" t="str">
        <f>IFERROR(IF(VLOOKUP($A190,'Annex 2 EHV charges'!$D:$O,11,FALSE)=0,"",VLOOKUP($A190,'Annex 2 EHV charges'!$D:$O,11,FALSE)),"")</f>
        <v/>
      </c>
      <c r="H190" s="163" t="str">
        <f>IFERROR(IF(VLOOKUP($A190,'Annex 2 EHV charges'!$D:$O,12,FALSE)=0,"",VLOOKUP($A190,'Annex 2 EHV charges'!$D:$O,12,FALSE)),"")</f>
        <v/>
      </c>
    </row>
    <row r="191" spans="1:8" x14ac:dyDescent="0.2">
      <c r="A191" s="157" t="str">
        <f t="array" ref="A191">IFERROR(INDEX('Annex 2 EHV charges'!$D$11:$D$260, MATCH(0, IF(ISBLANK('Annex 2 EHV charges'!$D$11:$D$260),1, COUNTIF(A$4:$A190, 'Annex 2 EHV charges'!$D$11:$D$260)), 0)),"")</f>
        <v/>
      </c>
      <c r="B191" s="156" t="str">
        <f>IF($A191="","",VLOOKUP($A191,'Annex 2 EHV charges'!$D:$O,2,0))</f>
        <v/>
      </c>
      <c r="C191" s="157" t="str">
        <f>IF($A191="","",VLOOKUP($A191,'Annex 2 EHV charges'!$D:$O,3,0))</f>
        <v/>
      </c>
      <c r="D191" s="156" t="str">
        <f>IF($A191="","",VLOOKUP($A191,'Annex 2 EHV charges'!$D:$O,4,0))</f>
        <v/>
      </c>
      <c r="E191" s="161" t="str">
        <f>IFERROR(IF(VLOOKUP($A191,'Annex 2 EHV charges'!$D:$O,9,FALSE)=0,"",VLOOKUP($A191,'Annex 2 EHV charges'!$D:$O,9,FALSE)),"")</f>
        <v/>
      </c>
      <c r="F191" s="162" t="str">
        <f>IFERROR(IF(VLOOKUP($A191,'Annex 2 EHV charges'!$D:$O,10,FALSE)=0,"",VLOOKUP($A191,'Annex 2 EHV charges'!$D:$O,10,FALSE)),"")</f>
        <v/>
      </c>
      <c r="G191" s="163" t="str">
        <f>IFERROR(IF(VLOOKUP($A191,'Annex 2 EHV charges'!$D:$O,11,FALSE)=0,"",VLOOKUP($A191,'Annex 2 EHV charges'!$D:$O,11,FALSE)),"")</f>
        <v/>
      </c>
      <c r="H191" s="163" t="str">
        <f>IFERROR(IF(VLOOKUP($A191,'Annex 2 EHV charges'!$D:$O,12,FALSE)=0,"",VLOOKUP($A191,'Annex 2 EHV charges'!$D:$O,12,FALSE)),"")</f>
        <v/>
      </c>
    </row>
    <row r="192" spans="1:8" x14ac:dyDescent="0.2">
      <c r="A192" s="157" t="str">
        <f t="array" ref="A192">IFERROR(INDEX('Annex 2 EHV charges'!$D$11:$D$260, MATCH(0, IF(ISBLANK('Annex 2 EHV charges'!$D$11:$D$260),1, COUNTIF(A$4:$A191, 'Annex 2 EHV charges'!$D$11:$D$260)), 0)),"")</f>
        <v/>
      </c>
      <c r="B192" s="156" t="str">
        <f>IF($A192="","",VLOOKUP($A192,'Annex 2 EHV charges'!$D:$O,2,0))</f>
        <v/>
      </c>
      <c r="C192" s="157" t="str">
        <f>IF($A192="","",VLOOKUP($A192,'Annex 2 EHV charges'!$D:$O,3,0))</f>
        <v/>
      </c>
      <c r="D192" s="156" t="str">
        <f>IF($A192="","",VLOOKUP($A192,'Annex 2 EHV charges'!$D:$O,4,0))</f>
        <v/>
      </c>
      <c r="E192" s="161" t="str">
        <f>IFERROR(IF(VLOOKUP($A192,'Annex 2 EHV charges'!$D:$O,9,FALSE)=0,"",VLOOKUP($A192,'Annex 2 EHV charges'!$D:$O,9,FALSE)),"")</f>
        <v/>
      </c>
      <c r="F192" s="162" t="str">
        <f>IFERROR(IF(VLOOKUP($A192,'Annex 2 EHV charges'!$D:$O,10,FALSE)=0,"",VLOOKUP($A192,'Annex 2 EHV charges'!$D:$O,10,FALSE)),"")</f>
        <v/>
      </c>
      <c r="G192" s="163" t="str">
        <f>IFERROR(IF(VLOOKUP($A192,'Annex 2 EHV charges'!$D:$O,11,FALSE)=0,"",VLOOKUP($A192,'Annex 2 EHV charges'!$D:$O,11,FALSE)),"")</f>
        <v/>
      </c>
      <c r="H192" s="163" t="str">
        <f>IFERROR(IF(VLOOKUP($A192,'Annex 2 EHV charges'!$D:$O,12,FALSE)=0,"",VLOOKUP($A192,'Annex 2 EHV charges'!$D:$O,12,FALSE)),"")</f>
        <v/>
      </c>
    </row>
    <row r="193" spans="1:8" x14ac:dyDescent="0.2">
      <c r="A193" s="157" t="str">
        <f t="array" ref="A193">IFERROR(INDEX('Annex 2 EHV charges'!$D$11:$D$260, MATCH(0, IF(ISBLANK('Annex 2 EHV charges'!$D$11:$D$260),1, COUNTIF(A$4:$A192, 'Annex 2 EHV charges'!$D$11:$D$260)), 0)),"")</f>
        <v/>
      </c>
      <c r="B193" s="156" t="str">
        <f>IF($A193="","",VLOOKUP($A193,'Annex 2 EHV charges'!$D:$O,2,0))</f>
        <v/>
      </c>
      <c r="C193" s="157" t="str">
        <f>IF($A193="","",VLOOKUP($A193,'Annex 2 EHV charges'!$D:$O,3,0))</f>
        <v/>
      </c>
      <c r="D193" s="156" t="str">
        <f>IF($A193="","",VLOOKUP($A193,'Annex 2 EHV charges'!$D:$O,4,0))</f>
        <v/>
      </c>
      <c r="E193" s="161" t="str">
        <f>IFERROR(IF(VLOOKUP($A193,'Annex 2 EHV charges'!$D:$O,9,FALSE)=0,"",VLOOKUP($A193,'Annex 2 EHV charges'!$D:$O,9,FALSE)),"")</f>
        <v/>
      </c>
      <c r="F193" s="162" t="str">
        <f>IFERROR(IF(VLOOKUP($A193,'Annex 2 EHV charges'!$D:$O,10,FALSE)=0,"",VLOOKUP($A193,'Annex 2 EHV charges'!$D:$O,10,FALSE)),"")</f>
        <v/>
      </c>
      <c r="G193" s="163" t="str">
        <f>IFERROR(IF(VLOOKUP($A193,'Annex 2 EHV charges'!$D:$O,11,FALSE)=0,"",VLOOKUP($A193,'Annex 2 EHV charges'!$D:$O,11,FALSE)),"")</f>
        <v/>
      </c>
      <c r="H193" s="163" t="str">
        <f>IFERROR(IF(VLOOKUP($A193,'Annex 2 EHV charges'!$D:$O,12,FALSE)=0,"",VLOOKUP($A193,'Annex 2 EHV charges'!$D:$O,12,FALSE)),"")</f>
        <v/>
      </c>
    </row>
    <row r="194" spans="1:8" x14ac:dyDescent="0.2">
      <c r="A194" s="157" t="str">
        <f t="array" ref="A194">IFERROR(INDEX('Annex 2 EHV charges'!$D$11:$D$260, MATCH(0, IF(ISBLANK('Annex 2 EHV charges'!$D$11:$D$260),1, COUNTIF(A$4:$A193, 'Annex 2 EHV charges'!$D$11:$D$260)), 0)),"")</f>
        <v/>
      </c>
      <c r="B194" s="156" t="str">
        <f>IF($A194="","",VLOOKUP($A194,'Annex 2 EHV charges'!$D:$O,2,0))</f>
        <v/>
      </c>
      <c r="C194" s="157" t="str">
        <f>IF($A194="","",VLOOKUP($A194,'Annex 2 EHV charges'!$D:$O,3,0))</f>
        <v/>
      </c>
      <c r="D194" s="156" t="str">
        <f>IF($A194="","",VLOOKUP($A194,'Annex 2 EHV charges'!$D:$O,4,0))</f>
        <v/>
      </c>
      <c r="E194" s="161" t="str">
        <f>IFERROR(IF(VLOOKUP($A194,'Annex 2 EHV charges'!$D:$O,9,FALSE)=0,"",VLOOKUP($A194,'Annex 2 EHV charges'!$D:$O,9,FALSE)),"")</f>
        <v/>
      </c>
      <c r="F194" s="162" t="str">
        <f>IFERROR(IF(VLOOKUP($A194,'Annex 2 EHV charges'!$D:$O,10,FALSE)=0,"",VLOOKUP($A194,'Annex 2 EHV charges'!$D:$O,10,FALSE)),"")</f>
        <v/>
      </c>
      <c r="G194" s="163" t="str">
        <f>IFERROR(IF(VLOOKUP($A194,'Annex 2 EHV charges'!$D:$O,11,FALSE)=0,"",VLOOKUP($A194,'Annex 2 EHV charges'!$D:$O,11,FALSE)),"")</f>
        <v/>
      </c>
      <c r="H194" s="163" t="str">
        <f>IFERROR(IF(VLOOKUP($A194,'Annex 2 EHV charges'!$D:$O,12,FALSE)=0,"",VLOOKUP($A194,'Annex 2 EHV charges'!$D:$O,12,FALSE)),"")</f>
        <v/>
      </c>
    </row>
    <row r="195" spans="1:8" x14ac:dyDescent="0.2">
      <c r="A195" s="157" t="str">
        <f t="array" ref="A195">IFERROR(INDEX('Annex 2 EHV charges'!$D$11:$D$260, MATCH(0, IF(ISBLANK('Annex 2 EHV charges'!$D$11:$D$260),1, COUNTIF(A$4:$A194, 'Annex 2 EHV charges'!$D$11:$D$260)), 0)),"")</f>
        <v/>
      </c>
      <c r="B195" s="156" t="str">
        <f>IF($A195="","",VLOOKUP($A195,'Annex 2 EHV charges'!$D:$O,2,0))</f>
        <v/>
      </c>
      <c r="C195" s="157" t="str">
        <f>IF($A195="","",VLOOKUP($A195,'Annex 2 EHV charges'!$D:$O,3,0))</f>
        <v/>
      </c>
      <c r="D195" s="156" t="str">
        <f>IF($A195="","",VLOOKUP($A195,'Annex 2 EHV charges'!$D:$O,4,0))</f>
        <v/>
      </c>
      <c r="E195" s="161" t="str">
        <f>IFERROR(IF(VLOOKUP($A195,'Annex 2 EHV charges'!$D:$O,9,FALSE)=0,"",VLOOKUP($A195,'Annex 2 EHV charges'!$D:$O,9,FALSE)),"")</f>
        <v/>
      </c>
      <c r="F195" s="162" t="str">
        <f>IFERROR(IF(VLOOKUP($A195,'Annex 2 EHV charges'!$D:$O,10,FALSE)=0,"",VLOOKUP($A195,'Annex 2 EHV charges'!$D:$O,10,FALSE)),"")</f>
        <v/>
      </c>
      <c r="G195" s="163" t="str">
        <f>IFERROR(IF(VLOOKUP($A195,'Annex 2 EHV charges'!$D:$O,11,FALSE)=0,"",VLOOKUP($A195,'Annex 2 EHV charges'!$D:$O,11,FALSE)),"")</f>
        <v/>
      </c>
      <c r="H195" s="163" t="str">
        <f>IFERROR(IF(VLOOKUP($A195,'Annex 2 EHV charges'!$D:$O,12,FALSE)=0,"",VLOOKUP($A195,'Annex 2 EHV charges'!$D:$O,12,FALSE)),"")</f>
        <v/>
      </c>
    </row>
    <row r="196" spans="1:8" x14ac:dyDescent="0.2">
      <c r="A196" s="157" t="str">
        <f t="array" ref="A196">IFERROR(INDEX('Annex 2 EHV charges'!$D$11:$D$260, MATCH(0, IF(ISBLANK('Annex 2 EHV charges'!$D$11:$D$260),1, COUNTIF(A$4:$A195, 'Annex 2 EHV charges'!$D$11:$D$260)), 0)),"")</f>
        <v/>
      </c>
      <c r="B196" s="156" t="str">
        <f>IF($A196="","",VLOOKUP($A196,'Annex 2 EHV charges'!$D:$O,2,0))</f>
        <v/>
      </c>
      <c r="C196" s="157" t="str">
        <f>IF($A196="","",VLOOKUP($A196,'Annex 2 EHV charges'!$D:$O,3,0))</f>
        <v/>
      </c>
      <c r="D196" s="156" t="str">
        <f>IF($A196="","",VLOOKUP($A196,'Annex 2 EHV charges'!$D:$O,4,0))</f>
        <v/>
      </c>
      <c r="E196" s="161" t="str">
        <f>IFERROR(IF(VLOOKUP($A196,'Annex 2 EHV charges'!$D:$O,9,FALSE)=0,"",VLOOKUP($A196,'Annex 2 EHV charges'!$D:$O,9,FALSE)),"")</f>
        <v/>
      </c>
      <c r="F196" s="162" t="str">
        <f>IFERROR(IF(VLOOKUP($A196,'Annex 2 EHV charges'!$D:$O,10,FALSE)=0,"",VLOOKUP($A196,'Annex 2 EHV charges'!$D:$O,10,FALSE)),"")</f>
        <v/>
      </c>
      <c r="G196" s="163" t="str">
        <f>IFERROR(IF(VLOOKUP($A196,'Annex 2 EHV charges'!$D:$O,11,FALSE)=0,"",VLOOKUP($A196,'Annex 2 EHV charges'!$D:$O,11,FALSE)),"")</f>
        <v/>
      </c>
      <c r="H196" s="163" t="str">
        <f>IFERROR(IF(VLOOKUP($A196,'Annex 2 EHV charges'!$D:$O,12,FALSE)=0,"",VLOOKUP($A196,'Annex 2 EHV charges'!$D:$O,12,FALSE)),"")</f>
        <v/>
      </c>
    </row>
    <row r="197" spans="1:8" x14ac:dyDescent="0.2">
      <c r="A197" s="157" t="str">
        <f t="array" ref="A197">IFERROR(INDEX('Annex 2 EHV charges'!$D$11:$D$260, MATCH(0, IF(ISBLANK('Annex 2 EHV charges'!$D$11:$D$260),1, COUNTIF(A$4:$A196, 'Annex 2 EHV charges'!$D$11:$D$260)), 0)),"")</f>
        <v/>
      </c>
      <c r="B197" s="156" t="str">
        <f>IF($A197="","",VLOOKUP($A197,'Annex 2 EHV charges'!$D:$O,2,0))</f>
        <v/>
      </c>
      <c r="C197" s="157" t="str">
        <f>IF($A197="","",VLOOKUP($A197,'Annex 2 EHV charges'!$D:$O,3,0))</f>
        <v/>
      </c>
      <c r="D197" s="156" t="str">
        <f>IF($A197="","",VLOOKUP($A197,'Annex 2 EHV charges'!$D:$O,4,0))</f>
        <v/>
      </c>
      <c r="E197" s="161" t="str">
        <f>IFERROR(IF(VLOOKUP($A197,'Annex 2 EHV charges'!$D:$O,9,FALSE)=0,"",VLOOKUP($A197,'Annex 2 EHV charges'!$D:$O,9,FALSE)),"")</f>
        <v/>
      </c>
      <c r="F197" s="162" t="str">
        <f>IFERROR(IF(VLOOKUP($A197,'Annex 2 EHV charges'!$D:$O,10,FALSE)=0,"",VLOOKUP($A197,'Annex 2 EHV charges'!$D:$O,10,FALSE)),"")</f>
        <v/>
      </c>
      <c r="G197" s="163" t="str">
        <f>IFERROR(IF(VLOOKUP($A197,'Annex 2 EHV charges'!$D:$O,11,FALSE)=0,"",VLOOKUP($A197,'Annex 2 EHV charges'!$D:$O,11,FALSE)),"")</f>
        <v/>
      </c>
      <c r="H197" s="163" t="str">
        <f>IFERROR(IF(VLOOKUP($A197,'Annex 2 EHV charges'!$D:$O,12,FALSE)=0,"",VLOOKUP($A197,'Annex 2 EHV charges'!$D:$O,12,FALSE)),"")</f>
        <v/>
      </c>
    </row>
    <row r="198" spans="1:8" x14ac:dyDescent="0.2">
      <c r="A198" s="157" t="str">
        <f t="array" ref="A198">IFERROR(INDEX('Annex 2 EHV charges'!$D$11:$D$260, MATCH(0, IF(ISBLANK('Annex 2 EHV charges'!$D$11:$D$260),1, COUNTIF(A$4:$A197, 'Annex 2 EHV charges'!$D$11:$D$260)), 0)),"")</f>
        <v/>
      </c>
      <c r="B198" s="156" t="str">
        <f>IF($A198="","",VLOOKUP($A198,'Annex 2 EHV charges'!$D:$O,2,0))</f>
        <v/>
      </c>
      <c r="C198" s="157" t="str">
        <f>IF($A198="","",VLOOKUP($A198,'Annex 2 EHV charges'!$D:$O,3,0))</f>
        <v/>
      </c>
      <c r="D198" s="156" t="str">
        <f>IF($A198="","",VLOOKUP($A198,'Annex 2 EHV charges'!$D:$O,4,0))</f>
        <v/>
      </c>
      <c r="E198" s="161" t="str">
        <f>IFERROR(IF(VLOOKUP($A198,'Annex 2 EHV charges'!$D:$O,9,FALSE)=0,"",VLOOKUP($A198,'Annex 2 EHV charges'!$D:$O,9,FALSE)),"")</f>
        <v/>
      </c>
      <c r="F198" s="162" t="str">
        <f>IFERROR(IF(VLOOKUP($A198,'Annex 2 EHV charges'!$D:$O,10,FALSE)=0,"",VLOOKUP($A198,'Annex 2 EHV charges'!$D:$O,10,FALSE)),"")</f>
        <v/>
      </c>
      <c r="G198" s="163" t="str">
        <f>IFERROR(IF(VLOOKUP($A198,'Annex 2 EHV charges'!$D:$O,11,FALSE)=0,"",VLOOKUP($A198,'Annex 2 EHV charges'!$D:$O,11,FALSE)),"")</f>
        <v/>
      </c>
      <c r="H198" s="163" t="str">
        <f>IFERROR(IF(VLOOKUP($A198,'Annex 2 EHV charges'!$D:$O,12,FALSE)=0,"",VLOOKUP($A198,'Annex 2 EHV charges'!$D:$O,12,FALSE)),"")</f>
        <v/>
      </c>
    </row>
    <row r="199" spans="1:8" x14ac:dyDescent="0.2">
      <c r="A199" s="157" t="str">
        <f t="array" ref="A199">IFERROR(INDEX('Annex 2 EHV charges'!$D$11:$D$260, MATCH(0, IF(ISBLANK('Annex 2 EHV charges'!$D$11:$D$260),1, COUNTIF(A$4:$A198, 'Annex 2 EHV charges'!$D$11:$D$260)), 0)),"")</f>
        <v/>
      </c>
      <c r="B199" s="156" t="str">
        <f>IF($A199="","",VLOOKUP($A199,'Annex 2 EHV charges'!$D:$O,2,0))</f>
        <v/>
      </c>
      <c r="C199" s="157" t="str">
        <f>IF($A199="","",VLOOKUP($A199,'Annex 2 EHV charges'!$D:$O,3,0))</f>
        <v/>
      </c>
      <c r="D199" s="156" t="str">
        <f>IF($A199="","",VLOOKUP($A199,'Annex 2 EHV charges'!$D:$O,4,0))</f>
        <v/>
      </c>
      <c r="E199" s="161" t="str">
        <f>IFERROR(IF(VLOOKUP($A199,'Annex 2 EHV charges'!$D:$O,9,FALSE)=0,"",VLOOKUP($A199,'Annex 2 EHV charges'!$D:$O,9,FALSE)),"")</f>
        <v/>
      </c>
      <c r="F199" s="162" t="str">
        <f>IFERROR(IF(VLOOKUP($A199,'Annex 2 EHV charges'!$D:$O,10,FALSE)=0,"",VLOOKUP($A199,'Annex 2 EHV charges'!$D:$O,10,FALSE)),"")</f>
        <v/>
      </c>
      <c r="G199" s="163" t="str">
        <f>IFERROR(IF(VLOOKUP($A199,'Annex 2 EHV charges'!$D:$O,11,FALSE)=0,"",VLOOKUP($A199,'Annex 2 EHV charges'!$D:$O,11,FALSE)),"")</f>
        <v/>
      </c>
      <c r="H199" s="163" t="str">
        <f>IFERROR(IF(VLOOKUP($A199,'Annex 2 EHV charges'!$D:$O,12,FALSE)=0,"",VLOOKUP($A199,'Annex 2 EHV charges'!$D:$O,12,FALSE)),"")</f>
        <v/>
      </c>
    </row>
    <row r="200" spans="1:8" x14ac:dyDescent="0.2">
      <c r="A200" s="157" t="str">
        <f t="array" ref="A200">IFERROR(INDEX('Annex 2 EHV charges'!$D$11:$D$260, MATCH(0, IF(ISBLANK('Annex 2 EHV charges'!$D$11:$D$260),1, COUNTIF(A$4:$A199, 'Annex 2 EHV charges'!$D$11:$D$260)), 0)),"")</f>
        <v/>
      </c>
      <c r="B200" s="156" t="str">
        <f>IF($A200="","",VLOOKUP($A200,'Annex 2 EHV charges'!$D:$O,2,0))</f>
        <v/>
      </c>
      <c r="C200" s="157" t="str">
        <f>IF($A200="","",VLOOKUP($A200,'Annex 2 EHV charges'!$D:$O,3,0))</f>
        <v/>
      </c>
      <c r="D200" s="156" t="str">
        <f>IF($A200="","",VLOOKUP($A200,'Annex 2 EHV charges'!$D:$O,4,0))</f>
        <v/>
      </c>
      <c r="E200" s="161" t="str">
        <f>IFERROR(IF(VLOOKUP($A200,'Annex 2 EHV charges'!$D:$O,9,FALSE)=0,"",VLOOKUP($A200,'Annex 2 EHV charges'!$D:$O,9,FALSE)),"")</f>
        <v/>
      </c>
      <c r="F200" s="162" t="str">
        <f>IFERROR(IF(VLOOKUP($A200,'Annex 2 EHV charges'!$D:$O,10,FALSE)=0,"",VLOOKUP($A200,'Annex 2 EHV charges'!$D:$O,10,FALSE)),"")</f>
        <v/>
      </c>
      <c r="G200" s="163" t="str">
        <f>IFERROR(IF(VLOOKUP($A200,'Annex 2 EHV charges'!$D:$O,11,FALSE)=0,"",VLOOKUP($A200,'Annex 2 EHV charges'!$D:$O,11,FALSE)),"")</f>
        <v/>
      </c>
      <c r="H200" s="163" t="str">
        <f>IFERROR(IF(VLOOKUP($A200,'Annex 2 EHV charges'!$D:$O,12,FALSE)=0,"",VLOOKUP($A200,'Annex 2 EHV charges'!$D:$O,12,FALSE)),"")</f>
        <v/>
      </c>
    </row>
    <row r="201" spans="1:8" x14ac:dyDescent="0.2">
      <c r="A201" s="157" t="str">
        <f t="array" ref="A201">IFERROR(INDEX('Annex 2 EHV charges'!$D$11:$D$260, MATCH(0, IF(ISBLANK('Annex 2 EHV charges'!$D$11:$D$260),1, COUNTIF(A$4:$A200, 'Annex 2 EHV charges'!$D$11:$D$260)), 0)),"")</f>
        <v/>
      </c>
      <c r="B201" s="156" t="str">
        <f>IF($A201="","",VLOOKUP($A201,'Annex 2 EHV charges'!$D:$O,2,0))</f>
        <v/>
      </c>
      <c r="C201" s="157" t="str">
        <f>IF($A201="","",VLOOKUP($A201,'Annex 2 EHV charges'!$D:$O,3,0))</f>
        <v/>
      </c>
      <c r="D201" s="156" t="str">
        <f>IF($A201="","",VLOOKUP($A201,'Annex 2 EHV charges'!$D:$O,4,0))</f>
        <v/>
      </c>
      <c r="E201" s="161" t="str">
        <f>IFERROR(IF(VLOOKUP($A201,'Annex 2 EHV charges'!$D:$O,9,FALSE)=0,"",VLOOKUP($A201,'Annex 2 EHV charges'!$D:$O,9,FALSE)),"")</f>
        <v/>
      </c>
      <c r="F201" s="162" t="str">
        <f>IFERROR(IF(VLOOKUP($A201,'Annex 2 EHV charges'!$D:$O,10,FALSE)=0,"",VLOOKUP($A201,'Annex 2 EHV charges'!$D:$O,10,FALSE)),"")</f>
        <v/>
      </c>
      <c r="G201" s="163" t="str">
        <f>IFERROR(IF(VLOOKUP($A201,'Annex 2 EHV charges'!$D:$O,11,FALSE)=0,"",VLOOKUP($A201,'Annex 2 EHV charges'!$D:$O,11,FALSE)),"")</f>
        <v/>
      </c>
      <c r="H201" s="163" t="str">
        <f>IFERROR(IF(VLOOKUP($A201,'Annex 2 EHV charges'!$D:$O,12,FALSE)=0,"",VLOOKUP($A201,'Annex 2 EHV charges'!$D:$O,12,FALSE)),"")</f>
        <v/>
      </c>
    </row>
    <row r="202" spans="1:8" x14ac:dyDescent="0.2">
      <c r="A202" s="157" t="str">
        <f t="array" ref="A202">IFERROR(INDEX('Annex 2 EHV charges'!$D$11:$D$260, MATCH(0, IF(ISBLANK('Annex 2 EHV charges'!$D$11:$D$260),1, COUNTIF(A$4:$A201, 'Annex 2 EHV charges'!$D$11:$D$260)), 0)),"")</f>
        <v/>
      </c>
      <c r="B202" s="156" t="str">
        <f>IF($A202="","",VLOOKUP($A202,'Annex 2 EHV charges'!$D:$O,2,0))</f>
        <v/>
      </c>
      <c r="C202" s="157" t="str">
        <f>IF($A202="","",VLOOKUP($A202,'Annex 2 EHV charges'!$D:$O,3,0))</f>
        <v/>
      </c>
      <c r="D202" s="156" t="str">
        <f>IF($A202="","",VLOOKUP($A202,'Annex 2 EHV charges'!$D:$O,4,0))</f>
        <v/>
      </c>
      <c r="E202" s="161" t="str">
        <f>IFERROR(IF(VLOOKUP($A202,'Annex 2 EHV charges'!$D:$O,9,FALSE)=0,"",VLOOKUP($A202,'Annex 2 EHV charges'!$D:$O,9,FALSE)),"")</f>
        <v/>
      </c>
      <c r="F202" s="162" t="str">
        <f>IFERROR(IF(VLOOKUP($A202,'Annex 2 EHV charges'!$D:$O,10,FALSE)=0,"",VLOOKUP($A202,'Annex 2 EHV charges'!$D:$O,10,FALSE)),"")</f>
        <v/>
      </c>
      <c r="G202" s="163" t="str">
        <f>IFERROR(IF(VLOOKUP($A202,'Annex 2 EHV charges'!$D:$O,11,FALSE)=0,"",VLOOKUP($A202,'Annex 2 EHV charges'!$D:$O,11,FALSE)),"")</f>
        <v/>
      </c>
      <c r="H202" s="163" t="str">
        <f>IFERROR(IF(VLOOKUP($A202,'Annex 2 EHV charges'!$D:$O,12,FALSE)=0,"",VLOOKUP($A202,'Annex 2 EHV charges'!$D:$O,12,FALSE)),"")</f>
        <v/>
      </c>
    </row>
    <row r="203" spans="1:8" x14ac:dyDescent="0.2">
      <c r="A203" s="157" t="str">
        <f t="array" ref="A203">IFERROR(INDEX('Annex 2 EHV charges'!$D$11:$D$260, MATCH(0, IF(ISBLANK('Annex 2 EHV charges'!$D$11:$D$260),1, COUNTIF(A$4:$A202, 'Annex 2 EHV charges'!$D$11:$D$260)), 0)),"")</f>
        <v/>
      </c>
      <c r="B203" s="156" t="str">
        <f>IF($A203="","",VLOOKUP($A203,'Annex 2 EHV charges'!$D:$O,2,0))</f>
        <v/>
      </c>
      <c r="C203" s="157" t="str">
        <f>IF($A203="","",VLOOKUP($A203,'Annex 2 EHV charges'!$D:$O,3,0))</f>
        <v/>
      </c>
      <c r="D203" s="156" t="str">
        <f>IF($A203="","",VLOOKUP($A203,'Annex 2 EHV charges'!$D:$O,4,0))</f>
        <v/>
      </c>
      <c r="E203" s="161" t="str">
        <f>IFERROR(IF(VLOOKUP($A203,'Annex 2 EHV charges'!$D:$O,9,FALSE)=0,"",VLOOKUP($A203,'Annex 2 EHV charges'!$D:$O,9,FALSE)),"")</f>
        <v/>
      </c>
      <c r="F203" s="162" t="str">
        <f>IFERROR(IF(VLOOKUP($A203,'Annex 2 EHV charges'!$D:$O,10,FALSE)=0,"",VLOOKUP($A203,'Annex 2 EHV charges'!$D:$O,10,FALSE)),"")</f>
        <v/>
      </c>
      <c r="G203" s="163" t="str">
        <f>IFERROR(IF(VLOOKUP($A203,'Annex 2 EHV charges'!$D:$O,11,FALSE)=0,"",VLOOKUP($A203,'Annex 2 EHV charges'!$D:$O,11,FALSE)),"")</f>
        <v/>
      </c>
      <c r="H203" s="163" t="str">
        <f>IFERROR(IF(VLOOKUP($A203,'Annex 2 EHV charges'!$D:$O,12,FALSE)=0,"",VLOOKUP($A203,'Annex 2 EHV charges'!$D:$O,12,FALSE)),"")</f>
        <v/>
      </c>
    </row>
    <row r="204" spans="1:8" x14ac:dyDescent="0.2">
      <c r="A204" s="157" t="str">
        <f t="array" ref="A204">IFERROR(INDEX('Annex 2 EHV charges'!$D$11:$D$260, MATCH(0, IF(ISBLANK('Annex 2 EHV charges'!$D$11:$D$260),1, COUNTIF(A$4:$A203, 'Annex 2 EHV charges'!$D$11:$D$260)), 0)),"")</f>
        <v/>
      </c>
      <c r="B204" s="156" t="str">
        <f>IF($A204="","",VLOOKUP($A204,'Annex 2 EHV charges'!$D:$O,2,0))</f>
        <v/>
      </c>
      <c r="C204" s="157" t="str">
        <f>IF($A204="","",VLOOKUP($A204,'Annex 2 EHV charges'!$D:$O,3,0))</f>
        <v/>
      </c>
      <c r="D204" s="156" t="str">
        <f>IF($A204="","",VLOOKUP($A204,'Annex 2 EHV charges'!$D:$O,4,0))</f>
        <v/>
      </c>
      <c r="E204" s="161" t="str">
        <f>IFERROR(IF(VLOOKUP($A204,'Annex 2 EHV charges'!$D:$O,9,FALSE)=0,"",VLOOKUP($A204,'Annex 2 EHV charges'!$D:$O,9,FALSE)),"")</f>
        <v/>
      </c>
      <c r="F204" s="162" t="str">
        <f>IFERROR(IF(VLOOKUP($A204,'Annex 2 EHV charges'!$D:$O,10,FALSE)=0,"",VLOOKUP($A204,'Annex 2 EHV charges'!$D:$O,10,FALSE)),"")</f>
        <v/>
      </c>
      <c r="G204" s="163" t="str">
        <f>IFERROR(IF(VLOOKUP($A204,'Annex 2 EHV charges'!$D:$O,11,FALSE)=0,"",VLOOKUP($A204,'Annex 2 EHV charges'!$D:$O,11,FALSE)),"")</f>
        <v/>
      </c>
      <c r="H204" s="163" t="str">
        <f>IFERROR(IF(VLOOKUP($A204,'Annex 2 EHV charges'!$D:$O,12,FALSE)=0,"",VLOOKUP($A204,'Annex 2 EHV charges'!$D:$O,12,FALSE)),"")</f>
        <v/>
      </c>
    </row>
    <row r="205" spans="1:8" x14ac:dyDescent="0.2">
      <c r="A205" s="157" t="str">
        <f t="array" ref="A205">IFERROR(INDEX('Annex 2 EHV charges'!$D$11:$D$260, MATCH(0, IF(ISBLANK('Annex 2 EHV charges'!$D$11:$D$260),1, COUNTIF(A$4:$A204, 'Annex 2 EHV charges'!$D$11:$D$260)), 0)),"")</f>
        <v/>
      </c>
      <c r="B205" s="156" t="str">
        <f>IF($A205="","",VLOOKUP($A205,'Annex 2 EHV charges'!$D:$O,2,0))</f>
        <v/>
      </c>
      <c r="C205" s="157" t="str">
        <f>IF($A205="","",VLOOKUP($A205,'Annex 2 EHV charges'!$D:$O,3,0))</f>
        <v/>
      </c>
      <c r="D205" s="156" t="str">
        <f>IF($A205="","",VLOOKUP($A205,'Annex 2 EHV charges'!$D:$O,4,0))</f>
        <v/>
      </c>
      <c r="E205" s="161" t="str">
        <f>IFERROR(IF(VLOOKUP($A205,'Annex 2 EHV charges'!$D:$O,9,FALSE)=0,"",VLOOKUP($A205,'Annex 2 EHV charges'!$D:$O,9,FALSE)),"")</f>
        <v/>
      </c>
      <c r="F205" s="162" t="str">
        <f>IFERROR(IF(VLOOKUP($A205,'Annex 2 EHV charges'!$D:$O,10,FALSE)=0,"",VLOOKUP($A205,'Annex 2 EHV charges'!$D:$O,10,FALSE)),"")</f>
        <v/>
      </c>
      <c r="G205" s="163" t="str">
        <f>IFERROR(IF(VLOOKUP($A205,'Annex 2 EHV charges'!$D:$O,11,FALSE)=0,"",VLOOKUP($A205,'Annex 2 EHV charges'!$D:$O,11,FALSE)),"")</f>
        <v/>
      </c>
      <c r="H205" s="163" t="str">
        <f>IFERROR(IF(VLOOKUP($A205,'Annex 2 EHV charges'!$D:$O,12,FALSE)=0,"",VLOOKUP($A205,'Annex 2 EHV charges'!$D:$O,12,FALSE)),"")</f>
        <v/>
      </c>
    </row>
    <row r="206" spans="1:8" x14ac:dyDescent="0.2">
      <c r="A206" s="157" t="str">
        <f t="array" ref="A206">IFERROR(INDEX('Annex 2 EHV charges'!$D$11:$D$260, MATCH(0, IF(ISBLANK('Annex 2 EHV charges'!$D$11:$D$260),1, COUNTIF(A$4:$A205, 'Annex 2 EHV charges'!$D$11:$D$260)), 0)),"")</f>
        <v/>
      </c>
      <c r="B206" s="156" t="str">
        <f>IF($A206="","",VLOOKUP($A206,'Annex 2 EHV charges'!$D:$O,2,0))</f>
        <v/>
      </c>
      <c r="C206" s="157" t="str">
        <f>IF($A206="","",VLOOKUP($A206,'Annex 2 EHV charges'!$D:$O,3,0))</f>
        <v/>
      </c>
      <c r="D206" s="156" t="str">
        <f>IF($A206="","",VLOOKUP($A206,'Annex 2 EHV charges'!$D:$O,4,0))</f>
        <v/>
      </c>
      <c r="E206" s="161" t="str">
        <f>IFERROR(IF(VLOOKUP($A206,'Annex 2 EHV charges'!$D:$O,9,FALSE)=0,"",VLOOKUP($A206,'Annex 2 EHV charges'!$D:$O,9,FALSE)),"")</f>
        <v/>
      </c>
      <c r="F206" s="162" t="str">
        <f>IFERROR(IF(VLOOKUP($A206,'Annex 2 EHV charges'!$D:$O,10,FALSE)=0,"",VLOOKUP($A206,'Annex 2 EHV charges'!$D:$O,10,FALSE)),"")</f>
        <v/>
      </c>
      <c r="G206" s="163" t="str">
        <f>IFERROR(IF(VLOOKUP($A206,'Annex 2 EHV charges'!$D:$O,11,FALSE)=0,"",VLOOKUP($A206,'Annex 2 EHV charges'!$D:$O,11,FALSE)),"")</f>
        <v/>
      </c>
      <c r="H206" s="163" t="str">
        <f>IFERROR(IF(VLOOKUP($A206,'Annex 2 EHV charges'!$D:$O,12,FALSE)=0,"",VLOOKUP($A206,'Annex 2 EHV charges'!$D:$O,12,FALSE)),"")</f>
        <v/>
      </c>
    </row>
    <row r="207" spans="1:8" x14ac:dyDescent="0.2">
      <c r="A207" s="157" t="str">
        <f t="array" ref="A207">IFERROR(INDEX('Annex 2 EHV charges'!$D$11:$D$260, MATCH(0, IF(ISBLANK('Annex 2 EHV charges'!$D$11:$D$260),1, COUNTIF(A$4:$A206, 'Annex 2 EHV charges'!$D$11:$D$260)), 0)),"")</f>
        <v/>
      </c>
      <c r="B207" s="156" t="str">
        <f>IF($A207="","",VLOOKUP($A207,'Annex 2 EHV charges'!$D:$O,2,0))</f>
        <v/>
      </c>
      <c r="C207" s="157" t="str">
        <f>IF($A207="","",VLOOKUP($A207,'Annex 2 EHV charges'!$D:$O,3,0))</f>
        <v/>
      </c>
      <c r="D207" s="156" t="str">
        <f>IF($A207="","",VLOOKUP($A207,'Annex 2 EHV charges'!$D:$O,4,0))</f>
        <v/>
      </c>
      <c r="E207" s="161" t="str">
        <f>IFERROR(IF(VLOOKUP($A207,'Annex 2 EHV charges'!$D:$O,9,FALSE)=0,"",VLOOKUP($A207,'Annex 2 EHV charges'!$D:$O,9,FALSE)),"")</f>
        <v/>
      </c>
      <c r="F207" s="162" t="str">
        <f>IFERROR(IF(VLOOKUP($A207,'Annex 2 EHV charges'!$D:$O,10,FALSE)=0,"",VLOOKUP($A207,'Annex 2 EHV charges'!$D:$O,10,FALSE)),"")</f>
        <v/>
      </c>
      <c r="G207" s="163" t="str">
        <f>IFERROR(IF(VLOOKUP($A207,'Annex 2 EHV charges'!$D:$O,11,FALSE)=0,"",VLOOKUP($A207,'Annex 2 EHV charges'!$D:$O,11,FALSE)),"")</f>
        <v/>
      </c>
      <c r="H207" s="163" t="str">
        <f>IFERROR(IF(VLOOKUP($A207,'Annex 2 EHV charges'!$D:$O,12,FALSE)=0,"",VLOOKUP($A207,'Annex 2 EHV charges'!$D:$O,12,FALSE)),"")</f>
        <v/>
      </c>
    </row>
    <row r="208" spans="1:8" x14ac:dyDescent="0.2">
      <c r="A208" s="157" t="str">
        <f t="array" ref="A208">IFERROR(INDEX('Annex 2 EHV charges'!$D$11:$D$260, MATCH(0, IF(ISBLANK('Annex 2 EHV charges'!$D$11:$D$260),1, COUNTIF(A$4:$A207, 'Annex 2 EHV charges'!$D$11:$D$260)), 0)),"")</f>
        <v/>
      </c>
      <c r="B208" s="156" t="str">
        <f>IF($A208="","",VLOOKUP($A208,'Annex 2 EHV charges'!$D:$O,2,0))</f>
        <v/>
      </c>
      <c r="C208" s="157" t="str">
        <f>IF($A208="","",VLOOKUP($A208,'Annex 2 EHV charges'!$D:$O,3,0))</f>
        <v/>
      </c>
      <c r="D208" s="156" t="str">
        <f>IF($A208="","",VLOOKUP($A208,'Annex 2 EHV charges'!$D:$O,4,0))</f>
        <v/>
      </c>
      <c r="E208" s="161" t="str">
        <f>IFERROR(IF(VLOOKUP($A208,'Annex 2 EHV charges'!$D:$O,9,FALSE)=0,"",VLOOKUP($A208,'Annex 2 EHV charges'!$D:$O,9,FALSE)),"")</f>
        <v/>
      </c>
      <c r="F208" s="162" t="str">
        <f>IFERROR(IF(VLOOKUP($A208,'Annex 2 EHV charges'!$D:$O,10,FALSE)=0,"",VLOOKUP($A208,'Annex 2 EHV charges'!$D:$O,10,FALSE)),"")</f>
        <v/>
      </c>
      <c r="G208" s="163" t="str">
        <f>IFERROR(IF(VLOOKUP($A208,'Annex 2 EHV charges'!$D:$O,11,FALSE)=0,"",VLOOKUP($A208,'Annex 2 EHV charges'!$D:$O,11,FALSE)),"")</f>
        <v/>
      </c>
      <c r="H208" s="163" t="str">
        <f>IFERROR(IF(VLOOKUP($A208,'Annex 2 EHV charges'!$D:$O,12,FALSE)=0,"",VLOOKUP($A208,'Annex 2 EHV charges'!$D:$O,12,FALSE)),"")</f>
        <v/>
      </c>
    </row>
    <row r="209" spans="1:8" x14ac:dyDescent="0.2">
      <c r="A209" s="157" t="str">
        <f t="array" ref="A209">IFERROR(INDEX('Annex 2 EHV charges'!$D$11:$D$260, MATCH(0, IF(ISBLANK('Annex 2 EHV charges'!$D$11:$D$260),1, COUNTIF(A$4:$A208, 'Annex 2 EHV charges'!$D$11:$D$260)), 0)),"")</f>
        <v/>
      </c>
      <c r="B209" s="156" t="str">
        <f>IF($A209="","",VLOOKUP($A209,'Annex 2 EHV charges'!$D:$O,2,0))</f>
        <v/>
      </c>
      <c r="C209" s="157" t="str">
        <f>IF($A209="","",VLOOKUP($A209,'Annex 2 EHV charges'!$D:$O,3,0))</f>
        <v/>
      </c>
      <c r="D209" s="156" t="str">
        <f>IF($A209="","",VLOOKUP($A209,'Annex 2 EHV charges'!$D:$O,4,0))</f>
        <v/>
      </c>
      <c r="E209" s="161" t="str">
        <f>IFERROR(IF(VLOOKUP($A209,'Annex 2 EHV charges'!$D:$O,9,FALSE)=0,"",VLOOKUP($A209,'Annex 2 EHV charges'!$D:$O,9,FALSE)),"")</f>
        <v/>
      </c>
      <c r="F209" s="162" t="str">
        <f>IFERROR(IF(VLOOKUP($A209,'Annex 2 EHV charges'!$D:$O,10,FALSE)=0,"",VLOOKUP($A209,'Annex 2 EHV charges'!$D:$O,10,FALSE)),"")</f>
        <v/>
      </c>
      <c r="G209" s="163" t="str">
        <f>IFERROR(IF(VLOOKUP($A209,'Annex 2 EHV charges'!$D:$O,11,FALSE)=0,"",VLOOKUP($A209,'Annex 2 EHV charges'!$D:$O,11,FALSE)),"")</f>
        <v/>
      </c>
      <c r="H209" s="163" t="str">
        <f>IFERROR(IF(VLOOKUP($A209,'Annex 2 EHV charges'!$D:$O,12,FALSE)=0,"",VLOOKUP($A209,'Annex 2 EHV charges'!$D:$O,12,FALSE)),"")</f>
        <v/>
      </c>
    </row>
    <row r="210" spans="1:8" x14ac:dyDescent="0.2">
      <c r="A210" s="157" t="str">
        <f t="array" ref="A210">IFERROR(INDEX('Annex 2 EHV charges'!$D$11:$D$260, MATCH(0, IF(ISBLANK('Annex 2 EHV charges'!$D$11:$D$260),1, COUNTIF(A$4:$A209, 'Annex 2 EHV charges'!$D$11:$D$260)), 0)),"")</f>
        <v/>
      </c>
      <c r="B210" s="156" t="str">
        <f>IF($A210="","",VLOOKUP($A210,'Annex 2 EHV charges'!$D:$O,2,0))</f>
        <v/>
      </c>
      <c r="C210" s="157" t="str">
        <f>IF($A210="","",VLOOKUP($A210,'Annex 2 EHV charges'!$D:$O,3,0))</f>
        <v/>
      </c>
      <c r="D210" s="156" t="str">
        <f>IF($A210="","",VLOOKUP($A210,'Annex 2 EHV charges'!$D:$O,4,0))</f>
        <v/>
      </c>
      <c r="E210" s="161" t="str">
        <f>IFERROR(IF(VLOOKUP($A210,'Annex 2 EHV charges'!$D:$O,9,FALSE)=0,"",VLOOKUP($A210,'Annex 2 EHV charges'!$D:$O,9,FALSE)),"")</f>
        <v/>
      </c>
      <c r="F210" s="162" t="str">
        <f>IFERROR(IF(VLOOKUP($A210,'Annex 2 EHV charges'!$D:$O,10,FALSE)=0,"",VLOOKUP($A210,'Annex 2 EHV charges'!$D:$O,10,FALSE)),"")</f>
        <v/>
      </c>
      <c r="G210" s="163" t="str">
        <f>IFERROR(IF(VLOOKUP($A210,'Annex 2 EHV charges'!$D:$O,11,FALSE)=0,"",VLOOKUP($A210,'Annex 2 EHV charges'!$D:$O,11,FALSE)),"")</f>
        <v/>
      </c>
      <c r="H210" s="163" t="str">
        <f>IFERROR(IF(VLOOKUP($A210,'Annex 2 EHV charges'!$D:$O,12,FALSE)=0,"",VLOOKUP($A210,'Annex 2 EHV charges'!$D:$O,12,FALSE)),"")</f>
        <v/>
      </c>
    </row>
    <row r="211" spans="1:8" x14ac:dyDescent="0.2">
      <c r="A211" s="157" t="str">
        <f t="array" ref="A211">IFERROR(INDEX('Annex 2 EHV charges'!$D$11:$D$260, MATCH(0, IF(ISBLANK('Annex 2 EHV charges'!$D$11:$D$260),1, COUNTIF(A$4:$A210, 'Annex 2 EHV charges'!$D$11:$D$260)), 0)),"")</f>
        <v/>
      </c>
      <c r="B211" s="156" t="str">
        <f>IF($A211="","",VLOOKUP($A211,'Annex 2 EHV charges'!$D:$O,2,0))</f>
        <v/>
      </c>
      <c r="C211" s="157" t="str">
        <f>IF($A211="","",VLOOKUP($A211,'Annex 2 EHV charges'!$D:$O,3,0))</f>
        <v/>
      </c>
      <c r="D211" s="156" t="str">
        <f>IF($A211="","",VLOOKUP($A211,'Annex 2 EHV charges'!$D:$O,4,0))</f>
        <v/>
      </c>
      <c r="E211" s="161" t="str">
        <f>IFERROR(IF(VLOOKUP($A211,'Annex 2 EHV charges'!$D:$O,9,FALSE)=0,"",VLOOKUP($A211,'Annex 2 EHV charges'!$D:$O,9,FALSE)),"")</f>
        <v/>
      </c>
      <c r="F211" s="162" t="str">
        <f>IFERROR(IF(VLOOKUP($A211,'Annex 2 EHV charges'!$D:$O,10,FALSE)=0,"",VLOOKUP($A211,'Annex 2 EHV charges'!$D:$O,10,FALSE)),"")</f>
        <v/>
      </c>
      <c r="G211" s="163" t="str">
        <f>IFERROR(IF(VLOOKUP($A211,'Annex 2 EHV charges'!$D:$O,11,FALSE)=0,"",VLOOKUP($A211,'Annex 2 EHV charges'!$D:$O,11,FALSE)),"")</f>
        <v/>
      </c>
      <c r="H211" s="163" t="str">
        <f>IFERROR(IF(VLOOKUP($A211,'Annex 2 EHV charges'!$D:$O,12,FALSE)=0,"",VLOOKUP($A211,'Annex 2 EHV charges'!$D:$O,12,FALSE)),"")</f>
        <v/>
      </c>
    </row>
    <row r="212" spans="1:8" x14ac:dyDescent="0.2">
      <c r="A212" s="157" t="str">
        <f t="array" ref="A212">IFERROR(INDEX('Annex 2 EHV charges'!$D$11:$D$260, MATCH(0, IF(ISBLANK('Annex 2 EHV charges'!$D$11:$D$260),1, COUNTIF(A$4:$A211, 'Annex 2 EHV charges'!$D$11:$D$260)), 0)),"")</f>
        <v/>
      </c>
      <c r="B212" s="156" t="str">
        <f>IF($A212="","",VLOOKUP($A212,'Annex 2 EHV charges'!$D:$O,2,0))</f>
        <v/>
      </c>
      <c r="C212" s="157" t="str">
        <f>IF($A212="","",VLOOKUP($A212,'Annex 2 EHV charges'!$D:$O,3,0))</f>
        <v/>
      </c>
      <c r="D212" s="156" t="str">
        <f>IF($A212="","",VLOOKUP($A212,'Annex 2 EHV charges'!$D:$O,4,0))</f>
        <v/>
      </c>
      <c r="E212" s="161" t="str">
        <f>IFERROR(IF(VLOOKUP($A212,'Annex 2 EHV charges'!$D:$O,9,FALSE)=0,"",VLOOKUP($A212,'Annex 2 EHV charges'!$D:$O,9,FALSE)),"")</f>
        <v/>
      </c>
      <c r="F212" s="162" t="str">
        <f>IFERROR(IF(VLOOKUP($A212,'Annex 2 EHV charges'!$D:$O,10,FALSE)=0,"",VLOOKUP($A212,'Annex 2 EHV charges'!$D:$O,10,FALSE)),"")</f>
        <v/>
      </c>
      <c r="G212" s="163" t="str">
        <f>IFERROR(IF(VLOOKUP($A212,'Annex 2 EHV charges'!$D:$O,11,FALSE)=0,"",VLOOKUP($A212,'Annex 2 EHV charges'!$D:$O,11,FALSE)),"")</f>
        <v/>
      </c>
      <c r="H212" s="163" t="str">
        <f>IFERROR(IF(VLOOKUP($A212,'Annex 2 EHV charges'!$D:$O,12,FALSE)=0,"",VLOOKUP($A212,'Annex 2 EHV charges'!$D:$O,12,FALSE)),"")</f>
        <v/>
      </c>
    </row>
    <row r="213" spans="1:8" x14ac:dyDescent="0.2">
      <c r="A213" s="157" t="str">
        <f t="array" ref="A213">IFERROR(INDEX('Annex 2 EHV charges'!$D$11:$D$260, MATCH(0, IF(ISBLANK('Annex 2 EHV charges'!$D$11:$D$260),1, COUNTIF(A$4:$A212, 'Annex 2 EHV charges'!$D$11:$D$260)), 0)),"")</f>
        <v/>
      </c>
      <c r="B213" s="156" t="str">
        <f>IF($A213="","",VLOOKUP($A213,'Annex 2 EHV charges'!$D:$O,2,0))</f>
        <v/>
      </c>
      <c r="C213" s="157" t="str">
        <f>IF($A213="","",VLOOKUP($A213,'Annex 2 EHV charges'!$D:$O,3,0))</f>
        <v/>
      </c>
      <c r="D213" s="156" t="str">
        <f>IF($A213="","",VLOOKUP($A213,'Annex 2 EHV charges'!$D:$O,4,0))</f>
        <v/>
      </c>
      <c r="E213" s="161" t="str">
        <f>IFERROR(IF(VLOOKUP($A213,'Annex 2 EHV charges'!$D:$O,9,FALSE)=0,"",VLOOKUP($A213,'Annex 2 EHV charges'!$D:$O,9,FALSE)),"")</f>
        <v/>
      </c>
      <c r="F213" s="162" t="str">
        <f>IFERROR(IF(VLOOKUP($A213,'Annex 2 EHV charges'!$D:$O,10,FALSE)=0,"",VLOOKUP($A213,'Annex 2 EHV charges'!$D:$O,10,FALSE)),"")</f>
        <v/>
      </c>
      <c r="G213" s="163" t="str">
        <f>IFERROR(IF(VLOOKUP($A213,'Annex 2 EHV charges'!$D:$O,11,FALSE)=0,"",VLOOKUP($A213,'Annex 2 EHV charges'!$D:$O,11,FALSE)),"")</f>
        <v/>
      </c>
      <c r="H213" s="163" t="str">
        <f>IFERROR(IF(VLOOKUP($A213,'Annex 2 EHV charges'!$D:$O,12,FALSE)=0,"",VLOOKUP($A213,'Annex 2 EHV charges'!$D:$O,12,FALSE)),"")</f>
        <v/>
      </c>
    </row>
    <row r="214" spans="1:8" x14ac:dyDescent="0.2">
      <c r="A214" s="157" t="str">
        <f t="array" ref="A214">IFERROR(INDEX('Annex 2 EHV charges'!$D$11:$D$260, MATCH(0, IF(ISBLANK('Annex 2 EHV charges'!$D$11:$D$260),1, COUNTIF(A$4:$A213, 'Annex 2 EHV charges'!$D$11:$D$260)), 0)),"")</f>
        <v/>
      </c>
      <c r="B214" s="156" t="str">
        <f>IF($A214="","",VLOOKUP($A214,'Annex 2 EHV charges'!$D:$O,2,0))</f>
        <v/>
      </c>
      <c r="C214" s="157" t="str">
        <f>IF($A214="","",VLOOKUP($A214,'Annex 2 EHV charges'!$D:$O,3,0))</f>
        <v/>
      </c>
      <c r="D214" s="156" t="str">
        <f>IF($A214="","",VLOOKUP($A214,'Annex 2 EHV charges'!$D:$O,4,0))</f>
        <v/>
      </c>
      <c r="E214" s="161" t="str">
        <f>IFERROR(IF(VLOOKUP($A214,'Annex 2 EHV charges'!$D:$O,9,FALSE)=0,"",VLOOKUP($A214,'Annex 2 EHV charges'!$D:$O,9,FALSE)),"")</f>
        <v/>
      </c>
      <c r="F214" s="162" t="str">
        <f>IFERROR(IF(VLOOKUP($A214,'Annex 2 EHV charges'!$D:$O,10,FALSE)=0,"",VLOOKUP($A214,'Annex 2 EHV charges'!$D:$O,10,FALSE)),"")</f>
        <v/>
      </c>
      <c r="G214" s="163" t="str">
        <f>IFERROR(IF(VLOOKUP($A214,'Annex 2 EHV charges'!$D:$O,11,FALSE)=0,"",VLOOKUP($A214,'Annex 2 EHV charges'!$D:$O,11,FALSE)),"")</f>
        <v/>
      </c>
      <c r="H214" s="163" t="str">
        <f>IFERROR(IF(VLOOKUP($A214,'Annex 2 EHV charges'!$D:$O,12,FALSE)=0,"",VLOOKUP($A214,'Annex 2 EHV charges'!$D:$O,12,FALSE)),"")</f>
        <v/>
      </c>
    </row>
    <row r="215" spans="1:8" x14ac:dyDescent="0.2">
      <c r="A215" s="157" t="str">
        <f t="array" ref="A215">IFERROR(INDEX('Annex 2 EHV charges'!$D$11:$D$260, MATCH(0, IF(ISBLANK('Annex 2 EHV charges'!$D$11:$D$260),1, COUNTIF(A$4:$A214, 'Annex 2 EHV charges'!$D$11:$D$260)), 0)),"")</f>
        <v/>
      </c>
      <c r="B215" s="156" t="str">
        <f>IF($A215="","",VLOOKUP($A215,'Annex 2 EHV charges'!$D:$O,2,0))</f>
        <v/>
      </c>
      <c r="C215" s="157" t="str">
        <f>IF($A215="","",VLOOKUP($A215,'Annex 2 EHV charges'!$D:$O,3,0))</f>
        <v/>
      </c>
      <c r="D215" s="156" t="str">
        <f>IF($A215="","",VLOOKUP($A215,'Annex 2 EHV charges'!$D:$O,4,0))</f>
        <v/>
      </c>
      <c r="E215" s="161" t="str">
        <f>IFERROR(IF(VLOOKUP($A215,'Annex 2 EHV charges'!$D:$O,9,FALSE)=0,"",VLOOKUP($A215,'Annex 2 EHV charges'!$D:$O,9,FALSE)),"")</f>
        <v/>
      </c>
      <c r="F215" s="162" t="str">
        <f>IFERROR(IF(VLOOKUP($A215,'Annex 2 EHV charges'!$D:$O,10,FALSE)=0,"",VLOOKUP($A215,'Annex 2 EHV charges'!$D:$O,10,FALSE)),"")</f>
        <v/>
      </c>
      <c r="G215" s="163" t="str">
        <f>IFERROR(IF(VLOOKUP($A215,'Annex 2 EHV charges'!$D:$O,11,FALSE)=0,"",VLOOKUP($A215,'Annex 2 EHV charges'!$D:$O,11,FALSE)),"")</f>
        <v/>
      </c>
      <c r="H215" s="163" t="str">
        <f>IFERROR(IF(VLOOKUP($A215,'Annex 2 EHV charges'!$D:$O,12,FALSE)=0,"",VLOOKUP($A215,'Annex 2 EHV charges'!$D:$O,12,FALSE)),"")</f>
        <v/>
      </c>
    </row>
    <row r="216" spans="1:8" x14ac:dyDescent="0.2">
      <c r="A216" s="157" t="str">
        <f t="array" ref="A216">IFERROR(INDEX('Annex 2 EHV charges'!$D$11:$D$260, MATCH(0, IF(ISBLANK('Annex 2 EHV charges'!$D$11:$D$260),1, COUNTIF(A$4:$A215, 'Annex 2 EHV charges'!$D$11:$D$260)), 0)),"")</f>
        <v/>
      </c>
      <c r="B216" s="156" t="str">
        <f>IF($A216="","",VLOOKUP($A216,'Annex 2 EHV charges'!$D:$O,2,0))</f>
        <v/>
      </c>
      <c r="C216" s="157" t="str">
        <f>IF($A216="","",VLOOKUP($A216,'Annex 2 EHV charges'!$D:$O,3,0))</f>
        <v/>
      </c>
      <c r="D216" s="156" t="str">
        <f>IF($A216="","",VLOOKUP($A216,'Annex 2 EHV charges'!$D:$O,4,0))</f>
        <v/>
      </c>
      <c r="E216" s="161" t="str">
        <f>IFERROR(IF(VLOOKUP($A216,'Annex 2 EHV charges'!$D:$O,9,FALSE)=0,"",VLOOKUP($A216,'Annex 2 EHV charges'!$D:$O,9,FALSE)),"")</f>
        <v/>
      </c>
      <c r="F216" s="162" t="str">
        <f>IFERROR(IF(VLOOKUP($A216,'Annex 2 EHV charges'!$D:$O,10,FALSE)=0,"",VLOOKUP($A216,'Annex 2 EHV charges'!$D:$O,10,FALSE)),"")</f>
        <v/>
      </c>
      <c r="G216" s="163" t="str">
        <f>IFERROR(IF(VLOOKUP($A216,'Annex 2 EHV charges'!$D:$O,11,FALSE)=0,"",VLOOKUP($A216,'Annex 2 EHV charges'!$D:$O,11,FALSE)),"")</f>
        <v/>
      </c>
      <c r="H216" s="163" t="str">
        <f>IFERROR(IF(VLOOKUP($A216,'Annex 2 EHV charges'!$D:$O,12,FALSE)=0,"",VLOOKUP($A216,'Annex 2 EHV charges'!$D:$O,12,FALSE)),"")</f>
        <v/>
      </c>
    </row>
    <row r="217" spans="1:8" x14ac:dyDescent="0.2">
      <c r="A217" s="157" t="str">
        <f t="array" ref="A217">IFERROR(INDEX('Annex 2 EHV charges'!$D$11:$D$260, MATCH(0, IF(ISBLANK('Annex 2 EHV charges'!$D$11:$D$260),1, COUNTIF(A$4:$A216, 'Annex 2 EHV charges'!$D$11:$D$260)), 0)),"")</f>
        <v/>
      </c>
      <c r="B217" s="156" t="str">
        <f>IF($A217="","",VLOOKUP($A217,'Annex 2 EHV charges'!$D:$O,2,0))</f>
        <v/>
      </c>
      <c r="C217" s="157" t="str">
        <f>IF($A217="","",VLOOKUP($A217,'Annex 2 EHV charges'!$D:$O,3,0))</f>
        <v/>
      </c>
      <c r="D217" s="156" t="str">
        <f>IF($A217="","",VLOOKUP($A217,'Annex 2 EHV charges'!$D:$O,4,0))</f>
        <v/>
      </c>
      <c r="E217" s="161" t="str">
        <f>IFERROR(IF(VLOOKUP($A217,'Annex 2 EHV charges'!$D:$O,9,FALSE)=0,"",VLOOKUP($A217,'Annex 2 EHV charges'!$D:$O,9,FALSE)),"")</f>
        <v/>
      </c>
      <c r="F217" s="162" t="str">
        <f>IFERROR(IF(VLOOKUP($A217,'Annex 2 EHV charges'!$D:$O,10,FALSE)=0,"",VLOOKUP($A217,'Annex 2 EHV charges'!$D:$O,10,FALSE)),"")</f>
        <v/>
      </c>
      <c r="G217" s="163" t="str">
        <f>IFERROR(IF(VLOOKUP($A217,'Annex 2 EHV charges'!$D:$O,11,FALSE)=0,"",VLOOKUP($A217,'Annex 2 EHV charges'!$D:$O,11,FALSE)),"")</f>
        <v/>
      </c>
      <c r="H217" s="163" t="str">
        <f>IFERROR(IF(VLOOKUP($A217,'Annex 2 EHV charges'!$D:$O,12,FALSE)=0,"",VLOOKUP($A217,'Annex 2 EHV charges'!$D:$O,12,FALSE)),"")</f>
        <v/>
      </c>
    </row>
    <row r="218" spans="1:8" x14ac:dyDescent="0.2">
      <c r="A218" s="157" t="str">
        <f t="array" ref="A218">IFERROR(INDEX('Annex 2 EHV charges'!$D$11:$D$260, MATCH(0, IF(ISBLANK('Annex 2 EHV charges'!$D$11:$D$260),1, COUNTIF(A$4:$A217, 'Annex 2 EHV charges'!$D$11:$D$260)), 0)),"")</f>
        <v/>
      </c>
      <c r="B218" s="156" t="str">
        <f>IF($A218="","",VLOOKUP($A218,'Annex 2 EHV charges'!$D:$O,2,0))</f>
        <v/>
      </c>
      <c r="C218" s="157" t="str">
        <f>IF($A218="","",VLOOKUP($A218,'Annex 2 EHV charges'!$D:$O,3,0))</f>
        <v/>
      </c>
      <c r="D218" s="156" t="str">
        <f>IF($A218="","",VLOOKUP($A218,'Annex 2 EHV charges'!$D:$O,4,0))</f>
        <v/>
      </c>
      <c r="E218" s="161" t="str">
        <f>IFERROR(IF(VLOOKUP($A218,'Annex 2 EHV charges'!$D:$O,9,FALSE)=0,"",VLOOKUP($A218,'Annex 2 EHV charges'!$D:$O,9,FALSE)),"")</f>
        <v/>
      </c>
      <c r="F218" s="162" t="str">
        <f>IFERROR(IF(VLOOKUP($A218,'Annex 2 EHV charges'!$D:$O,10,FALSE)=0,"",VLOOKUP($A218,'Annex 2 EHV charges'!$D:$O,10,FALSE)),"")</f>
        <v/>
      </c>
      <c r="G218" s="163" t="str">
        <f>IFERROR(IF(VLOOKUP($A218,'Annex 2 EHV charges'!$D:$O,11,FALSE)=0,"",VLOOKUP($A218,'Annex 2 EHV charges'!$D:$O,11,FALSE)),"")</f>
        <v/>
      </c>
      <c r="H218" s="163" t="str">
        <f>IFERROR(IF(VLOOKUP($A218,'Annex 2 EHV charges'!$D:$O,12,FALSE)=0,"",VLOOKUP($A218,'Annex 2 EHV charges'!$D:$O,12,FALSE)),"")</f>
        <v/>
      </c>
    </row>
    <row r="219" spans="1:8" x14ac:dyDescent="0.2">
      <c r="A219" s="157" t="str">
        <f t="array" ref="A219">IFERROR(INDEX('Annex 2 EHV charges'!$D$11:$D$260, MATCH(0, IF(ISBLANK('Annex 2 EHV charges'!$D$11:$D$260),1, COUNTIF(A$4:$A218, 'Annex 2 EHV charges'!$D$11:$D$260)), 0)),"")</f>
        <v/>
      </c>
      <c r="B219" s="156" t="str">
        <f>IF($A219="","",VLOOKUP($A219,'Annex 2 EHV charges'!$D:$O,2,0))</f>
        <v/>
      </c>
      <c r="C219" s="157" t="str">
        <f>IF($A219="","",VLOOKUP($A219,'Annex 2 EHV charges'!$D:$O,3,0))</f>
        <v/>
      </c>
      <c r="D219" s="156" t="str">
        <f>IF($A219="","",VLOOKUP($A219,'Annex 2 EHV charges'!$D:$O,4,0))</f>
        <v/>
      </c>
      <c r="E219" s="161" t="str">
        <f>IFERROR(IF(VLOOKUP($A219,'Annex 2 EHV charges'!$D:$O,9,FALSE)=0,"",VLOOKUP($A219,'Annex 2 EHV charges'!$D:$O,9,FALSE)),"")</f>
        <v/>
      </c>
      <c r="F219" s="162" t="str">
        <f>IFERROR(IF(VLOOKUP($A219,'Annex 2 EHV charges'!$D:$O,10,FALSE)=0,"",VLOOKUP($A219,'Annex 2 EHV charges'!$D:$O,10,FALSE)),"")</f>
        <v/>
      </c>
      <c r="G219" s="163" t="str">
        <f>IFERROR(IF(VLOOKUP($A219,'Annex 2 EHV charges'!$D:$O,11,FALSE)=0,"",VLOOKUP($A219,'Annex 2 EHV charges'!$D:$O,11,FALSE)),"")</f>
        <v/>
      </c>
      <c r="H219" s="163" t="str">
        <f>IFERROR(IF(VLOOKUP($A219,'Annex 2 EHV charges'!$D:$O,12,FALSE)=0,"",VLOOKUP($A219,'Annex 2 EHV charges'!$D:$O,12,FALSE)),"")</f>
        <v/>
      </c>
    </row>
    <row r="220" spans="1:8" x14ac:dyDescent="0.2">
      <c r="A220" s="157" t="str">
        <f t="array" ref="A220">IFERROR(INDEX('Annex 2 EHV charges'!$D$11:$D$260, MATCH(0, IF(ISBLANK('Annex 2 EHV charges'!$D$11:$D$260),1, COUNTIF(A$4:$A219, 'Annex 2 EHV charges'!$D$11:$D$260)), 0)),"")</f>
        <v/>
      </c>
      <c r="B220" s="156" t="str">
        <f>IF($A220="","",VLOOKUP($A220,'Annex 2 EHV charges'!$D:$O,2,0))</f>
        <v/>
      </c>
      <c r="C220" s="157" t="str">
        <f>IF($A220="","",VLOOKUP($A220,'Annex 2 EHV charges'!$D:$O,3,0))</f>
        <v/>
      </c>
      <c r="D220" s="156" t="str">
        <f>IF($A220="","",VLOOKUP($A220,'Annex 2 EHV charges'!$D:$O,4,0))</f>
        <v/>
      </c>
      <c r="E220" s="161" t="str">
        <f>IFERROR(IF(VLOOKUP($A220,'Annex 2 EHV charges'!$D:$O,9,FALSE)=0,"",VLOOKUP($A220,'Annex 2 EHV charges'!$D:$O,9,FALSE)),"")</f>
        <v/>
      </c>
      <c r="F220" s="162" t="str">
        <f>IFERROR(IF(VLOOKUP($A220,'Annex 2 EHV charges'!$D:$O,10,FALSE)=0,"",VLOOKUP($A220,'Annex 2 EHV charges'!$D:$O,10,FALSE)),"")</f>
        <v/>
      </c>
      <c r="G220" s="163" t="str">
        <f>IFERROR(IF(VLOOKUP($A220,'Annex 2 EHV charges'!$D:$O,11,FALSE)=0,"",VLOOKUP($A220,'Annex 2 EHV charges'!$D:$O,11,FALSE)),"")</f>
        <v/>
      </c>
      <c r="H220" s="163" t="str">
        <f>IFERROR(IF(VLOOKUP($A220,'Annex 2 EHV charges'!$D:$O,12,FALSE)=0,"",VLOOKUP($A220,'Annex 2 EHV charges'!$D:$O,12,FALSE)),"")</f>
        <v/>
      </c>
    </row>
    <row r="221" spans="1:8" x14ac:dyDescent="0.2">
      <c r="A221" s="157" t="str">
        <f t="array" ref="A221">IFERROR(INDEX('Annex 2 EHV charges'!$D$11:$D$260, MATCH(0, IF(ISBLANK('Annex 2 EHV charges'!$D$11:$D$260),1, COUNTIF(A$4:$A220, 'Annex 2 EHV charges'!$D$11:$D$260)), 0)),"")</f>
        <v/>
      </c>
      <c r="B221" s="156" t="str">
        <f>IF($A221="","",VLOOKUP($A221,'Annex 2 EHV charges'!$D:$O,2,0))</f>
        <v/>
      </c>
      <c r="C221" s="157" t="str">
        <f>IF($A221="","",VLOOKUP($A221,'Annex 2 EHV charges'!$D:$O,3,0))</f>
        <v/>
      </c>
      <c r="D221" s="156" t="str">
        <f>IF($A221="","",VLOOKUP($A221,'Annex 2 EHV charges'!$D:$O,4,0))</f>
        <v/>
      </c>
      <c r="E221" s="161" t="str">
        <f>IFERROR(IF(VLOOKUP($A221,'Annex 2 EHV charges'!$D:$O,9,FALSE)=0,"",VLOOKUP($A221,'Annex 2 EHV charges'!$D:$O,9,FALSE)),"")</f>
        <v/>
      </c>
      <c r="F221" s="162" t="str">
        <f>IFERROR(IF(VLOOKUP($A221,'Annex 2 EHV charges'!$D:$O,10,FALSE)=0,"",VLOOKUP($A221,'Annex 2 EHV charges'!$D:$O,10,FALSE)),"")</f>
        <v/>
      </c>
      <c r="G221" s="163" t="str">
        <f>IFERROR(IF(VLOOKUP($A221,'Annex 2 EHV charges'!$D:$O,11,FALSE)=0,"",VLOOKUP($A221,'Annex 2 EHV charges'!$D:$O,11,FALSE)),"")</f>
        <v/>
      </c>
      <c r="H221" s="163" t="str">
        <f>IFERROR(IF(VLOOKUP($A221,'Annex 2 EHV charges'!$D:$O,12,FALSE)=0,"",VLOOKUP($A221,'Annex 2 EHV charges'!$D:$O,12,FALSE)),"")</f>
        <v/>
      </c>
    </row>
    <row r="222" spans="1:8" x14ac:dyDescent="0.2">
      <c r="A222" s="157" t="str">
        <f t="array" ref="A222">IFERROR(INDEX('Annex 2 EHV charges'!$D$11:$D$260, MATCH(0, IF(ISBLANK('Annex 2 EHV charges'!$D$11:$D$260),1, COUNTIF(A$4:$A221, 'Annex 2 EHV charges'!$D$11:$D$260)), 0)),"")</f>
        <v/>
      </c>
      <c r="B222" s="156" t="str">
        <f>IF($A222="","",VLOOKUP($A222,'Annex 2 EHV charges'!$D:$O,2,0))</f>
        <v/>
      </c>
      <c r="C222" s="157" t="str">
        <f>IF($A222="","",VLOOKUP($A222,'Annex 2 EHV charges'!$D:$O,3,0))</f>
        <v/>
      </c>
      <c r="D222" s="156" t="str">
        <f>IF($A222="","",VLOOKUP($A222,'Annex 2 EHV charges'!$D:$O,4,0))</f>
        <v/>
      </c>
      <c r="E222" s="161" t="str">
        <f>IFERROR(IF(VLOOKUP($A222,'Annex 2 EHV charges'!$D:$O,9,FALSE)=0,"",VLOOKUP($A222,'Annex 2 EHV charges'!$D:$O,9,FALSE)),"")</f>
        <v/>
      </c>
      <c r="F222" s="162" t="str">
        <f>IFERROR(IF(VLOOKUP($A222,'Annex 2 EHV charges'!$D:$O,10,FALSE)=0,"",VLOOKUP($A222,'Annex 2 EHV charges'!$D:$O,10,FALSE)),"")</f>
        <v/>
      </c>
      <c r="G222" s="163" t="str">
        <f>IFERROR(IF(VLOOKUP($A222,'Annex 2 EHV charges'!$D:$O,11,FALSE)=0,"",VLOOKUP($A222,'Annex 2 EHV charges'!$D:$O,11,FALSE)),"")</f>
        <v/>
      </c>
      <c r="H222" s="163" t="str">
        <f>IFERROR(IF(VLOOKUP($A222,'Annex 2 EHV charges'!$D:$O,12,FALSE)=0,"",VLOOKUP($A222,'Annex 2 EHV charges'!$D:$O,12,FALSE)),"")</f>
        <v/>
      </c>
    </row>
    <row r="223" spans="1:8" x14ac:dyDescent="0.2">
      <c r="A223" s="157" t="str">
        <f t="array" ref="A223">IFERROR(INDEX('Annex 2 EHV charges'!$D$11:$D$260, MATCH(0, IF(ISBLANK('Annex 2 EHV charges'!$D$11:$D$260),1, COUNTIF(A$4:$A222, 'Annex 2 EHV charges'!$D$11:$D$260)), 0)),"")</f>
        <v/>
      </c>
      <c r="B223" s="156" t="str">
        <f>IF($A223="","",VLOOKUP($A223,'Annex 2 EHV charges'!$D:$O,2,0))</f>
        <v/>
      </c>
      <c r="C223" s="157" t="str">
        <f>IF($A223="","",VLOOKUP($A223,'Annex 2 EHV charges'!$D:$O,3,0))</f>
        <v/>
      </c>
      <c r="D223" s="156" t="str">
        <f>IF($A223="","",VLOOKUP($A223,'Annex 2 EHV charges'!$D:$O,4,0))</f>
        <v/>
      </c>
      <c r="E223" s="161" t="str">
        <f>IFERROR(IF(VLOOKUP($A223,'Annex 2 EHV charges'!$D:$O,9,FALSE)=0,"",VLOOKUP($A223,'Annex 2 EHV charges'!$D:$O,9,FALSE)),"")</f>
        <v/>
      </c>
      <c r="F223" s="162" t="str">
        <f>IFERROR(IF(VLOOKUP($A223,'Annex 2 EHV charges'!$D:$O,10,FALSE)=0,"",VLOOKUP($A223,'Annex 2 EHV charges'!$D:$O,10,FALSE)),"")</f>
        <v/>
      </c>
      <c r="G223" s="163" t="str">
        <f>IFERROR(IF(VLOOKUP($A223,'Annex 2 EHV charges'!$D:$O,11,FALSE)=0,"",VLOOKUP($A223,'Annex 2 EHV charges'!$D:$O,11,FALSE)),"")</f>
        <v/>
      </c>
      <c r="H223" s="163" t="str">
        <f>IFERROR(IF(VLOOKUP($A223,'Annex 2 EHV charges'!$D:$O,12,FALSE)=0,"",VLOOKUP($A223,'Annex 2 EHV charges'!$D:$O,12,FALSE)),"")</f>
        <v/>
      </c>
    </row>
    <row r="224" spans="1:8" x14ac:dyDescent="0.2">
      <c r="A224" s="157" t="str">
        <f t="array" ref="A224">IFERROR(INDEX('Annex 2 EHV charges'!$D$11:$D$260, MATCH(0, IF(ISBLANK('Annex 2 EHV charges'!$D$11:$D$260),1, COUNTIF(A$4:$A223, 'Annex 2 EHV charges'!$D$11:$D$260)), 0)),"")</f>
        <v/>
      </c>
      <c r="B224" s="156" t="str">
        <f>IF($A224="","",VLOOKUP($A224,'Annex 2 EHV charges'!$D:$O,2,0))</f>
        <v/>
      </c>
      <c r="C224" s="157" t="str">
        <f>IF($A224="","",VLOOKUP($A224,'Annex 2 EHV charges'!$D:$O,3,0))</f>
        <v/>
      </c>
      <c r="D224" s="156" t="str">
        <f>IF($A224="","",VLOOKUP($A224,'Annex 2 EHV charges'!$D:$O,4,0))</f>
        <v/>
      </c>
      <c r="E224" s="161" t="str">
        <f>IFERROR(IF(VLOOKUP($A224,'Annex 2 EHV charges'!$D:$O,9,FALSE)=0,"",VLOOKUP($A224,'Annex 2 EHV charges'!$D:$O,9,FALSE)),"")</f>
        <v/>
      </c>
      <c r="F224" s="162" t="str">
        <f>IFERROR(IF(VLOOKUP($A224,'Annex 2 EHV charges'!$D:$O,10,FALSE)=0,"",VLOOKUP($A224,'Annex 2 EHV charges'!$D:$O,10,FALSE)),"")</f>
        <v/>
      </c>
      <c r="G224" s="163" t="str">
        <f>IFERROR(IF(VLOOKUP($A224,'Annex 2 EHV charges'!$D:$O,11,FALSE)=0,"",VLOOKUP($A224,'Annex 2 EHV charges'!$D:$O,11,FALSE)),"")</f>
        <v/>
      </c>
      <c r="H224" s="163" t="str">
        <f>IFERROR(IF(VLOOKUP($A224,'Annex 2 EHV charges'!$D:$O,12,FALSE)=0,"",VLOOKUP($A224,'Annex 2 EHV charges'!$D:$O,12,FALSE)),"")</f>
        <v/>
      </c>
    </row>
    <row r="225" spans="1:8" x14ac:dyDescent="0.2">
      <c r="A225" s="157" t="str">
        <f t="array" ref="A225">IFERROR(INDEX('Annex 2 EHV charges'!$D$11:$D$260, MATCH(0, IF(ISBLANK('Annex 2 EHV charges'!$D$11:$D$260),1, COUNTIF(A$4:$A224, 'Annex 2 EHV charges'!$D$11:$D$260)), 0)),"")</f>
        <v/>
      </c>
      <c r="B225" s="156" t="str">
        <f>IF($A225="","",VLOOKUP($A225,'Annex 2 EHV charges'!$D:$O,2,0))</f>
        <v/>
      </c>
      <c r="C225" s="157" t="str">
        <f>IF($A225="","",VLOOKUP($A225,'Annex 2 EHV charges'!$D:$O,3,0))</f>
        <v/>
      </c>
      <c r="D225" s="156" t="str">
        <f>IF($A225="","",VLOOKUP($A225,'Annex 2 EHV charges'!$D:$O,4,0))</f>
        <v/>
      </c>
      <c r="E225" s="161" t="str">
        <f>IFERROR(IF(VLOOKUP($A225,'Annex 2 EHV charges'!$D:$O,9,FALSE)=0,"",VLOOKUP($A225,'Annex 2 EHV charges'!$D:$O,9,FALSE)),"")</f>
        <v/>
      </c>
      <c r="F225" s="162" t="str">
        <f>IFERROR(IF(VLOOKUP($A225,'Annex 2 EHV charges'!$D:$O,10,FALSE)=0,"",VLOOKUP($A225,'Annex 2 EHV charges'!$D:$O,10,FALSE)),"")</f>
        <v/>
      </c>
      <c r="G225" s="163" t="str">
        <f>IFERROR(IF(VLOOKUP($A225,'Annex 2 EHV charges'!$D:$O,11,FALSE)=0,"",VLOOKUP($A225,'Annex 2 EHV charges'!$D:$O,11,FALSE)),"")</f>
        <v/>
      </c>
      <c r="H225" s="163" t="str">
        <f>IFERROR(IF(VLOOKUP($A225,'Annex 2 EHV charges'!$D:$O,12,FALSE)=0,"",VLOOKUP($A225,'Annex 2 EHV charges'!$D:$O,12,FALSE)),"")</f>
        <v/>
      </c>
    </row>
    <row r="226" spans="1:8" x14ac:dyDescent="0.2">
      <c r="A226" s="157" t="str">
        <f t="array" ref="A226">IFERROR(INDEX('Annex 2 EHV charges'!$D$11:$D$260, MATCH(0, IF(ISBLANK('Annex 2 EHV charges'!$D$11:$D$260),1, COUNTIF(A$4:$A225, 'Annex 2 EHV charges'!$D$11:$D$260)), 0)),"")</f>
        <v/>
      </c>
      <c r="B226" s="156" t="str">
        <f>IF($A226="","",VLOOKUP($A226,'Annex 2 EHV charges'!$D:$O,2,0))</f>
        <v/>
      </c>
      <c r="C226" s="157" t="str">
        <f>IF($A226="","",VLOOKUP($A226,'Annex 2 EHV charges'!$D:$O,3,0))</f>
        <v/>
      </c>
      <c r="D226" s="156" t="str">
        <f>IF($A226="","",VLOOKUP($A226,'Annex 2 EHV charges'!$D:$O,4,0))</f>
        <v/>
      </c>
      <c r="E226" s="161" t="str">
        <f>IFERROR(IF(VLOOKUP($A226,'Annex 2 EHV charges'!$D:$O,9,FALSE)=0,"",VLOOKUP($A226,'Annex 2 EHV charges'!$D:$O,9,FALSE)),"")</f>
        <v/>
      </c>
      <c r="F226" s="162" t="str">
        <f>IFERROR(IF(VLOOKUP($A226,'Annex 2 EHV charges'!$D:$O,10,FALSE)=0,"",VLOOKUP($A226,'Annex 2 EHV charges'!$D:$O,10,FALSE)),"")</f>
        <v/>
      </c>
      <c r="G226" s="163" t="str">
        <f>IFERROR(IF(VLOOKUP($A226,'Annex 2 EHV charges'!$D:$O,11,FALSE)=0,"",VLOOKUP($A226,'Annex 2 EHV charges'!$D:$O,11,FALSE)),"")</f>
        <v/>
      </c>
      <c r="H226" s="163" t="str">
        <f>IFERROR(IF(VLOOKUP($A226,'Annex 2 EHV charges'!$D:$O,12,FALSE)=0,"",VLOOKUP($A226,'Annex 2 EHV charges'!$D:$O,12,FALSE)),"")</f>
        <v/>
      </c>
    </row>
    <row r="227" spans="1:8" x14ac:dyDescent="0.2">
      <c r="A227" s="157" t="str">
        <f t="array" ref="A227">IFERROR(INDEX('Annex 2 EHV charges'!$D$11:$D$260, MATCH(0, IF(ISBLANK('Annex 2 EHV charges'!$D$11:$D$260),1, COUNTIF(A$4:$A226, 'Annex 2 EHV charges'!$D$11:$D$260)), 0)),"")</f>
        <v/>
      </c>
      <c r="B227" s="156" t="str">
        <f>IF($A227="","",VLOOKUP($A227,'Annex 2 EHV charges'!$D:$O,2,0))</f>
        <v/>
      </c>
      <c r="C227" s="157" t="str">
        <f>IF($A227="","",VLOOKUP($A227,'Annex 2 EHV charges'!$D:$O,3,0))</f>
        <v/>
      </c>
      <c r="D227" s="156" t="str">
        <f>IF($A227="","",VLOOKUP($A227,'Annex 2 EHV charges'!$D:$O,4,0))</f>
        <v/>
      </c>
      <c r="E227" s="161" t="str">
        <f>IFERROR(IF(VLOOKUP($A227,'Annex 2 EHV charges'!$D:$O,9,FALSE)=0,"",VLOOKUP($A227,'Annex 2 EHV charges'!$D:$O,9,FALSE)),"")</f>
        <v/>
      </c>
      <c r="F227" s="162" t="str">
        <f>IFERROR(IF(VLOOKUP($A227,'Annex 2 EHV charges'!$D:$O,10,FALSE)=0,"",VLOOKUP($A227,'Annex 2 EHV charges'!$D:$O,10,FALSE)),"")</f>
        <v/>
      </c>
      <c r="G227" s="163" t="str">
        <f>IFERROR(IF(VLOOKUP($A227,'Annex 2 EHV charges'!$D:$O,11,FALSE)=0,"",VLOOKUP($A227,'Annex 2 EHV charges'!$D:$O,11,FALSE)),"")</f>
        <v/>
      </c>
      <c r="H227" s="163" t="str">
        <f>IFERROR(IF(VLOOKUP($A227,'Annex 2 EHV charges'!$D:$O,12,FALSE)=0,"",VLOOKUP($A227,'Annex 2 EHV charges'!$D:$O,12,FALSE)),"")</f>
        <v/>
      </c>
    </row>
    <row r="228" spans="1:8" x14ac:dyDescent="0.2">
      <c r="A228" s="157" t="str">
        <f t="array" ref="A228">IFERROR(INDEX('Annex 2 EHV charges'!$D$11:$D$260, MATCH(0, IF(ISBLANK('Annex 2 EHV charges'!$D$11:$D$260),1, COUNTIF(A$4:$A227, 'Annex 2 EHV charges'!$D$11:$D$260)), 0)),"")</f>
        <v/>
      </c>
      <c r="B228" s="156" t="str">
        <f>IF($A228="","",VLOOKUP($A228,'Annex 2 EHV charges'!$D:$O,2,0))</f>
        <v/>
      </c>
      <c r="C228" s="157" t="str">
        <f>IF($A228="","",VLOOKUP($A228,'Annex 2 EHV charges'!$D:$O,3,0))</f>
        <v/>
      </c>
      <c r="D228" s="156" t="str">
        <f>IF($A228="","",VLOOKUP($A228,'Annex 2 EHV charges'!$D:$O,4,0))</f>
        <v/>
      </c>
      <c r="E228" s="161" t="str">
        <f>IFERROR(IF(VLOOKUP($A228,'Annex 2 EHV charges'!$D:$O,9,FALSE)=0,"",VLOOKUP($A228,'Annex 2 EHV charges'!$D:$O,9,FALSE)),"")</f>
        <v/>
      </c>
      <c r="F228" s="162" t="str">
        <f>IFERROR(IF(VLOOKUP($A228,'Annex 2 EHV charges'!$D:$O,10,FALSE)=0,"",VLOOKUP($A228,'Annex 2 EHV charges'!$D:$O,10,FALSE)),"")</f>
        <v/>
      </c>
      <c r="G228" s="163" t="str">
        <f>IFERROR(IF(VLOOKUP($A228,'Annex 2 EHV charges'!$D:$O,11,FALSE)=0,"",VLOOKUP($A228,'Annex 2 EHV charges'!$D:$O,11,FALSE)),"")</f>
        <v/>
      </c>
      <c r="H228" s="163" t="str">
        <f>IFERROR(IF(VLOOKUP($A228,'Annex 2 EHV charges'!$D:$O,12,FALSE)=0,"",VLOOKUP($A228,'Annex 2 EHV charges'!$D:$O,12,FALSE)),"")</f>
        <v/>
      </c>
    </row>
    <row r="229" spans="1:8" x14ac:dyDescent="0.2">
      <c r="A229" s="157" t="str">
        <f t="array" ref="A229">IFERROR(INDEX('Annex 2 EHV charges'!$D$11:$D$260, MATCH(0, IF(ISBLANK('Annex 2 EHV charges'!$D$11:$D$260),1, COUNTIF(A$4:$A228, 'Annex 2 EHV charges'!$D$11:$D$260)), 0)),"")</f>
        <v/>
      </c>
      <c r="B229" s="156" t="str">
        <f>IF($A229="","",VLOOKUP($A229,'Annex 2 EHV charges'!$D:$O,2,0))</f>
        <v/>
      </c>
      <c r="C229" s="157" t="str">
        <f>IF($A229="","",VLOOKUP($A229,'Annex 2 EHV charges'!$D:$O,3,0))</f>
        <v/>
      </c>
      <c r="D229" s="156" t="str">
        <f>IF($A229="","",VLOOKUP($A229,'Annex 2 EHV charges'!$D:$O,4,0))</f>
        <v/>
      </c>
      <c r="E229" s="161" t="str">
        <f>IFERROR(IF(VLOOKUP($A229,'Annex 2 EHV charges'!$D:$O,9,FALSE)=0,"",VLOOKUP($A229,'Annex 2 EHV charges'!$D:$O,9,FALSE)),"")</f>
        <v/>
      </c>
      <c r="F229" s="162" t="str">
        <f>IFERROR(IF(VLOOKUP($A229,'Annex 2 EHV charges'!$D:$O,10,FALSE)=0,"",VLOOKUP($A229,'Annex 2 EHV charges'!$D:$O,10,FALSE)),"")</f>
        <v/>
      </c>
      <c r="G229" s="163" t="str">
        <f>IFERROR(IF(VLOOKUP($A229,'Annex 2 EHV charges'!$D:$O,11,FALSE)=0,"",VLOOKUP($A229,'Annex 2 EHV charges'!$D:$O,11,FALSE)),"")</f>
        <v/>
      </c>
      <c r="H229" s="163" t="str">
        <f>IFERROR(IF(VLOOKUP($A229,'Annex 2 EHV charges'!$D:$O,12,FALSE)=0,"",VLOOKUP($A229,'Annex 2 EHV charges'!$D:$O,12,FALSE)),"")</f>
        <v/>
      </c>
    </row>
    <row r="230" spans="1:8" x14ac:dyDescent="0.2">
      <c r="A230" s="157" t="str">
        <f t="array" ref="A230">IFERROR(INDEX('Annex 2 EHV charges'!$D$11:$D$260, MATCH(0, IF(ISBLANK('Annex 2 EHV charges'!$D$11:$D$260),1, COUNTIF(A$4:$A229, 'Annex 2 EHV charges'!$D$11:$D$260)), 0)),"")</f>
        <v/>
      </c>
      <c r="B230" s="156" t="str">
        <f>IF($A230="","",VLOOKUP($A230,'Annex 2 EHV charges'!$D:$O,2,0))</f>
        <v/>
      </c>
      <c r="C230" s="157" t="str">
        <f>IF($A230="","",VLOOKUP($A230,'Annex 2 EHV charges'!$D:$O,3,0))</f>
        <v/>
      </c>
      <c r="D230" s="156" t="str">
        <f>IF($A230="","",VLOOKUP($A230,'Annex 2 EHV charges'!$D:$O,4,0))</f>
        <v/>
      </c>
      <c r="E230" s="161" t="str">
        <f>IFERROR(IF(VLOOKUP($A230,'Annex 2 EHV charges'!$D:$O,9,FALSE)=0,"",VLOOKUP($A230,'Annex 2 EHV charges'!$D:$O,9,FALSE)),"")</f>
        <v/>
      </c>
      <c r="F230" s="162" t="str">
        <f>IFERROR(IF(VLOOKUP($A230,'Annex 2 EHV charges'!$D:$O,10,FALSE)=0,"",VLOOKUP($A230,'Annex 2 EHV charges'!$D:$O,10,FALSE)),"")</f>
        <v/>
      </c>
      <c r="G230" s="163" t="str">
        <f>IFERROR(IF(VLOOKUP($A230,'Annex 2 EHV charges'!$D:$O,11,FALSE)=0,"",VLOOKUP($A230,'Annex 2 EHV charges'!$D:$O,11,FALSE)),"")</f>
        <v/>
      </c>
      <c r="H230" s="163" t="str">
        <f>IFERROR(IF(VLOOKUP($A230,'Annex 2 EHV charges'!$D:$O,12,FALSE)=0,"",VLOOKUP($A230,'Annex 2 EHV charges'!$D:$O,12,FALSE)),"")</f>
        <v/>
      </c>
    </row>
    <row r="231" spans="1:8" x14ac:dyDescent="0.2">
      <c r="A231" s="157" t="str">
        <f t="array" ref="A231">IFERROR(INDEX('Annex 2 EHV charges'!$D$11:$D$260, MATCH(0, IF(ISBLANK('Annex 2 EHV charges'!$D$11:$D$260),1, COUNTIF(A$4:$A230, 'Annex 2 EHV charges'!$D$11:$D$260)), 0)),"")</f>
        <v/>
      </c>
      <c r="B231" s="156" t="str">
        <f>IF($A231="","",VLOOKUP($A231,'Annex 2 EHV charges'!$D:$O,2,0))</f>
        <v/>
      </c>
      <c r="C231" s="157" t="str">
        <f>IF($A231="","",VLOOKUP($A231,'Annex 2 EHV charges'!$D:$O,3,0))</f>
        <v/>
      </c>
      <c r="D231" s="156" t="str">
        <f>IF($A231="","",VLOOKUP($A231,'Annex 2 EHV charges'!$D:$O,4,0))</f>
        <v/>
      </c>
      <c r="E231" s="161" t="str">
        <f>IFERROR(IF(VLOOKUP($A231,'Annex 2 EHV charges'!$D:$O,9,FALSE)=0,"",VLOOKUP($A231,'Annex 2 EHV charges'!$D:$O,9,FALSE)),"")</f>
        <v/>
      </c>
      <c r="F231" s="162" t="str">
        <f>IFERROR(IF(VLOOKUP($A231,'Annex 2 EHV charges'!$D:$O,10,FALSE)=0,"",VLOOKUP($A231,'Annex 2 EHV charges'!$D:$O,10,FALSE)),"")</f>
        <v/>
      </c>
      <c r="G231" s="163" t="str">
        <f>IFERROR(IF(VLOOKUP($A231,'Annex 2 EHV charges'!$D:$O,11,FALSE)=0,"",VLOOKUP($A231,'Annex 2 EHV charges'!$D:$O,11,FALSE)),"")</f>
        <v/>
      </c>
      <c r="H231" s="163" t="str">
        <f>IFERROR(IF(VLOOKUP($A231,'Annex 2 EHV charges'!$D:$O,12,FALSE)=0,"",VLOOKUP($A231,'Annex 2 EHV charges'!$D:$O,12,FALSE)),"")</f>
        <v/>
      </c>
    </row>
    <row r="232" spans="1:8" x14ac:dyDescent="0.2">
      <c r="A232" s="157" t="str">
        <f t="array" ref="A232">IFERROR(INDEX('Annex 2 EHV charges'!$D$11:$D$260, MATCH(0, IF(ISBLANK('Annex 2 EHV charges'!$D$11:$D$260),1, COUNTIF(A$4:$A231, 'Annex 2 EHV charges'!$D$11:$D$260)), 0)),"")</f>
        <v/>
      </c>
      <c r="B232" s="156" t="str">
        <f>IF($A232="","",VLOOKUP($A232,'Annex 2 EHV charges'!$D:$O,2,0))</f>
        <v/>
      </c>
      <c r="C232" s="157" t="str">
        <f>IF($A232="","",VLOOKUP($A232,'Annex 2 EHV charges'!$D:$O,3,0))</f>
        <v/>
      </c>
      <c r="D232" s="156" t="str">
        <f>IF($A232="","",VLOOKUP($A232,'Annex 2 EHV charges'!$D:$O,4,0))</f>
        <v/>
      </c>
      <c r="E232" s="161" t="str">
        <f>IFERROR(IF(VLOOKUP($A232,'Annex 2 EHV charges'!$D:$O,9,FALSE)=0,"",VLOOKUP($A232,'Annex 2 EHV charges'!$D:$O,9,FALSE)),"")</f>
        <v/>
      </c>
      <c r="F232" s="162" t="str">
        <f>IFERROR(IF(VLOOKUP($A232,'Annex 2 EHV charges'!$D:$O,10,FALSE)=0,"",VLOOKUP($A232,'Annex 2 EHV charges'!$D:$O,10,FALSE)),"")</f>
        <v/>
      </c>
      <c r="G232" s="163" t="str">
        <f>IFERROR(IF(VLOOKUP($A232,'Annex 2 EHV charges'!$D:$O,11,FALSE)=0,"",VLOOKUP($A232,'Annex 2 EHV charges'!$D:$O,11,FALSE)),"")</f>
        <v/>
      </c>
      <c r="H232" s="163" t="str">
        <f>IFERROR(IF(VLOOKUP($A232,'Annex 2 EHV charges'!$D:$O,12,FALSE)=0,"",VLOOKUP($A232,'Annex 2 EHV charges'!$D:$O,12,FALSE)),"")</f>
        <v/>
      </c>
    </row>
    <row r="233" spans="1:8" x14ac:dyDescent="0.2">
      <c r="A233" s="157" t="str">
        <f t="array" ref="A233">IFERROR(INDEX('Annex 2 EHV charges'!$D$11:$D$260, MATCH(0, IF(ISBLANK('Annex 2 EHV charges'!$D$11:$D$260),1, COUNTIF(A$4:$A232, 'Annex 2 EHV charges'!$D$11:$D$260)), 0)),"")</f>
        <v/>
      </c>
      <c r="B233" s="156" t="str">
        <f>IF($A233="","",VLOOKUP($A233,'Annex 2 EHV charges'!$D:$O,2,0))</f>
        <v/>
      </c>
      <c r="C233" s="157" t="str">
        <f>IF($A233="","",VLOOKUP($A233,'Annex 2 EHV charges'!$D:$O,3,0))</f>
        <v/>
      </c>
      <c r="D233" s="156" t="str">
        <f>IF($A233="","",VLOOKUP($A233,'Annex 2 EHV charges'!$D:$O,4,0))</f>
        <v/>
      </c>
      <c r="E233" s="161" t="str">
        <f>IFERROR(IF(VLOOKUP($A233,'Annex 2 EHV charges'!$D:$O,9,FALSE)=0,"",VLOOKUP($A233,'Annex 2 EHV charges'!$D:$O,9,FALSE)),"")</f>
        <v/>
      </c>
      <c r="F233" s="162" t="str">
        <f>IFERROR(IF(VLOOKUP($A233,'Annex 2 EHV charges'!$D:$O,10,FALSE)=0,"",VLOOKUP($A233,'Annex 2 EHV charges'!$D:$O,10,FALSE)),"")</f>
        <v/>
      </c>
      <c r="G233" s="163" t="str">
        <f>IFERROR(IF(VLOOKUP($A233,'Annex 2 EHV charges'!$D:$O,11,FALSE)=0,"",VLOOKUP($A233,'Annex 2 EHV charges'!$D:$O,11,FALSE)),"")</f>
        <v/>
      </c>
      <c r="H233" s="163" t="str">
        <f>IFERROR(IF(VLOOKUP($A233,'Annex 2 EHV charges'!$D:$O,12,FALSE)=0,"",VLOOKUP($A233,'Annex 2 EHV charges'!$D:$O,12,FALSE)),"")</f>
        <v/>
      </c>
    </row>
    <row r="234" spans="1:8" x14ac:dyDescent="0.2">
      <c r="A234" s="157" t="str">
        <f t="array" ref="A234">IFERROR(INDEX('Annex 2 EHV charges'!$D$11:$D$260, MATCH(0, IF(ISBLANK('Annex 2 EHV charges'!$D$11:$D$260),1, COUNTIF(A$4:$A233, 'Annex 2 EHV charges'!$D$11:$D$260)), 0)),"")</f>
        <v/>
      </c>
      <c r="B234" s="156" t="str">
        <f>IF($A234="","",VLOOKUP($A234,'Annex 2 EHV charges'!$D:$O,2,0))</f>
        <v/>
      </c>
      <c r="C234" s="157" t="str">
        <f>IF($A234="","",VLOOKUP($A234,'Annex 2 EHV charges'!$D:$O,3,0))</f>
        <v/>
      </c>
      <c r="D234" s="156" t="str">
        <f>IF($A234="","",VLOOKUP($A234,'Annex 2 EHV charges'!$D:$O,4,0))</f>
        <v/>
      </c>
      <c r="E234" s="161" t="str">
        <f>IFERROR(IF(VLOOKUP($A234,'Annex 2 EHV charges'!$D:$O,9,FALSE)=0,"",VLOOKUP($A234,'Annex 2 EHV charges'!$D:$O,9,FALSE)),"")</f>
        <v/>
      </c>
      <c r="F234" s="162" t="str">
        <f>IFERROR(IF(VLOOKUP($A234,'Annex 2 EHV charges'!$D:$O,10,FALSE)=0,"",VLOOKUP($A234,'Annex 2 EHV charges'!$D:$O,10,FALSE)),"")</f>
        <v/>
      </c>
      <c r="G234" s="163" t="str">
        <f>IFERROR(IF(VLOOKUP($A234,'Annex 2 EHV charges'!$D:$O,11,FALSE)=0,"",VLOOKUP($A234,'Annex 2 EHV charges'!$D:$O,11,FALSE)),"")</f>
        <v/>
      </c>
      <c r="H234" s="163" t="str">
        <f>IFERROR(IF(VLOOKUP($A234,'Annex 2 EHV charges'!$D:$O,12,FALSE)=0,"",VLOOKUP($A234,'Annex 2 EHV charges'!$D:$O,12,FALSE)),"")</f>
        <v/>
      </c>
    </row>
    <row r="235" spans="1:8" x14ac:dyDescent="0.2">
      <c r="A235" s="157" t="str">
        <f t="array" ref="A235">IFERROR(INDEX('Annex 2 EHV charges'!$D$11:$D$260, MATCH(0, IF(ISBLANK('Annex 2 EHV charges'!$D$11:$D$260),1, COUNTIF(A$4:$A234, 'Annex 2 EHV charges'!$D$11:$D$260)), 0)),"")</f>
        <v/>
      </c>
      <c r="B235" s="156" t="str">
        <f>IF($A235="","",VLOOKUP($A235,'Annex 2 EHV charges'!$D:$O,2,0))</f>
        <v/>
      </c>
      <c r="C235" s="157" t="str">
        <f>IF($A235="","",VLOOKUP($A235,'Annex 2 EHV charges'!$D:$O,3,0))</f>
        <v/>
      </c>
      <c r="D235" s="156" t="str">
        <f>IF($A235="","",VLOOKUP($A235,'Annex 2 EHV charges'!$D:$O,4,0))</f>
        <v/>
      </c>
      <c r="E235" s="161" t="str">
        <f>IFERROR(IF(VLOOKUP($A235,'Annex 2 EHV charges'!$D:$O,9,FALSE)=0,"",VLOOKUP($A235,'Annex 2 EHV charges'!$D:$O,9,FALSE)),"")</f>
        <v/>
      </c>
      <c r="F235" s="162" t="str">
        <f>IFERROR(IF(VLOOKUP($A235,'Annex 2 EHV charges'!$D:$O,10,FALSE)=0,"",VLOOKUP($A235,'Annex 2 EHV charges'!$D:$O,10,FALSE)),"")</f>
        <v/>
      </c>
      <c r="G235" s="163" t="str">
        <f>IFERROR(IF(VLOOKUP($A235,'Annex 2 EHV charges'!$D:$O,11,FALSE)=0,"",VLOOKUP($A235,'Annex 2 EHV charges'!$D:$O,11,FALSE)),"")</f>
        <v/>
      </c>
      <c r="H235" s="163" t="str">
        <f>IFERROR(IF(VLOOKUP($A235,'Annex 2 EHV charges'!$D:$O,12,FALSE)=0,"",VLOOKUP($A235,'Annex 2 EHV charges'!$D:$O,12,FALSE)),"")</f>
        <v/>
      </c>
    </row>
    <row r="236" spans="1:8" x14ac:dyDescent="0.2">
      <c r="A236" s="157" t="str">
        <f t="array" ref="A236">IFERROR(INDEX('Annex 2 EHV charges'!$D$11:$D$260, MATCH(0, IF(ISBLANK('Annex 2 EHV charges'!$D$11:$D$260),1, COUNTIF(A$4:$A235, 'Annex 2 EHV charges'!$D$11:$D$260)), 0)),"")</f>
        <v/>
      </c>
      <c r="B236" s="156" t="str">
        <f>IF($A236="","",VLOOKUP($A236,'Annex 2 EHV charges'!$D:$O,2,0))</f>
        <v/>
      </c>
      <c r="C236" s="157" t="str">
        <f>IF($A236="","",VLOOKUP($A236,'Annex 2 EHV charges'!$D:$O,3,0))</f>
        <v/>
      </c>
      <c r="D236" s="156" t="str">
        <f>IF($A236="","",VLOOKUP($A236,'Annex 2 EHV charges'!$D:$O,4,0))</f>
        <v/>
      </c>
      <c r="E236" s="161" t="str">
        <f>IFERROR(IF(VLOOKUP($A236,'Annex 2 EHV charges'!$D:$O,9,FALSE)=0,"",VLOOKUP($A236,'Annex 2 EHV charges'!$D:$O,9,FALSE)),"")</f>
        <v/>
      </c>
      <c r="F236" s="162" t="str">
        <f>IFERROR(IF(VLOOKUP($A236,'Annex 2 EHV charges'!$D:$O,10,FALSE)=0,"",VLOOKUP($A236,'Annex 2 EHV charges'!$D:$O,10,FALSE)),"")</f>
        <v/>
      </c>
      <c r="G236" s="163" t="str">
        <f>IFERROR(IF(VLOOKUP($A236,'Annex 2 EHV charges'!$D:$O,11,FALSE)=0,"",VLOOKUP($A236,'Annex 2 EHV charges'!$D:$O,11,FALSE)),"")</f>
        <v/>
      </c>
      <c r="H236" s="163" t="str">
        <f>IFERROR(IF(VLOOKUP($A236,'Annex 2 EHV charges'!$D:$O,12,FALSE)=0,"",VLOOKUP($A236,'Annex 2 EHV charges'!$D:$O,12,FALSE)),"")</f>
        <v/>
      </c>
    </row>
    <row r="237" spans="1:8" x14ac:dyDescent="0.2">
      <c r="A237" s="157" t="str">
        <f t="array" ref="A237">IFERROR(INDEX('Annex 2 EHV charges'!$D$11:$D$260, MATCH(0, IF(ISBLANK('Annex 2 EHV charges'!$D$11:$D$260),1, COUNTIF(A$4:$A236, 'Annex 2 EHV charges'!$D$11:$D$260)), 0)),"")</f>
        <v/>
      </c>
      <c r="B237" s="156" t="str">
        <f>IF($A237="","",VLOOKUP($A237,'Annex 2 EHV charges'!$D:$O,2,0))</f>
        <v/>
      </c>
      <c r="C237" s="157" t="str">
        <f>IF($A237="","",VLOOKUP($A237,'Annex 2 EHV charges'!$D:$O,3,0))</f>
        <v/>
      </c>
      <c r="D237" s="156" t="str">
        <f>IF($A237="","",VLOOKUP($A237,'Annex 2 EHV charges'!$D:$O,4,0))</f>
        <v/>
      </c>
      <c r="E237" s="161" t="str">
        <f>IFERROR(IF(VLOOKUP($A237,'Annex 2 EHV charges'!$D:$O,9,FALSE)=0,"",VLOOKUP($A237,'Annex 2 EHV charges'!$D:$O,9,FALSE)),"")</f>
        <v/>
      </c>
      <c r="F237" s="162" t="str">
        <f>IFERROR(IF(VLOOKUP($A237,'Annex 2 EHV charges'!$D:$O,10,FALSE)=0,"",VLOOKUP($A237,'Annex 2 EHV charges'!$D:$O,10,FALSE)),"")</f>
        <v/>
      </c>
      <c r="G237" s="163" t="str">
        <f>IFERROR(IF(VLOOKUP($A237,'Annex 2 EHV charges'!$D:$O,11,FALSE)=0,"",VLOOKUP($A237,'Annex 2 EHV charges'!$D:$O,11,FALSE)),"")</f>
        <v/>
      </c>
      <c r="H237" s="163" t="str">
        <f>IFERROR(IF(VLOOKUP($A237,'Annex 2 EHV charges'!$D:$O,12,FALSE)=0,"",VLOOKUP($A237,'Annex 2 EHV charges'!$D:$O,12,FALSE)),"")</f>
        <v/>
      </c>
    </row>
    <row r="238" spans="1:8" x14ac:dyDescent="0.2">
      <c r="A238" s="157" t="str">
        <f t="array" ref="A238">IFERROR(INDEX('Annex 2 EHV charges'!$D$11:$D$260, MATCH(0, IF(ISBLANK('Annex 2 EHV charges'!$D$11:$D$260),1, COUNTIF(A$4:$A237, 'Annex 2 EHV charges'!$D$11:$D$260)), 0)),"")</f>
        <v/>
      </c>
      <c r="B238" s="156" t="str">
        <f>IF($A238="","",VLOOKUP($A238,'Annex 2 EHV charges'!$D:$O,2,0))</f>
        <v/>
      </c>
      <c r="C238" s="157" t="str">
        <f>IF($A238="","",VLOOKUP($A238,'Annex 2 EHV charges'!$D:$O,3,0))</f>
        <v/>
      </c>
      <c r="D238" s="156" t="str">
        <f>IF($A238="","",VLOOKUP($A238,'Annex 2 EHV charges'!$D:$O,4,0))</f>
        <v/>
      </c>
      <c r="E238" s="161" t="str">
        <f>IFERROR(IF(VLOOKUP($A238,'Annex 2 EHV charges'!$D:$O,9,FALSE)=0,"",VLOOKUP($A238,'Annex 2 EHV charges'!$D:$O,9,FALSE)),"")</f>
        <v/>
      </c>
      <c r="F238" s="162" t="str">
        <f>IFERROR(IF(VLOOKUP($A238,'Annex 2 EHV charges'!$D:$O,10,FALSE)=0,"",VLOOKUP($A238,'Annex 2 EHV charges'!$D:$O,10,FALSE)),"")</f>
        <v/>
      </c>
      <c r="G238" s="163" t="str">
        <f>IFERROR(IF(VLOOKUP($A238,'Annex 2 EHV charges'!$D:$O,11,FALSE)=0,"",VLOOKUP($A238,'Annex 2 EHV charges'!$D:$O,11,FALSE)),"")</f>
        <v/>
      </c>
      <c r="H238" s="163" t="str">
        <f>IFERROR(IF(VLOOKUP($A238,'Annex 2 EHV charges'!$D:$O,12,FALSE)=0,"",VLOOKUP($A238,'Annex 2 EHV charges'!$D:$O,12,FALSE)),"")</f>
        <v/>
      </c>
    </row>
    <row r="239" spans="1:8" x14ac:dyDescent="0.2">
      <c r="A239" s="157" t="str">
        <f t="array" ref="A239">IFERROR(INDEX('Annex 2 EHV charges'!$D$11:$D$260, MATCH(0, IF(ISBLANK('Annex 2 EHV charges'!$D$11:$D$260),1, COUNTIF(A$4:$A238, 'Annex 2 EHV charges'!$D$11:$D$260)), 0)),"")</f>
        <v/>
      </c>
      <c r="B239" s="156" t="str">
        <f>IF($A239="","",VLOOKUP($A239,'Annex 2 EHV charges'!$D:$O,2,0))</f>
        <v/>
      </c>
      <c r="C239" s="157" t="str">
        <f>IF($A239="","",VLOOKUP($A239,'Annex 2 EHV charges'!$D:$O,3,0))</f>
        <v/>
      </c>
      <c r="D239" s="156" t="str">
        <f>IF($A239="","",VLOOKUP($A239,'Annex 2 EHV charges'!$D:$O,4,0))</f>
        <v/>
      </c>
      <c r="E239" s="161" t="str">
        <f>IFERROR(IF(VLOOKUP($A239,'Annex 2 EHV charges'!$D:$O,9,FALSE)=0,"",VLOOKUP($A239,'Annex 2 EHV charges'!$D:$O,9,FALSE)),"")</f>
        <v/>
      </c>
      <c r="F239" s="162" t="str">
        <f>IFERROR(IF(VLOOKUP($A239,'Annex 2 EHV charges'!$D:$O,10,FALSE)=0,"",VLOOKUP($A239,'Annex 2 EHV charges'!$D:$O,10,FALSE)),"")</f>
        <v/>
      </c>
      <c r="G239" s="163" t="str">
        <f>IFERROR(IF(VLOOKUP($A239,'Annex 2 EHV charges'!$D:$O,11,FALSE)=0,"",VLOOKUP($A239,'Annex 2 EHV charges'!$D:$O,11,FALSE)),"")</f>
        <v/>
      </c>
      <c r="H239" s="163" t="str">
        <f>IFERROR(IF(VLOOKUP($A239,'Annex 2 EHV charges'!$D:$O,12,FALSE)=0,"",VLOOKUP($A239,'Annex 2 EHV charges'!$D:$O,12,FALSE)),"")</f>
        <v/>
      </c>
    </row>
    <row r="240" spans="1:8" x14ac:dyDescent="0.2">
      <c r="A240" s="157" t="str">
        <f t="array" ref="A240">IFERROR(INDEX('Annex 2 EHV charges'!$D$11:$D$260, MATCH(0, IF(ISBLANK('Annex 2 EHV charges'!$D$11:$D$260),1, COUNTIF(A$4:$A239, 'Annex 2 EHV charges'!$D$11:$D$260)), 0)),"")</f>
        <v/>
      </c>
      <c r="B240" s="156" t="str">
        <f>IF($A240="","",VLOOKUP($A240,'Annex 2 EHV charges'!$D:$O,2,0))</f>
        <v/>
      </c>
      <c r="C240" s="157" t="str">
        <f>IF($A240="","",VLOOKUP($A240,'Annex 2 EHV charges'!$D:$O,3,0))</f>
        <v/>
      </c>
      <c r="D240" s="156" t="str">
        <f>IF($A240="","",VLOOKUP($A240,'Annex 2 EHV charges'!$D:$O,4,0))</f>
        <v/>
      </c>
      <c r="E240" s="161" t="str">
        <f>IFERROR(IF(VLOOKUP($A240,'Annex 2 EHV charges'!$D:$O,9,FALSE)=0,"",VLOOKUP($A240,'Annex 2 EHV charges'!$D:$O,9,FALSE)),"")</f>
        <v/>
      </c>
      <c r="F240" s="162" t="str">
        <f>IFERROR(IF(VLOOKUP($A240,'Annex 2 EHV charges'!$D:$O,10,FALSE)=0,"",VLOOKUP($A240,'Annex 2 EHV charges'!$D:$O,10,FALSE)),"")</f>
        <v/>
      </c>
      <c r="G240" s="163" t="str">
        <f>IFERROR(IF(VLOOKUP($A240,'Annex 2 EHV charges'!$D:$O,11,FALSE)=0,"",VLOOKUP($A240,'Annex 2 EHV charges'!$D:$O,11,FALSE)),"")</f>
        <v/>
      </c>
      <c r="H240" s="163" t="str">
        <f>IFERROR(IF(VLOOKUP($A240,'Annex 2 EHV charges'!$D:$O,12,FALSE)=0,"",VLOOKUP($A240,'Annex 2 EHV charges'!$D:$O,12,FALSE)),"")</f>
        <v/>
      </c>
    </row>
    <row r="241" spans="1:8" x14ac:dyDescent="0.2">
      <c r="A241" s="157" t="str">
        <f t="array" ref="A241">IFERROR(INDEX('Annex 2 EHV charges'!$D$11:$D$260, MATCH(0, IF(ISBLANK('Annex 2 EHV charges'!$D$11:$D$260),1, COUNTIF(A$4:$A240, 'Annex 2 EHV charges'!$D$11:$D$260)), 0)),"")</f>
        <v/>
      </c>
      <c r="B241" s="156" t="str">
        <f>IF($A241="","",VLOOKUP($A241,'Annex 2 EHV charges'!$D:$O,2,0))</f>
        <v/>
      </c>
      <c r="C241" s="157" t="str">
        <f>IF($A241="","",VLOOKUP($A241,'Annex 2 EHV charges'!$D:$O,3,0))</f>
        <v/>
      </c>
      <c r="D241" s="156" t="str">
        <f>IF($A241="","",VLOOKUP($A241,'Annex 2 EHV charges'!$D:$O,4,0))</f>
        <v/>
      </c>
      <c r="E241" s="161" t="str">
        <f>IFERROR(IF(VLOOKUP($A241,'Annex 2 EHV charges'!$D:$O,9,FALSE)=0,"",VLOOKUP($A241,'Annex 2 EHV charges'!$D:$O,9,FALSE)),"")</f>
        <v/>
      </c>
      <c r="F241" s="162" t="str">
        <f>IFERROR(IF(VLOOKUP($A241,'Annex 2 EHV charges'!$D:$O,10,FALSE)=0,"",VLOOKUP($A241,'Annex 2 EHV charges'!$D:$O,10,FALSE)),"")</f>
        <v/>
      </c>
      <c r="G241" s="163" t="str">
        <f>IFERROR(IF(VLOOKUP($A241,'Annex 2 EHV charges'!$D:$O,11,FALSE)=0,"",VLOOKUP($A241,'Annex 2 EHV charges'!$D:$O,11,FALSE)),"")</f>
        <v/>
      </c>
      <c r="H241" s="163" t="str">
        <f>IFERROR(IF(VLOOKUP($A241,'Annex 2 EHV charges'!$D:$O,12,FALSE)=0,"",VLOOKUP($A241,'Annex 2 EHV charges'!$D:$O,12,FALSE)),"")</f>
        <v/>
      </c>
    </row>
    <row r="242" spans="1:8" x14ac:dyDescent="0.2">
      <c r="A242" s="157" t="str">
        <f t="array" ref="A242">IFERROR(INDEX('Annex 2 EHV charges'!$D$11:$D$260, MATCH(0, IF(ISBLANK('Annex 2 EHV charges'!$D$11:$D$260),1, COUNTIF(A$4:$A241, 'Annex 2 EHV charges'!$D$11:$D$260)), 0)),"")</f>
        <v/>
      </c>
      <c r="B242" s="156" t="str">
        <f>IF($A242="","",VLOOKUP($A242,'Annex 2 EHV charges'!$D:$O,2,0))</f>
        <v/>
      </c>
      <c r="C242" s="157" t="str">
        <f>IF($A242="","",VLOOKUP($A242,'Annex 2 EHV charges'!$D:$O,3,0))</f>
        <v/>
      </c>
      <c r="D242" s="156" t="str">
        <f>IF($A242="","",VLOOKUP($A242,'Annex 2 EHV charges'!$D:$O,4,0))</f>
        <v/>
      </c>
      <c r="E242" s="161" t="str">
        <f>IFERROR(IF(VLOOKUP($A242,'Annex 2 EHV charges'!$D:$O,9,FALSE)=0,"",VLOOKUP($A242,'Annex 2 EHV charges'!$D:$O,9,FALSE)),"")</f>
        <v/>
      </c>
      <c r="F242" s="162" t="str">
        <f>IFERROR(IF(VLOOKUP($A242,'Annex 2 EHV charges'!$D:$O,10,FALSE)=0,"",VLOOKUP($A242,'Annex 2 EHV charges'!$D:$O,10,FALSE)),"")</f>
        <v/>
      </c>
      <c r="G242" s="163" t="str">
        <f>IFERROR(IF(VLOOKUP($A242,'Annex 2 EHV charges'!$D:$O,11,FALSE)=0,"",VLOOKUP($A242,'Annex 2 EHV charges'!$D:$O,11,FALSE)),"")</f>
        <v/>
      </c>
      <c r="H242" s="163" t="str">
        <f>IFERROR(IF(VLOOKUP($A242,'Annex 2 EHV charges'!$D:$O,12,FALSE)=0,"",VLOOKUP($A242,'Annex 2 EHV charges'!$D:$O,12,FALSE)),"")</f>
        <v/>
      </c>
    </row>
    <row r="243" spans="1:8" x14ac:dyDescent="0.2">
      <c r="A243" s="157" t="str">
        <f t="array" ref="A243">IFERROR(INDEX('Annex 2 EHV charges'!$D$11:$D$260, MATCH(0, IF(ISBLANK('Annex 2 EHV charges'!$D$11:$D$260),1, COUNTIF(A$4:$A242, 'Annex 2 EHV charges'!$D$11:$D$260)), 0)),"")</f>
        <v/>
      </c>
      <c r="B243" s="156" t="str">
        <f>IF($A243="","",VLOOKUP($A243,'Annex 2 EHV charges'!$D:$O,2,0))</f>
        <v/>
      </c>
      <c r="C243" s="157" t="str">
        <f>IF($A243="","",VLOOKUP($A243,'Annex 2 EHV charges'!$D:$O,3,0))</f>
        <v/>
      </c>
      <c r="D243" s="156" t="str">
        <f>IF($A243="","",VLOOKUP($A243,'Annex 2 EHV charges'!$D:$O,4,0))</f>
        <v/>
      </c>
      <c r="E243" s="161" t="str">
        <f>IFERROR(IF(VLOOKUP($A243,'Annex 2 EHV charges'!$D:$O,9,FALSE)=0,"",VLOOKUP($A243,'Annex 2 EHV charges'!$D:$O,9,FALSE)),"")</f>
        <v/>
      </c>
      <c r="F243" s="162" t="str">
        <f>IFERROR(IF(VLOOKUP($A243,'Annex 2 EHV charges'!$D:$O,10,FALSE)=0,"",VLOOKUP($A243,'Annex 2 EHV charges'!$D:$O,10,FALSE)),"")</f>
        <v/>
      </c>
      <c r="G243" s="163" t="str">
        <f>IFERROR(IF(VLOOKUP($A243,'Annex 2 EHV charges'!$D:$O,11,FALSE)=0,"",VLOOKUP($A243,'Annex 2 EHV charges'!$D:$O,11,FALSE)),"")</f>
        <v/>
      </c>
      <c r="H243" s="163" t="str">
        <f>IFERROR(IF(VLOOKUP($A243,'Annex 2 EHV charges'!$D:$O,12,FALSE)=0,"",VLOOKUP($A243,'Annex 2 EHV charges'!$D:$O,12,FALSE)),"")</f>
        <v/>
      </c>
    </row>
    <row r="244" spans="1:8" x14ac:dyDescent="0.2">
      <c r="A244" s="157" t="str">
        <f t="array" ref="A244">IFERROR(INDEX('Annex 2 EHV charges'!$D$11:$D$260, MATCH(0, IF(ISBLANK('Annex 2 EHV charges'!$D$11:$D$260),1, COUNTIF(A$4:$A243, 'Annex 2 EHV charges'!$D$11:$D$260)), 0)),"")</f>
        <v/>
      </c>
      <c r="B244" s="156" t="str">
        <f>IF($A244="","",VLOOKUP($A244,'Annex 2 EHV charges'!$D:$O,2,0))</f>
        <v/>
      </c>
      <c r="C244" s="157" t="str">
        <f>IF($A244="","",VLOOKUP($A244,'Annex 2 EHV charges'!$D:$O,3,0))</f>
        <v/>
      </c>
      <c r="D244" s="156" t="str">
        <f>IF($A244="","",VLOOKUP($A244,'Annex 2 EHV charges'!$D:$O,4,0))</f>
        <v/>
      </c>
      <c r="E244" s="161" t="str">
        <f>IFERROR(IF(VLOOKUP($A244,'Annex 2 EHV charges'!$D:$O,9,FALSE)=0,"",VLOOKUP($A244,'Annex 2 EHV charges'!$D:$O,9,FALSE)),"")</f>
        <v/>
      </c>
      <c r="F244" s="162" t="str">
        <f>IFERROR(IF(VLOOKUP($A244,'Annex 2 EHV charges'!$D:$O,10,FALSE)=0,"",VLOOKUP($A244,'Annex 2 EHV charges'!$D:$O,10,FALSE)),"")</f>
        <v/>
      </c>
      <c r="G244" s="163" t="str">
        <f>IFERROR(IF(VLOOKUP($A244,'Annex 2 EHV charges'!$D:$O,11,FALSE)=0,"",VLOOKUP($A244,'Annex 2 EHV charges'!$D:$O,11,FALSE)),"")</f>
        <v/>
      </c>
      <c r="H244" s="163" t="str">
        <f>IFERROR(IF(VLOOKUP($A244,'Annex 2 EHV charges'!$D:$O,12,FALSE)=0,"",VLOOKUP($A244,'Annex 2 EHV charges'!$D:$O,12,FALSE)),"")</f>
        <v/>
      </c>
    </row>
    <row r="245" spans="1:8" x14ac:dyDescent="0.2">
      <c r="A245" s="157" t="str">
        <f t="array" ref="A245">IFERROR(INDEX('Annex 2 EHV charges'!$D$11:$D$260, MATCH(0, IF(ISBLANK('Annex 2 EHV charges'!$D$11:$D$260),1, COUNTIF(A$4:$A244, 'Annex 2 EHV charges'!$D$11:$D$260)), 0)),"")</f>
        <v/>
      </c>
      <c r="B245" s="156" t="str">
        <f>IF($A245="","",VLOOKUP($A245,'Annex 2 EHV charges'!$D:$O,2,0))</f>
        <v/>
      </c>
      <c r="C245" s="157" t="str">
        <f>IF($A245="","",VLOOKUP($A245,'Annex 2 EHV charges'!$D:$O,3,0))</f>
        <v/>
      </c>
      <c r="D245" s="156" t="str">
        <f>IF($A245="","",VLOOKUP($A245,'Annex 2 EHV charges'!$D:$O,4,0))</f>
        <v/>
      </c>
      <c r="E245" s="161" t="str">
        <f>IFERROR(IF(VLOOKUP($A245,'Annex 2 EHV charges'!$D:$O,9,FALSE)=0,"",VLOOKUP($A245,'Annex 2 EHV charges'!$D:$O,9,FALSE)),"")</f>
        <v/>
      </c>
      <c r="F245" s="162" t="str">
        <f>IFERROR(IF(VLOOKUP($A245,'Annex 2 EHV charges'!$D:$O,10,FALSE)=0,"",VLOOKUP($A245,'Annex 2 EHV charges'!$D:$O,10,FALSE)),"")</f>
        <v/>
      </c>
      <c r="G245" s="163" t="str">
        <f>IFERROR(IF(VLOOKUP($A245,'Annex 2 EHV charges'!$D:$O,11,FALSE)=0,"",VLOOKUP($A245,'Annex 2 EHV charges'!$D:$O,11,FALSE)),"")</f>
        <v/>
      </c>
      <c r="H245" s="163" t="str">
        <f>IFERROR(IF(VLOOKUP($A245,'Annex 2 EHV charges'!$D:$O,12,FALSE)=0,"",VLOOKUP($A245,'Annex 2 EHV charges'!$D:$O,12,FALSE)),"")</f>
        <v/>
      </c>
    </row>
    <row r="246" spans="1:8" x14ac:dyDescent="0.2">
      <c r="A246" s="157" t="str">
        <f t="array" ref="A246">IFERROR(INDEX('Annex 2 EHV charges'!$D$11:$D$260, MATCH(0, IF(ISBLANK('Annex 2 EHV charges'!$D$11:$D$260),1, COUNTIF(A$4:$A245, 'Annex 2 EHV charges'!$D$11:$D$260)), 0)),"")</f>
        <v/>
      </c>
      <c r="B246" s="156" t="str">
        <f>IF($A246="","",VLOOKUP($A246,'Annex 2 EHV charges'!$D:$O,2,0))</f>
        <v/>
      </c>
      <c r="C246" s="157" t="str">
        <f>IF($A246="","",VLOOKUP($A246,'Annex 2 EHV charges'!$D:$O,3,0))</f>
        <v/>
      </c>
      <c r="D246" s="156" t="str">
        <f>IF($A246="","",VLOOKUP($A246,'Annex 2 EHV charges'!$D:$O,4,0))</f>
        <v/>
      </c>
      <c r="E246" s="161" t="str">
        <f>IFERROR(IF(VLOOKUP($A246,'Annex 2 EHV charges'!$D:$O,9,FALSE)=0,"",VLOOKUP($A246,'Annex 2 EHV charges'!$D:$O,9,FALSE)),"")</f>
        <v/>
      </c>
      <c r="F246" s="162" t="str">
        <f>IFERROR(IF(VLOOKUP($A246,'Annex 2 EHV charges'!$D:$O,10,FALSE)=0,"",VLOOKUP($A246,'Annex 2 EHV charges'!$D:$O,10,FALSE)),"")</f>
        <v/>
      </c>
      <c r="G246" s="163" t="str">
        <f>IFERROR(IF(VLOOKUP($A246,'Annex 2 EHV charges'!$D:$O,11,FALSE)=0,"",VLOOKUP($A246,'Annex 2 EHV charges'!$D:$O,11,FALSE)),"")</f>
        <v/>
      </c>
      <c r="H246" s="163" t="str">
        <f>IFERROR(IF(VLOOKUP($A246,'Annex 2 EHV charges'!$D:$O,12,FALSE)=0,"",VLOOKUP($A246,'Annex 2 EHV charges'!$D:$O,12,FALSE)),"")</f>
        <v/>
      </c>
    </row>
    <row r="247" spans="1:8" x14ac:dyDescent="0.2">
      <c r="A247" s="157" t="str">
        <f t="array" ref="A247">IFERROR(INDEX('Annex 2 EHV charges'!$D$11:$D$260, MATCH(0, IF(ISBLANK('Annex 2 EHV charges'!$D$11:$D$260),1, COUNTIF(A$4:$A246, 'Annex 2 EHV charges'!$D$11:$D$260)), 0)),"")</f>
        <v/>
      </c>
      <c r="B247" s="156" t="str">
        <f>IF($A247="","",VLOOKUP($A247,'Annex 2 EHV charges'!$D:$O,2,0))</f>
        <v/>
      </c>
      <c r="C247" s="157" t="str">
        <f>IF($A247="","",VLOOKUP($A247,'Annex 2 EHV charges'!$D:$O,3,0))</f>
        <v/>
      </c>
      <c r="D247" s="156" t="str">
        <f>IF($A247="","",VLOOKUP($A247,'Annex 2 EHV charges'!$D:$O,4,0))</f>
        <v/>
      </c>
      <c r="E247" s="161" t="str">
        <f>IFERROR(IF(VLOOKUP($A247,'Annex 2 EHV charges'!$D:$O,9,FALSE)=0,"",VLOOKUP($A247,'Annex 2 EHV charges'!$D:$O,9,FALSE)),"")</f>
        <v/>
      </c>
      <c r="F247" s="162" t="str">
        <f>IFERROR(IF(VLOOKUP($A247,'Annex 2 EHV charges'!$D:$O,10,FALSE)=0,"",VLOOKUP($A247,'Annex 2 EHV charges'!$D:$O,10,FALSE)),"")</f>
        <v/>
      </c>
      <c r="G247" s="163" t="str">
        <f>IFERROR(IF(VLOOKUP($A247,'Annex 2 EHV charges'!$D:$O,11,FALSE)=0,"",VLOOKUP($A247,'Annex 2 EHV charges'!$D:$O,11,FALSE)),"")</f>
        <v/>
      </c>
      <c r="H247" s="163" t="str">
        <f>IFERROR(IF(VLOOKUP($A247,'Annex 2 EHV charges'!$D:$O,12,FALSE)=0,"",VLOOKUP($A247,'Annex 2 EHV charges'!$D:$O,12,FALSE)),"")</f>
        <v/>
      </c>
    </row>
    <row r="248" spans="1:8" x14ac:dyDescent="0.2">
      <c r="A248" s="157" t="str">
        <f t="array" ref="A248">IFERROR(INDEX('Annex 2 EHV charges'!$D$11:$D$260, MATCH(0, IF(ISBLANK('Annex 2 EHV charges'!$D$11:$D$260),1, COUNTIF(A$4:$A247, 'Annex 2 EHV charges'!$D$11:$D$260)), 0)),"")</f>
        <v/>
      </c>
      <c r="B248" s="156" t="str">
        <f>IF($A248="","",VLOOKUP($A248,'Annex 2 EHV charges'!$D:$O,2,0))</f>
        <v/>
      </c>
      <c r="C248" s="157" t="str">
        <f>IF($A248="","",VLOOKUP($A248,'Annex 2 EHV charges'!$D:$O,3,0))</f>
        <v/>
      </c>
      <c r="D248" s="156" t="str">
        <f>IF($A248="","",VLOOKUP($A248,'Annex 2 EHV charges'!$D:$O,4,0))</f>
        <v/>
      </c>
      <c r="E248" s="161" t="str">
        <f>IFERROR(IF(VLOOKUP($A248,'Annex 2 EHV charges'!$D:$O,9,FALSE)=0,"",VLOOKUP($A248,'Annex 2 EHV charges'!$D:$O,9,FALSE)),"")</f>
        <v/>
      </c>
      <c r="F248" s="162" t="str">
        <f>IFERROR(IF(VLOOKUP($A248,'Annex 2 EHV charges'!$D:$O,10,FALSE)=0,"",VLOOKUP($A248,'Annex 2 EHV charges'!$D:$O,10,FALSE)),"")</f>
        <v/>
      </c>
      <c r="G248" s="163" t="str">
        <f>IFERROR(IF(VLOOKUP($A248,'Annex 2 EHV charges'!$D:$O,11,FALSE)=0,"",VLOOKUP($A248,'Annex 2 EHV charges'!$D:$O,11,FALSE)),"")</f>
        <v/>
      </c>
      <c r="H248" s="163" t="str">
        <f>IFERROR(IF(VLOOKUP($A248,'Annex 2 EHV charges'!$D:$O,12,FALSE)=0,"",VLOOKUP($A248,'Annex 2 EHV charges'!$D:$O,12,FALSE)),"")</f>
        <v/>
      </c>
    </row>
    <row r="249" spans="1:8" x14ac:dyDescent="0.2">
      <c r="A249" s="157" t="str">
        <f t="array" ref="A249">IFERROR(INDEX('Annex 2 EHV charges'!$D$11:$D$260, MATCH(0, IF(ISBLANK('Annex 2 EHV charges'!$D$11:$D$260),1, COUNTIF(A$4:$A248, 'Annex 2 EHV charges'!$D$11:$D$260)), 0)),"")</f>
        <v/>
      </c>
      <c r="B249" s="156" t="str">
        <f>IF($A249="","",VLOOKUP($A249,'Annex 2 EHV charges'!$D:$O,2,0))</f>
        <v/>
      </c>
      <c r="C249" s="157" t="str">
        <f>IF($A249="","",VLOOKUP($A249,'Annex 2 EHV charges'!$D:$O,3,0))</f>
        <v/>
      </c>
      <c r="D249" s="156" t="str">
        <f>IF($A249="","",VLOOKUP($A249,'Annex 2 EHV charges'!$D:$O,4,0))</f>
        <v/>
      </c>
      <c r="E249" s="161" t="str">
        <f>IFERROR(IF(VLOOKUP($A249,'Annex 2 EHV charges'!$D:$O,9,FALSE)=0,"",VLOOKUP($A249,'Annex 2 EHV charges'!$D:$O,9,FALSE)),"")</f>
        <v/>
      </c>
      <c r="F249" s="162" t="str">
        <f>IFERROR(IF(VLOOKUP($A249,'Annex 2 EHV charges'!$D:$O,10,FALSE)=0,"",VLOOKUP($A249,'Annex 2 EHV charges'!$D:$O,10,FALSE)),"")</f>
        <v/>
      </c>
      <c r="G249" s="163" t="str">
        <f>IFERROR(IF(VLOOKUP($A249,'Annex 2 EHV charges'!$D:$O,11,FALSE)=0,"",VLOOKUP($A249,'Annex 2 EHV charges'!$D:$O,11,FALSE)),"")</f>
        <v/>
      </c>
      <c r="H249" s="163" t="str">
        <f>IFERROR(IF(VLOOKUP($A249,'Annex 2 EHV charges'!$D:$O,12,FALSE)=0,"",VLOOKUP($A249,'Annex 2 EHV charges'!$D:$O,12,FALSE)),"")</f>
        <v/>
      </c>
    </row>
    <row r="250" spans="1:8" x14ac:dyDescent="0.2">
      <c r="A250" s="157" t="str">
        <f t="array" ref="A250">IFERROR(INDEX('Annex 2 EHV charges'!$D$11:$D$260, MATCH(0, IF(ISBLANK('Annex 2 EHV charges'!$D$11:$D$260),1, COUNTIF(A$4:$A249, 'Annex 2 EHV charges'!$D$11:$D$260)), 0)),"")</f>
        <v/>
      </c>
      <c r="B250" s="156" t="str">
        <f>IF($A250="","",VLOOKUP($A250,'Annex 2 EHV charges'!$D:$O,2,0))</f>
        <v/>
      </c>
      <c r="C250" s="157" t="str">
        <f>IF($A250="","",VLOOKUP($A250,'Annex 2 EHV charges'!$D:$O,3,0))</f>
        <v/>
      </c>
      <c r="D250" s="156" t="str">
        <f>IF($A250="","",VLOOKUP($A250,'Annex 2 EHV charges'!$D:$O,4,0))</f>
        <v/>
      </c>
      <c r="E250" s="161" t="str">
        <f>IFERROR(IF(VLOOKUP($A250,'Annex 2 EHV charges'!$D:$O,9,FALSE)=0,"",VLOOKUP($A250,'Annex 2 EHV charges'!$D:$O,9,FALSE)),"")</f>
        <v/>
      </c>
      <c r="F250" s="162" t="str">
        <f>IFERROR(IF(VLOOKUP($A250,'Annex 2 EHV charges'!$D:$O,10,FALSE)=0,"",VLOOKUP($A250,'Annex 2 EHV charges'!$D:$O,10,FALSE)),"")</f>
        <v/>
      </c>
      <c r="G250" s="163" t="str">
        <f>IFERROR(IF(VLOOKUP($A250,'Annex 2 EHV charges'!$D:$O,11,FALSE)=0,"",VLOOKUP($A250,'Annex 2 EHV charges'!$D:$O,11,FALSE)),"")</f>
        <v/>
      </c>
      <c r="H250" s="163" t="str">
        <f>IFERROR(IF(VLOOKUP($A250,'Annex 2 EHV charges'!$D:$O,12,FALSE)=0,"",VLOOKUP($A250,'Annex 2 EHV charges'!$D:$O,12,FALSE)),"")</f>
        <v/>
      </c>
    </row>
    <row r="251" spans="1:8" x14ac:dyDescent="0.2">
      <c r="A251" s="157" t="str">
        <f t="array" ref="A251">IFERROR(INDEX('Annex 2 EHV charges'!$D$11:$D$260, MATCH(0, IF(ISBLANK('Annex 2 EHV charges'!$D$11:$D$260),1, COUNTIF(A$4:$A250, 'Annex 2 EHV charges'!$D$11:$D$260)), 0)),"")</f>
        <v/>
      </c>
      <c r="B251" s="156" t="str">
        <f>IF($A251="","",VLOOKUP($A251,'Annex 2 EHV charges'!$D:$O,2,0))</f>
        <v/>
      </c>
      <c r="C251" s="157" t="str">
        <f>IF($A251="","",VLOOKUP($A251,'Annex 2 EHV charges'!$D:$O,3,0))</f>
        <v/>
      </c>
      <c r="D251" s="156" t="str">
        <f>IF($A251="","",VLOOKUP($A251,'Annex 2 EHV charges'!$D:$O,4,0))</f>
        <v/>
      </c>
      <c r="E251" s="161" t="str">
        <f>IFERROR(IF(VLOOKUP($A251,'Annex 2 EHV charges'!$D:$O,9,FALSE)=0,"",VLOOKUP($A251,'Annex 2 EHV charges'!$D:$O,9,FALSE)),"")</f>
        <v/>
      </c>
      <c r="F251" s="162" t="str">
        <f>IFERROR(IF(VLOOKUP($A251,'Annex 2 EHV charges'!$D:$O,10,FALSE)=0,"",VLOOKUP($A251,'Annex 2 EHV charges'!$D:$O,10,FALSE)),"")</f>
        <v/>
      </c>
      <c r="G251" s="163" t="str">
        <f>IFERROR(IF(VLOOKUP($A251,'Annex 2 EHV charges'!$D:$O,11,FALSE)=0,"",VLOOKUP($A251,'Annex 2 EHV charges'!$D:$O,11,FALSE)),"")</f>
        <v/>
      </c>
      <c r="H251" s="163" t="str">
        <f>IFERROR(IF(VLOOKUP($A251,'Annex 2 EHV charges'!$D:$O,12,FALSE)=0,"",VLOOKUP($A251,'Annex 2 EHV charges'!$D:$O,12,FALSE)),"")</f>
        <v/>
      </c>
    </row>
    <row r="252" spans="1:8" x14ac:dyDescent="0.2">
      <c r="A252" s="157" t="str">
        <f t="array" ref="A252">IFERROR(INDEX('Annex 2 EHV charges'!$D$11:$D$260, MATCH(0, IF(ISBLANK('Annex 2 EHV charges'!$D$11:$D$260),1, COUNTIF(A$4:$A251, 'Annex 2 EHV charges'!$D$11:$D$260)), 0)),"")</f>
        <v/>
      </c>
      <c r="B252" s="156" t="str">
        <f>IF($A252="","",VLOOKUP($A252,'Annex 2 EHV charges'!$D:$O,2,0))</f>
        <v/>
      </c>
      <c r="C252" s="157" t="str">
        <f>IF($A252="","",VLOOKUP($A252,'Annex 2 EHV charges'!$D:$O,3,0))</f>
        <v/>
      </c>
      <c r="D252" s="156" t="str">
        <f>IF($A252="","",VLOOKUP($A252,'Annex 2 EHV charges'!$D:$O,4,0))</f>
        <v/>
      </c>
      <c r="E252" s="161" t="str">
        <f>IFERROR(IF(VLOOKUP($A252,'Annex 2 EHV charges'!$D:$O,9,FALSE)=0,"",VLOOKUP($A252,'Annex 2 EHV charges'!$D:$O,9,FALSE)),"")</f>
        <v/>
      </c>
      <c r="F252" s="162" t="str">
        <f>IFERROR(IF(VLOOKUP($A252,'Annex 2 EHV charges'!$D:$O,10,FALSE)=0,"",VLOOKUP($A252,'Annex 2 EHV charges'!$D:$O,10,FALSE)),"")</f>
        <v/>
      </c>
      <c r="G252" s="163" t="str">
        <f>IFERROR(IF(VLOOKUP($A252,'Annex 2 EHV charges'!$D:$O,11,FALSE)=0,"",VLOOKUP($A252,'Annex 2 EHV charges'!$D:$O,11,FALSE)),"")</f>
        <v/>
      </c>
      <c r="H252" s="163" t="str">
        <f>IFERROR(IF(VLOOKUP($A252,'Annex 2 EHV charges'!$D:$O,12,FALSE)=0,"",VLOOKUP($A252,'Annex 2 EHV charges'!$D:$O,12,FALSE)),"")</f>
        <v/>
      </c>
    </row>
    <row r="253" spans="1:8" x14ac:dyDescent="0.2">
      <c r="A253" s="157" t="str">
        <f t="array" ref="A253">IFERROR(INDEX('Annex 2 EHV charges'!$D$11:$D$260, MATCH(0, IF(ISBLANK('Annex 2 EHV charges'!$D$11:$D$260),1, COUNTIF(A$4:$A252, 'Annex 2 EHV charges'!$D$11:$D$260)), 0)),"")</f>
        <v/>
      </c>
      <c r="B253" s="156" t="str">
        <f>IF($A253="","",VLOOKUP($A253,'Annex 2 EHV charges'!$D:$O,2,0))</f>
        <v/>
      </c>
      <c r="C253" s="157" t="str">
        <f>IF($A253="","",VLOOKUP($A253,'Annex 2 EHV charges'!$D:$O,3,0))</f>
        <v/>
      </c>
      <c r="D253" s="156" t="str">
        <f>IF($A253="","",VLOOKUP($A253,'Annex 2 EHV charges'!$D:$O,4,0))</f>
        <v/>
      </c>
      <c r="E253" s="161" t="str">
        <f>IFERROR(IF(VLOOKUP($A253,'Annex 2 EHV charges'!$D:$O,9,FALSE)=0,"",VLOOKUP($A253,'Annex 2 EHV charges'!$D:$O,9,FALSE)),"")</f>
        <v/>
      </c>
      <c r="F253" s="162" t="str">
        <f>IFERROR(IF(VLOOKUP($A253,'Annex 2 EHV charges'!$D:$O,10,FALSE)=0,"",VLOOKUP($A253,'Annex 2 EHV charges'!$D:$O,10,FALSE)),"")</f>
        <v/>
      </c>
      <c r="G253" s="163" t="str">
        <f>IFERROR(IF(VLOOKUP($A253,'Annex 2 EHV charges'!$D:$O,11,FALSE)=0,"",VLOOKUP($A253,'Annex 2 EHV charges'!$D:$O,11,FALSE)),"")</f>
        <v/>
      </c>
      <c r="H253" s="163" t="str">
        <f>IFERROR(IF(VLOOKUP($A253,'Annex 2 EHV charges'!$D:$O,12,FALSE)=0,"",VLOOKUP($A253,'Annex 2 EHV charges'!$D:$O,12,FALSE)),"")</f>
        <v/>
      </c>
    </row>
    <row r="254" spans="1:8" x14ac:dyDescent="0.2">
      <c r="A254" s="157" t="str">
        <f t="array" ref="A254">IFERROR(INDEX('Annex 2 EHV charges'!$D$11:$D$260, MATCH(0, IF(ISBLANK('Annex 2 EHV charges'!$D$11:$D$260),1, COUNTIF(A$4:$A253, 'Annex 2 EHV charges'!$D$11:$D$260)), 0)),"")</f>
        <v/>
      </c>
      <c r="B254" s="156" t="str">
        <f>IF($A254="","",VLOOKUP($A254,'Annex 2 EHV charges'!$D:$O,2,0))</f>
        <v/>
      </c>
      <c r="C254" s="157" t="str">
        <f>IF($A254="","",VLOOKUP($A254,'Annex 2 EHV charges'!$D:$O,3,0))</f>
        <v/>
      </c>
      <c r="D254" s="156" t="str">
        <f>IF($A254="","",VLOOKUP($A254,'Annex 2 EHV charges'!$D:$O,4,0))</f>
        <v/>
      </c>
      <c r="E254" s="161" t="str">
        <f>IFERROR(IF(VLOOKUP($A254,'Annex 2 EHV charges'!$D:$O,9,FALSE)=0,"",VLOOKUP($A254,'Annex 2 EHV charges'!$D:$O,9,FALSE)),"")</f>
        <v/>
      </c>
      <c r="F254" s="162" t="str">
        <f>IFERROR(IF(VLOOKUP($A254,'Annex 2 EHV charges'!$D:$O,10,FALSE)=0,"",VLOOKUP($A254,'Annex 2 EHV charges'!$D:$O,10,FALSE)),"")</f>
        <v/>
      </c>
      <c r="G254" s="163" t="str">
        <f>IFERROR(IF(VLOOKUP($A254,'Annex 2 EHV charges'!$D:$O,11,FALSE)=0,"",VLOOKUP($A254,'Annex 2 EHV charges'!$D:$O,11,FALSE)),"")</f>
        <v/>
      </c>
      <c r="H254" s="163"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Normal="100" zoomScaleSheetLayoutView="100" workbookViewId="0">
      <selection activeCell="B15" sqref="B15:J1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86</v>
      </c>
      <c r="B1" s="3"/>
      <c r="D1" s="3"/>
      <c r="E1" s="3"/>
      <c r="F1" s="3"/>
      <c r="G1" s="10"/>
      <c r="H1" s="4"/>
      <c r="I1" s="4"/>
    </row>
    <row r="2" spans="1:12" s="2" customFormat="1" ht="27" customHeight="1" x14ac:dyDescent="0.2">
      <c r="A2" s="265" t="str">
        <f>Overview!B4&amp; " - Effective from "&amp;TEXT(Overview!D4,"D MMMM YYYY")&amp;" - "&amp;Overview!E4&amp;" LV and HV tariffs"</f>
        <v>Western Power Distribution (South Wales) plc - Effective from 1 April 2018 - Final LV and HV tariffs</v>
      </c>
      <c r="B2" s="265"/>
      <c r="C2" s="265"/>
      <c r="D2" s="265"/>
      <c r="E2" s="265"/>
      <c r="F2" s="265"/>
      <c r="G2" s="265"/>
      <c r="H2" s="265"/>
      <c r="I2" s="265"/>
      <c r="J2" s="265"/>
      <c r="K2" s="4"/>
    </row>
    <row r="3" spans="1:12" s="2" customFormat="1" ht="27" customHeight="1" x14ac:dyDescent="0.2">
      <c r="A3" s="284" t="s">
        <v>470</v>
      </c>
      <c r="B3" s="284"/>
      <c r="C3" s="284"/>
      <c r="D3" s="284"/>
      <c r="E3" s="284"/>
      <c r="F3" s="284"/>
      <c r="G3" s="284"/>
      <c r="H3" s="284"/>
      <c r="I3" s="284"/>
      <c r="J3" s="284"/>
      <c r="K3" s="4"/>
    </row>
    <row r="4" spans="1:12" s="2" customFormat="1" ht="71.25" customHeight="1" x14ac:dyDescent="0.2">
      <c r="A4" s="17"/>
      <c r="B4" s="189" t="s">
        <v>50</v>
      </c>
      <c r="C4" s="187" t="s">
        <v>92</v>
      </c>
      <c r="D4" s="187" t="s">
        <v>659</v>
      </c>
      <c r="E4" s="187" t="s">
        <v>660</v>
      </c>
      <c r="F4" s="187" t="s">
        <v>93</v>
      </c>
      <c r="G4" s="187"/>
      <c r="H4" s="187"/>
      <c r="I4" s="187"/>
      <c r="J4" s="187"/>
      <c r="K4" s="4"/>
    </row>
    <row r="5" spans="1:12" s="2" customFormat="1" ht="32.25" customHeight="1" x14ac:dyDescent="0.2">
      <c r="A5" s="18" t="s">
        <v>16</v>
      </c>
      <c r="B5" s="152">
        <v>400</v>
      </c>
      <c r="C5" s="81" t="s">
        <v>20</v>
      </c>
      <c r="D5" s="46">
        <v>1.946</v>
      </c>
      <c r="E5" s="46">
        <v>1.339</v>
      </c>
      <c r="F5" s="48">
        <v>171.25</v>
      </c>
      <c r="G5" s="188"/>
      <c r="H5" s="188">
        <v>0</v>
      </c>
      <c r="I5" s="188">
        <v>0</v>
      </c>
      <c r="J5" s="188"/>
      <c r="K5" s="4"/>
      <c r="L5" s="4"/>
    </row>
    <row r="6" spans="1:12" ht="12.75" customHeight="1" x14ac:dyDescent="0.2">
      <c r="A6" s="287" t="s">
        <v>52</v>
      </c>
      <c r="B6" s="291" t="s">
        <v>555</v>
      </c>
      <c r="C6" s="291"/>
      <c r="D6" s="291"/>
      <c r="E6" s="291"/>
      <c r="F6" s="291"/>
      <c r="G6" s="291"/>
      <c r="H6" s="292"/>
      <c r="I6" s="292"/>
      <c r="J6" s="292"/>
    </row>
    <row r="7" spans="1:12" x14ac:dyDescent="0.2">
      <c r="A7" s="287"/>
      <c r="B7" s="285"/>
      <c r="C7" s="285"/>
      <c r="D7" s="285"/>
      <c r="E7" s="285"/>
      <c r="F7" s="285"/>
      <c r="G7" s="285"/>
      <c r="H7" s="286"/>
      <c r="I7" s="286"/>
      <c r="J7" s="286"/>
    </row>
    <row r="8" spans="1:12" x14ac:dyDescent="0.2">
      <c r="A8" s="287"/>
      <c r="B8" s="285"/>
      <c r="C8" s="285"/>
      <c r="D8" s="285"/>
      <c r="E8" s="285"/>
      <c r="F8" s="285"/>
      <c r="G8" s="285"/>
      <c r="H8" s="286"/>
      <c r="I8" s="286"/>
      <c r="J8" s="286"/>
    </row>
    <row r="9" spans="1:12" x14ac:dyDescent="0.2">
      <c r="A9" s="71"/>
      <c r="B9" s="71"/>
      <c r="C9" s="71"/>
      <c r="D9" s="71"/>
      <c r="E9" s="71"/>
      <c r="F9" s="71"/>
      <c r="G9" s="71"/>
      <c r="H9" s="71"/>
      <c r="I9" s="71"/>
      <c r="J9" s="71"/>
    </row>
    <row r="10" spans="1:12" x14ac:dyDescent="0.2">
      <c r="A10" s="71"/>
      <c r="B10" s="71"/>
      <c r="C10" s="71"/>
      <c r="D10" s="71"/>
      <c r="E10" s="71"/>
      <c r="F10" s="71"/>
      <c r="G10" s="71"/>
      <c r="H10" s="71"/>
      <c r="I10" s="71"/>
      <c r="J10" s="71"/>
    </row>
    <row r="11" spans="1:12" s="2" customFormat="1" ht="27" customHeight="1" x14ac:dyDescent="0.2">
      <c r="A11" s="284" t="s">
        <v>471</v>
      </c>
      <c r="B11" s="284"/>
      <c r="C11" s="284"/>
      <c r="D11" s="284"/>
      <c r="E11" s="284"/>
      <c r="F11" s="284"/>
      <c r="G11" s="284"/>
      <c r="H11" s="284"/>
      <c r="I11" s="284"/>
      <c r="J11" s="284"/>
      <c r="K11" s="4"/>
    </row>
    <row r="12" spans="1:12" s="2" customFormat="1" ht="58.5" customHeight="1" x14ac:dyDescent="0.2">
      <c r="A12" s="17"/>
      <c r="B12" s="30" t="s">
        <v>50</v>
      </c>
      <c r="C12" s="166" t="s">
        <v>92</v>
      </c>
      <c r="D12" s="166" t="s">
        <v>661</v>
      </c>
      <c r="E12" s="166" t="s">
        <v>662</v>
      </c>
      <c r="F12" s="166" t="s">
        <v>663</v>
      </c>
      <c r="G12" s="166" t="s">
        <v>93</v>
      </c>
      <c r="H12" s="166" t="s">
        <v>94</v>
      </c>
      <c r="I12" s="166" t="s">
        <v>469</v>
      </c>
      <c r="J12" s="166" t="s">
        <v>995</v>
      </c>
      <c r="K12" s="4"/>
    </row>
    <row r="13" spans="1:12" s="2" customFormat="1" ht="32.25" customHeight="1" x14ac:dyDescent="0.2">
      <c r="A13" s="18"/>
      <c r="B13" s="29"/>
      <c r="C13" s="19">
        <v>0</v>
      </c>
      <c r="D13" s="20"/>
      <c r="E13" s="20"/>
      <c r="F13" s="20"/>
      <c r="G13" s="21"/>
      <c r="H13" s="21"/>
      <c r="I13" s="20"/>
      <c r="J13" s="21"/>
      <c r="K13" s="4"/>
    </row>
    <row r="14" spans="1:12" x14ac:dyDescent="0.2">
      <c r="A14" s="287" t="s">
        <v>52</v>
      </c>
      <c r="B14" s="288"/>
      <c r="C14" s="288"/>
      <c r="D14" s="288"/>
      <c r="E14" s="288"/>
      <c r="F14" s="288"/>
      <c r="G14" s="288"/>
      <c r="H14" s="289"/>
      <c r="I14" s="289"/>
      <c r="J14" s="289"/>
    </row>
    <row r="15" spans="1:12" x14ac:dyDescent="0.2">
      <c r="A15" s="287"/>
      <c r="B15" s="285"/>
      <c r="C15" s="285"/>
      <c r="D15" s="285"/>
      <c r="E15" s="285"/>
      <c r="F15" s="285"/>
      <c r="G15" s="285"/>
      <c r="H15" s="286"/>
      <c r="I15" s="286"/>
      <c r="J15" s="286"/>
    </row>
    <row r="16" spans="1:12" x14ac:dyDescent="0.2">
      <c r="A16" s="287"/>
      <c r="B16" s="285"/>
      <c r="C16" s="285"/>
      <c r="D16" s="285"/>
      <c r="E16" s="285"/>
      <c r="F16" s="285"/>
      <c r="G16" s="285"/>
      <c r="H16" s="286"/>
      <c r="I16" s="286"/>
      <c r="J16" s="286"/>
    </row>
    <row r="17" spans="1:10" x14ac:dyDescent="0.2">
      <c r="A17" s="290"/>
      <c r="B17" s="285"/>
      <c r="C17" s="285"/>
      <c r="D17" s="285"/>
      <c r="E17" s="285"/>
      <c r="F17" s="285"/>
      <c r="G17" s="285"/>
      <c r="H17" s="286"/>
      <c r="I17" s="286"/>
      <c r="J17" s="286"/>
    </row>
    <row r="18" spans="1:10" x14ac:dyDescent="0.2">
      <c r="A18" s="290"/>
      <c r="B18" s="285"/>
      <c r="C18" s="285"/>
      <c r="D18" s="285"/>
      <c r="E18" s="285"/>
      <c r="F18" s="285"/>
      <c r="G18" s="285"/>
      <c r="H18" s="286"/>
      <c r="I18" s="286"/>
      <c r="J18" s="286"/>
    </row>
    <row r="19" spans="1:10" x14ac:dyDescent="0.2">
      <c r="A19" s="290"/>
      <c r="B19" s="285"/>
      <c r="C19" s="285"/>
      <c r="D19" s="285"/>
      <c r="E19" s="285"/>
      <c r="F19" s="285"/>
      <c r="G19" s="285"/>
      <c r="H19" s="286"/>
      <c r="I19" s="286"/>
      <c r="J19" s="286"/>
    </row>
    <row r="20" spans="1:10" x14ac:dyDescent="0.2">
      <c r="A20" s="290"/>
      <c r="B20" s="285"/>
      <c r="C20" s="285"/>
      <c r="D20" s="285"/>
      <c r="E20" s="285"/>
      <c r="F20" s="285"/>
      <c r="G20" s="285"/>
      <c r="H20" s="286"/>
      <c r="I20" s="286"/>
      <c r="J20" s="286"/>
    </row>
    <row r="21" spans="1:10" x14ac:dyDescent="0.2">
      <c r="A21" s="290"/>
      <c r="B21" s="285"/>
      <c r="C21" s="285"/>
      <c r="D21" s="285"/>
      <c r="E21" s="285"/>
      <c r="F21" s="285"/>
      <c r="G21" s="285"/>
      <c r="H21" s="286"/>
      <c r="I21" s="286"/>
      <c r="J21" s="28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48" zoomScale="85" zoomScaleNormal="100" zoomScaleSheetLayoutView="85" workbookViewId="0">
      <selection activeCell="D14" sqref="D14:J56"/>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1" width="15.5703125" style="4" customWidth="1"/>
    <col min="12" max="12" width="15.5703125" style="4" hidden="1" customWidth="1"/>
    <col min="13" max="17" width="15.5703125" style="2" hidden="1" customWidth="1"/>
    <col min="18" max="18" width="15.5703125" style="2" customWidth="1"/>
    <col min="19" max="16384" width="9.140625" style="2"/>
  </cols>
  <sheetData>
    <row r="1" spans="1:14" ht="27.75" customHeight="1" x14ac:dyDescent="0.2">
      <c r="A1" s="16" t="s">
        <v>86</v>
      </c>
      <c r="B1" s="293" t="s">
        <v>777</v>
      </c>
      <c r="C1" s="294"/>
      <c r="D1" s="294"/>
      <c r="F1" s="295" t="s">
        <v>778</v>
      </c>
      <c r="G1" s="296"/>
      <c r="H1" s="297"/>
      <c r="I1" s="4"/>
      <c r="J1" s="2"/>
      <c r="K1" s="2"/>
      <c r="L1" s="2"/>
    </row>
    <row r="2" spans="1:14" ht="31.5" customHeight="1" x14ac:dyDescent="0.2">
      <c r="A2" s="305" t="str">
        <f>Overview!B4&amp; " - Effective from "&amp;TEXT(Overview!D4,"D MMMM YYYY")&amp;" - "&amp;Overview!E4&amp;" LDNO tariffs"</f>
        <v>Western Power Distribution (South Wales) plc - Effective from 1 April 2018 - Final LDNO tariffs</v>
      </c>
      <c r="B2" s="305"/>
      <c r="C2" s="305"/>
      <c r="D2" s="305"/>
      <c r="E2" s="305"/>
      <c r="F2" s="305"/>
      <c r="G2" s="305"/>
      <c r="H2" s="305"/>
      <c r="I2" s="305"/>
      <c r="J2" s="305"/>
    </row>
    <row r="3" spans="1:14" ht="8.25" customHeight="1" x14ac:dyDescent="0.2">
      <c r="A3" s="97"/>
      <c r="B3" s="97"/>
      <c r="C3" s="97"/>
      <c r="D3" s="97"/>
      <c r="E3" s="97"/>
      <c r="F3" s="97"/>
      <c r="G3" s="97"/>
      <c r="H3" s="97"/>
      <c r="I3" s="97"/>
      <c r="J3" s="97"/>
    </row>
    <row r="4" spans="1:14" ht="18" x14ac:dyDescent="0.2">
      <c r="A4" s="265" t="s">
        <v>533</v>
      </c>
      <c r="B4" s="265"/>
      <c r="C4" s="265"/>
      <c r="D4" s="265"/>
      <c r="E4" s="101"/>
      <c r="F4" s="265" t="s">
        <v>532</v>
      </c>
      <c r="G4" s="265"/>
      <c r="H4" s="265"/>
      <c r="I4" s="265"/>
      <c r="J4" s="265"/>
      <c r="M4" s="4"/>
    </row>
    <row r="5" spans="1:14" ht="30" x14ac:dyDescent="0.2">
      <c r="A5" s="88" t="s">
        <v>79</v>
      </c>
      <c r="B5" s="109" t="s">
        <v>526</v>
      </c>
      <c r="C5" s="118" t="s">
        <v>527</v>
      </c>
      <c r="D5" s="90" t="s">
        <v>528</v>
      </c>
      <c r="E5" s="93"/>
      <c r="F5" s="306"/>
      <c r="G5" s="307"/>
      <c r="H5" s="91" t="s">
        <v>530</v>
      </c>
      <c r="I5" s="92" t="s">
        <v>531</v>
      </c>
      <c r="J5" s="90" t="s">
        <v>528</v>
      </c>
      <c r="K5" s="93"/>
      <c r="L5" s="93"/>
      <c r="M5" s="4"/>
      <c r="N5" s="4"/>
    </row>
    <row r="6" spans="1:14" ht="25.5" x14ac:dyDescent="0.2">
      <c r="A6" s="110" t="s">
        <v>553</v>
      </c>
      <c r="B6" s="215" t="s">
        <v>753</v>
      </c>
      <c r="C6" s="222" t="s">
        <v>754</v>
      </c>
      <c r="D6" s="216" t="s">
        <v>755</v>
      </c>
      <c r="E6" s="93"/>
      <c r="F6" s="255" t="s">
        <v>756</v>
      </c>
      <c r="G6" s="255"/>
      <c r="H6" s="215" t="s">
        <v>753</v>
      </c>
      <c r="I6" s="217" t="s">
        <v>754</v>
      </c>
      <c r="J6" s="217" t="s">
        <v>755</v>
      </c>
      <c r="K6" s="93"/>
      <c r="L6" s="93"/>
      <c r="M6" s="4"/>
      <c r="N6" s="4"/>
    </row>
    <row r="7" spans="1:14" ht="38.25" x14ac:dyDescent="0.2">
      <c r="A7" s="110" t="s">
        <v>554</v>
      </c>
      <c r="B7" s="218"/>
      <c r="C7" s="223" t="s">
        <v>757</v>
      </c>
      <c r="D7" s="217" t="s">
        <v>761</v>
      </c>
      <c r="E7" s="93"/>
      <c r="F7" s="255" t="s">
        <v>759</v>
      </c>
      <c r="G7" s="255"/>
      <c r="H7" s="218"/>
      <c r="I7" s="217" t="s">
        <v>760</v>
      </c>
      <c r="J7" s="217" t="s">
        <v>755</v>
      </c>
      <c r="K7" s="93"/>
      <c r="L7" s="93"/>
      <c r="M7" s="4"/>
      <c r="N7" s="4"/>
    </row>
    <row r="8" spans="1:14" ht="38.25" x14ac:dyDescent="0.2">
      <c r="A8" s="111" t="s">
        <v>80</v>
      </c>
      <c r="B8" s="298" t="s">
        <v>81</v>
      </c>
      <c r="C8" s="298"/>
      <c r="D8" s="298"/>
      <c r="E8" s="93"/>
      <c r="F8" s="255" t="s">
        <v>554</v>
      </c>
      <c r="G8" s="255"/>
      <c r="H8" s="218"/>
      <c r="I8" s="217" t="s">
        <v>757</v>
      </c>
      <c r="J8" s="217" t="s">
        <v>761</v>
      </c>
      <c r="K8" s="93"/>
      <c r="L8" s="93"/>
      <c r="M8" s="4"/>
      <c r="N8" s="4"/>
    </row>
    <row r="9" spans="1:14" s="89" customFormat="1" ht="18" x14ac:dyDescent="0.2">
      <c r="A9" s="114"/>
      <c r="B9" s="113"/>
      <c r="C9" s="115"/>
      <c r="D9" s="113"/>
      <c r="E9" s="98"/>
      <c r="F9" s="299" t="s">
        <v>80</v>
      </c>
      <c r="G9" s="299"/>
      <c r="H9" s="271" t="s">
        <v>81</v>
      </c>
      <c r="I9" s="272"/>
      <c r="J9" s="273"/>
      <c r="K9" s="93"/>
      <c r="L9" s="93"/>
      <c r="M9" s="71"/>
      <c r="N9" s="71"/>
    </row>
    <row r="10" spans="1:14" s="95" customFormat="1" ht="18" x14ac:dyDescent="0.2">
      <c r="A10" s="112"/>
      <c r="B10" s="254"/>
      <c r="C10" s="254"/>
      <c r="D10" s="254"/>
      <c r="E10" s="116"/>
      <c r="F10" s="300"/>
      <c r="G10" s="301"/>
      <c r="H10" s="117"/>
      <c r="I10" s="113"/>
      <c r="J10" s="113"/>
      <c r="K10" s="93"/>
      <c r="L10" s="93"/>
      <c r="M10" s="94"/>
      <c r="N10" s="94"/>
    </row>
    <row r="11" spans="1:14" s="95" customFormat="1" ht="18" x14ac:dyDescent="0.2">
      <c r="A11" s="93"/>
      <c r="B11" s="93"/>
      <c r="C11" s="93"/>
      <c r="D11" s="93"/>
      <c r="E11" s="93"/>
      <c r="F11" s="302"/>
      <c r="G11" s="303"/>
      <c r="H11" s="304"/>
      <c r="I11" s="251"/>
      <c r="J11" s="251"/>
      <c r="K11" s="94"/>
      <c r="L11" s="94"/>
      <c r="M11" s="94"/>
    </row>
    <row r="12" spans="1:14" s="95" customFormat="1" ht="18" x14ac:dyDescent="0.2">
      <c r="A12" s="93"/>
      <c r="B12" s="93"/>
      <c r="C12" s="93"/>
      <c r="D12" s="93"/>
      <c r="E12" s="93"/>
      <c r="F12" s="99"/>
      <c r="G12" s="99"/>
      <c r="H12" s="100"/>
      <c r="I12" s="100"/>
      <c r="J12" s="100"/>
      <c r="K12" s="94"/>
      <c r="L12" s="94"/>
      <c r="M12" s="94"/>
    </row>
    <row r="13" spans="1:14" ht="63" customHeight="1" x14ac:dyDescent="0.2">
      <c r="A13" s="45" t="s">
        <v>774</v>
      </c>
      <c r="B13" s="45" t="s">
        <v>210</v>
      </c>
      <c r="C13" s="25" t="s">
        <v>92</v>
      </c>
      <c r="D13" s="226" t="s">
        <v>650</v>
      </c>
      <c r="E13" s="226" t="s">
        <v>651</v>
      </c>
      <c r="F13" s="226" t="s">
        <v>652</v>
      </c>
      <c r="G13" s="25" t="s">
        <v>93</v>
      </c>
      <c r="H13" s="25" t="s">
        <v>94</v>
      </c>
      <c r="I13" s="45" t="s">
        <v>995</v>
      </c>
      <c r="J13" s="25" t="s">
        <v>469</v>
      </c>
      <c r="K13" s="2"/>
      <c r="L13" s="2"/>
    </row>
    <row r="14" spans="1:14" ht="27" customHeight="1" x14ac:dyDescent="0.2">
      <c r="A14" s="26" t="s">
        <v>21</v>
      </c>
      <c r="B14" s="29">
        <v>30300</v>
      </c>
      <c r="C14" s="164">
        <v>1</v>
      </c>
      <c r="D14" s="46">
        <v>1.843</v>
      </c>
      <c r="E14" s="49">
        <v>0</v>
      </c>
      <c r="F14" s="49">
        <v>0</v>
      </c>
      <c r="G14" s="56">
        <v>3.03</v>
      </c>
      <c r="H14" s="49">
        <v>0</v>
      </c>
      <c r="I14" s="70">
        <v>0</v>
      </c>
      <c r="J14" s="49">
        <v>0</v>
      </c>
      <c r="K14" s="123"/>
      <c r="L14" s="2"/>
    </row>
    <row r="15" spans="1:14" ht="27" customHeight="1" x14ac:dyDescent="0.2">
      <c r="A15" s="26" t="s">
        <v>22</v>
      </c>
      <c r="B15" s="29">
        <v>30301</v>
      </c>
      <c r="C15" s="164">
        <v>2</v>
      </c>
      <c r="D15" s="46">
        <v>2.0409999999999999</v>
      </c>
      <c r="E15" s="46">
        <v>0.99399999999999999</v>
      </c>
      <c r="F15" s="49">
        <v>0</v>
      </c>
      <c r="G15" s="56">
        <v>3.03</v>
      </c>
      <c r="H15" s="49">
        <v>0</v>
      </c>
      <c r="I15" s="70">
        <v>0</v>
      </c>
      <c r="J15" s="49">
        <v>0</v>
      </c>
      <c r="K15" s="123"/>
      <c r="L15" s="2"/>
    </row>
    <row r="16" spans="1:14" ht="27" customHeight="1" x14ac:dyDescent="0.2">
      <c r="A16" s="26" t="s">
        <v>23</v>
      </c>
      <c r="B16" s="29">
        <v>30302</v>
      </c>
      <c r="C16" s="164">
        <v>2</v>
      </c>
      <c r="D16" s="46">
        <v>0.996</v>
      </c>
      <c r="E16" s="49">
        <v>0</v>
      </c>
      <c r="F16" s="49">
        <v>0</v>
      </c>
      <c r="G16" s="49">
        <v>0</v>
      </c>
      <c r="H16" s="49">
        <v>0</v>
      </c>
      <c r="I16" s="70">
        <v>0</v>
      </c>
      <c r="J16" s="49">
        <v>0</v>
      </c>
      <c r="K16" s="2"/>
      <c r="L16" s="2"/>
    </row>
    <row r="17" spans="1:12" ht="27" customHeight="1" x14ac:dyDescent="0.2">
      <c r="A17" s="26" t="s">
        <v>24</v>
      </c>
      <c r="B17" s="29">
        <v>30303</v>
      </c>
      <c r="C17" s="164">
        <v>3</v>
      </c>
      <c r="D17" s="46">
        <v>1.6539999999999999</v>
      </c>
      <c r="E17" s="49">
        <v>0</v>
      </c>
      <c r="F17" s="49">
        <v>0</v>
      </c>
      <c r="G17" s="56">
        <v>5.26</v>
      </c>
      <c r="H17" s="49">
        <v>0</v>
      </c>
      <c r="I17" s="70">
        <v>0</v>
      </c>
      <c r="J17" s="49">
        <v>0</v>
      </c>
      <c r="K17" s="2"/>
      <c r="L17" s="2"/>
    </row>
    <row r="18" spans="1:12" ht="27" customHeight="1" x14ac:dyDescent="0.2">
      <c r="A18" s="26" t="s">
        <v>25</v>
      </c>
      <c r="B18" s="29">
        <v>30304</v>
      </c>
      <c r="C18" s="164">
        <v>4</v>
      </c>
      <c r="D18" s="46">
        <v>1.847</v>
      </c>
      <c r="E18" s="46">
        <v>1.0029999999999999</v>
      </c>
      <c r="F18" s="49">
        <v>0</v>
      </c>
      <c r="G18" s="56">
        <v>5.26</v>
      </c>
      <c r="H18" s="49">
        <v>0</v>
      </c>
      <c r="I18" s="70">
        <v>0</v>
      </c>
      <c r="J18" s="49">
        <v>0</v>
      </c>
      <c r="K18" s="2"/>
      <c r="L18" s="2"/>
    </row>
    <row r="19" spans="1:12" ht="27" customHeight="1" x14ac:dyDescent="0.2">
      <c r="A19" s="26" t="s">
        <v>26</v>
      </c>
      <c r="B19" s="29">
        <v>30305</v>
      </c>
      <c r="C19" s="164">
        <v>4</v>
      </c>
      <c r="D19" s="46">
        <v>0.997</v>
      </c>
      <c r="E19" s="49">
        <v>0</v>
      </c>
      <c r="F19" s="49">
        <v>0</v>
      </c>
      <c r="G19" s="49">
        <v>0</v>
      </c>
      <c r="H19" s="49">
        <v>0</v>
      </c>
      <c r="I19" s="70">
        <v>0</v>
      </c>
      <c r="J19" s="49">
        <v>0</v>
      </c>
      <c r="K19" s="2"/>
      <c r="L19" s="2"/>
    </row>
    <row r="20" spans="1:12" ht="27" customHeight="1" x14ac:dyDescent="0.2">
      <c r="A20" s="26" t="s">
        <v>27</v>
      </c>
      <c r="B20" s="29">
        <v>30306</v>
      </c>
      <c r="C20" s="164" t="s">
        <v>20</v>
      </c>
      <c r="D20" s="46">
        <v>1.75</v>
      </c>
      <c r="E20" s="46">
        <v>0.96099999999999997</v>
      </c>
      <c r="F20" s="49">
        <v>0</v>
      </c>
      <c r="G20" s="56">
        <v>27.46</v>
      </c>
      <c r="H20" s="49">
        <v>0</v>
      </c>
      <c r="I20" s="70">
        <v>0</v>
      </c>
      <c r="J20" s="49">
        <v>0</v>
      </c>
      <c r="K20" s="2"/>
      <c r="L20" s="2"/>
    </row>
    <row r="21" spans="1:12" ht="27" customHeight="1" x14ac:dyDescent="0.2">
      <c r="A21" s="26" t="s">
        <v>619</v>
      </c>
      <c r="B21" s="29">
        <v>30307</v>
      </c>
      <c r="C21" s="165">
        <v>0</v>
      </c>
      <c r="D21" s="54">
        <v>6.6870000000000003</v>
      </c>
      <c r="E21" s="51">
        <v>1.4259999999999999</v>
      </c>
      <c r="F21" s="58">
        <v>0.97499999999999998</v>
      </c>
      <c r="G21" s="56">
        <v>3.03</v>
      </c>
      <c r="H21" s="49">
        <v>0</v>
      </c>
      <c r="I21" s="70">
        <v>0</v>
      </c>
      <c r="J21" s="49">
        <v>0</v>
      </c>
      <c r="K21" s="2"/>
      <c r="L21" s="2"/>
    </row>
    <row r="22" spans="1:12" ht="27" customHeight="1" x14ac:dyDescent="0.2">
      <c r="A22" s="26" t="s">
        <v>620</v>
      </c>
      <c r="B22" s="29">
        <v>30308</v>
      </c>
      <c r="C22" s="165">
        <v>0</v>
      </c>
      <c r="D22" s="54">
        <v>6.7190000000000003</v>
      </c>
      <c r="E22" s="51">
        <v>1.429</v>
      </c>
      <c r="F22" s="58">
        <v>0.97499999999999998</v>
      </c>
      <c r="G22" s="56">
        <v>5.26</v>
      </c>
      <c r="H22" s="49">
        <v>0</v>
      </c>
      <c r="I22" s="70">
        <v>0</v>
      </c>
      <c r="J22" s="49">
        <v>0</v>
      </c>
      <c r="K22" s="2"/>
      <c r="L22" s="2"/>
    </row>
    <row r="23" spans="1:12" ht="27" customHeight="1" x14ac:dyDescent="0.2">
      <c r="A23" s="26" t="s">
        <v>28</v>
      </c>
      <c r="B23" s="29">
        <v>30309</v>
      </c>
      <c r="C23" s="165">
        <v>0</v>
      </c>
      <c r="D23" s="54">
        <v>5.2430000000000003</v>
      </c>
      <c r="E23" s="51">
        <v>1.27</v>
      </c>
      <c r="F23" s="58">
        <v>0.94</v>
      </c>
      <c r="G23" s="56">
        <v>8.23</v>
      </c>
      <c r="H23" s="56">
        <v>1.94</v>
      </c>
      <c r="I23" s="69">
        <v>4.28</v>
      </c>
      <c r="J23" s="46">
        <v>0.14799999999999999</v>
      </c>
      <c r="K23" s="2"/>
      <c r="L23" s="2"/>
    </row>
    <row r="24" spans="1:12" ht="27" customHeight="1" x14ac:dyDescent="0.2">
      <c r="A24" s="44" t="s">
        <v>202</v>
      </c>
      <c r="B24" s="29">
        <v>30310</v>
      </c>
      <c r="C24" s="164">
        <v>8</v>
      </c>
      <c r="D24" s="46">
        <v>2.04</v>
      </c>
      <c r="E24" s="49">
        <v>0</v>
      </c>
      <c r="F24" s="49">
        <v>0</v>
      </c>
      <c r="G24" s="49">
        <v>0</v>
      </c>
      <c r="H24" s="49">
        <v>0</v>
      </c>
      <c r="I24" s="70">
        <v>0</v>
      </c>
      <c r="J24" s="49">
        <v>0</v>
      </c>
      <c r="K24" s="2"/>
      <c r="L24" s="2"/>
    </row>
    <row r="25" spans="1:12" ht="27" customHeight="1" x14ac:dyDescent="0.2">
      <c r="A25" s="44" t="s">
        <v>203</v>
      </c>
      <c r="B25" s="29">
        <v>30311</v>
      </c>
      <c r="C25" s="164">
        <v>1</v>
      </c>
      <c r="D25" s="46">
        <v>2.2200000000000002</v>
      </c>
      <c r="E25" s="49">
        <v>0</v>
      </c>
      <c r="F25" s="49">
        <v>0</v>
      </c>
      <c r="G25" s="49">
        <v>0</v>
      </c>
      <c r="H25" s="49">
        <v>0</v>
      </c>
      <c r="I25" s="70">
        <v>0</v>
      </c>
      <c r="J25" s="49">
        <v>0</v>
      </c>
      <c r="K25" s="2"/>
      <c r="L25" s="2"/>
    </row>
    <row r="26" spans="1:12" ht="27" customHeight="1" x14ac:dyDescent="0.2">
      <c r="A26" s="44" t="s">
        <v>204</v>
      </c>
      <c r="B26" s="29">
        <v>30312</v>
      </c>
      <c r="C26" s="164">
        <v>1</v>
      </c>
      <c r="D26" s="46">
        <v>2.6669999999999998</v>
      </c>
      <c r="E26" s="49">
        <v>0</v>
      </c>
      <c r="F26" s="49">
        <v>0</v>
      </c>
      <c r="G26" s="49">
        <v>0</v>
      </c>
      <c r="H26" s="49">
        <v>0</v>
      </c>
      <c r="I26" s="70">
        <v>0</v>
      </c>
      <c r="J26" s="49">
        <v>0</v>
      </c>
      <c r="K26" s="2"/>
      <c r="L26" s="2"/>
    </row>
    <row r="27" spans="1:12" ht="27" customHeight="1" x14ac:dyDescent="0.2">
      <c r="A27" s="44" t="s">
        <v>205</v>
      </c>
      <c r="B27" s="29">
        <v>30313</v>
      </c>
      <c r="C27" s="164">
        <v>1</v>
      </c>
      <c r="D27" s="46">
        <v>1.8680000000000001</v>
      </c>
      <c r="E27" s="49">
        <v>0</v>
      </c>
      <c r="F27" s="49">
        <v>0</v>
      </c>
      <c r="G27" s="49">
        <v>0</v>
      </c>
      <c r="H27" s="49">
        <v>0</v>
      </c>
      <c r="I27" s="70">
        <v>0</v>
      </c>
      <c r="J27" s="49">
        <v>0</v>
      </c>
      <c r="K27" s="2"/>
      <c r="L27" s="2"/>
    </row>
    <row r="28" spans="1:12" ht="27" customHeight="1" x14ac:dyDescent="0.2">
      <c r="A28" s="26" t="s">
        <v>29</v>
      </c>
      <c r="B28" s="29">
        <v>30314</v>
      </c>
      <c r="C28" s="165">
        <v>0</v>
      </c>
      <c r="D28" s="67">
        <v>15.794</v>
      </c>
      <c r="E28" s="53">
        <v>1.9379999999999999</v>
      </c>
      <c r="F28" s="58">
        <v>1.5389999999999999</v>
      </c>
      <c r="G28" s="49">
        <v>0</v>
      </c>
      <c r="H28" s="49">
        <v>0</v>
      </c>
      <c r="I28" s="70">
        <v>0</v>
      </c>
      <c r="J28" s="49">
        <v>0</v>
      </c>
      <c r="K28" s="2"/>
      <c r="L28" s="2"/>
    </row>
    <row r="29" spans="1:12" ht="27" customHeight="1" x14ac:dyDescent="0.2">
      <c r="A29" s="26" t="s">
        <v>621</v>
      </c>
      <c r="B29" s="153">
        <v>30315</v>
      </c>
      <c r="C29" s="165" t="s">
        <v>618</v>
      </c>
      <c r="D29" s="46">
        <v>-0.83099999999999996</v>
      </c>
      <c r="E29" s="49">
        <v>0</v>
      </c>
      <c r="F29" s="49">
        <v>0</v>
      </c>
      <c r="G29" s="49">
        <v>0</v>
      </c>
      <c r="H29" s="49">
        <v>0</v>
      </c>
      <c r="I29" s="70">
        <v>0</v>
      </c>
      <c r="J29" s="49">
        <v>0</v>
      </c>
      <c r="K29" s="2"/>
      <c r="L29" s="2"/>
    </row>
    <row r="30" spans="1:12" ht="27" customHeight="1" x14ac:dyDescent="0.2">
      <c r="A30" s="26" t="s">
        <v>30</v>
      </c>
      <c r="B30" s="29">
        <v>30316</v>
      </c>
      <c r="C30" s="165">
        <v>0</v>
      </c>
      <c r="D30" s="46">
        <v>-0.83099999999999996</v>
      </c>
      <c r="E30" s="49">
        <v>0</v>
      </c>
      <c r="F30" s="49">
        <v>0</v>
      </c>
      <c r="G30" s="49">
        <v>0</v>
      </c>
      <c r="H30" s="49">
        <v>0</v>
      </c>
      <c r="I30" s="70">
        <v>0</v>
      </c>
      <c r="J30" s="46">
        <v>0.249</v>
      </c>
      <c r="K30" s="123"/>
      <c r="L30" s="2"/>
    </row>
    <row r="31" spans="1:12" ht="27" customHeight="1" x14ac:dyDescent="0.2">
      <c r="A31" s="26" t="s">
        <v>31</v>
      </c>
      <c r="B31" s="29">
        <v>30317</v>
      </c>
      <c r="C31" s="165">
        <v>0</v>
      </c>
      <c r="D31" s="54">
        <v>-6.45</v>
      </c>
      <c r="E31" s="55">
        <v>-0.64800000000000002</v>
      </c>
      <c r="F31" s="52">
        <v>-0.15</v>
      </c>
      <c r="G31" s="49">
        <v>0</v>
      </c>
      <c r="H31" s="49">
        <v>0</v>
      </c>
      <c r="I31" s="70">
        <v>0</v>
      </c>
      <c r="J31" s="46">
        <v>0.249</v>
      </c>
      <c r="K31" s="123"/>
      <c r="L31" s="2"/>
    </row>
    <row r="32" spans="1:12" ht="27" customHeight="1" x14ac:dyDescent="0.2">
      <c r="A32" s="31" t="s">
        <v>32</v>
      </c>
      <c r="B32" s="29">
        <v>30318</v>
      </c>
      <c r="C32" s="165">
        <v>1</v>
      </c>
      <c r="D32" s="46">
        <v>0.99399999999999999</v>
      </c>
      <c r="E32" s="49">
        <v>0</v>
      </c>
      <c r="F32" s="49">
        <v>0</v>
      </c>
      <c r="G32" s="56">
        <v>1.63</v>
      </c>
      <c r="H32" s="49">
        <v>0</v>
      </c>
      <c r="I32" s="70">
        <v>0</v>
      </c>
      <c r="J32" s="49">
        <v>0</v>
      </c>
      <c r="K32" s="2"/>
      <c r="L32" s="2"/>
    </row>
    <row r="33" spans="1:12" ht="27" customHeight="1" x14ac:dyDescent="0.2">
      <c r="A33" s="26" t="s">
        <v>33</v>
      </c>
      <c r="B33" s="29">
        <v>30319</v>
      </c>
      <c r="C33" s="165">
        <v>2</v>
      </c>
      <c r="D33" s="46">
        <v>1.1000000000000001</v>
      </c>
      <c r="E33" s="46">
        <v>0.53600000000000003</v>
      </c>
      <c r="F33" s="49">
        <v>0</v>
      </c>
      <c r="G33" s="56">
        <v>1.63</v>
      </c>
      <c r="H33" s="49">
        <v>0</v>
      </c>
      <c r="I33" s="70">
        <v>0</v>
      </c>
      <c r="J33" s="49">
        <v>0</v>
      </c>
      <c r="K33" s="2"/>
      <c r="L33" s="2"/>
    </row>
    <row r="34" spans="1:12" ht="27" customHeight="1" x14ac:dyDescent="0.2">
      <c r="A34" s="26" t="s">
        <v>34</v>
      </c>
      <c r="B34" s="29">
        <v>30320</v>
      </c>
      <c r="C34" s="165">
        <v>2</v>
      </c>
      <c r="D34" s="46">
        <v>0.53700000000000003</v>
      </c>
      <c r="E34" s="49">
        <v>0</v>
      </c>
      <c r="F34" s="49">
        <v>0</v>
      </c>
      <c r="G34" s="49">
        <v>0</v>
      </c>
      <c r="H34" s="49">
        <v>0</v>
      </c>
      <c r="I34" s="70">
        <v>0</v>
      </c>
      <c r="J34" s="49">
        <v>0</v>
      </c>
      <c r="K34" s="2"/>
      <c r="L34" s="2"/>
    </row>
    <row r="35" spans="1:12" ht="27" customHeight="1" x14ac:dyDescent="0.2">
      <c r="A35" s="26" t="s">
        <v>35</v>
      </c>
      <c r="B35" s="29">
        <v>30321</v>
      </c>
      <c r="C35" s="165">
        <v>3</v>
      </c>
      <c r="D35" s="46">
        <v>0.89200000000000002</v>
      </c>
      <c r="E35" s="49">
        <v>0</v>
      </c>
      <c r="F35" s="49">
        <v>0</v>
      </c>
      <c r="G35" s="56">
        <v>2.84</v>
      </c>
      <c r="H35" s="49">
        <v>0</v>
      </c>
      <c r="I35" s="70">
        <v>0</v>
      </c>
      <c r="J35" s="49">
        <v>0</v>
      </c>
      <c r="K35" s="2"/>
      <c r="L35" s="2"/>
    </row>
    <row r="36" spans="1:12" ht="27" customHeight="1" x14ac:dyDescent="0.2">
      <c r="A36" s="26" t="s">
        <v>36</v>
      </c>
      <c r="B36" s="29">
        <v>30322</v>
      </c>
      <c r="C36" s="165">
        <v>4</v>
      </c>
      <c r="D36" s="46">
        <v>0.996</v>
      </c>
      <c r="E36" s="46">
        <v>0.54100000000000004</v>
      </c>
      <c r="F36" s="49">
        <v>0</v>
      </c>
      <c r="G36" s="56">
        <v>2.84</v>
      </c>
      <c r="H36" s="49">
        <v>0</v>
      </c>
      <c r="I36" s="70">
        <v>0</v>
      </c>
      <c r="J36" s="49">
        <v>0</v>
      </c>
      <c r="K36" s="2"/>
      <c r="L36" s="2"/>
    </row>
    <row r="37" spans="1:12" ht="27" customHeight="1" x14ac:dyDescent="0.2">
      <c r="A37" s="26" t="s">
        <v>37</v>
      </c>
      <c r="B37" s="29">
        <v>30323</v>
      </c>
      <c r="C37" s="165">
        <v>4</v>
      </c>
      <c r="D37" s="46">
        <v>0.53800000000000003</v>
      </c>
      <c r="E37" s="49">
        <v>0</v>
      </c>
      <c r="F37" s="49">
        <v>0</v>
      </c>
      <c r="G37" s="49">
        <v>0</v>
      </c>
      <c r="H37" s="49">
        <v>0</v>
      </c>
      <c r="I37" s="70">
        <v>0</v>
      </c>
      <c r="J37" s="49">
        <v>0</v>
      </c>
      <c r="K37" s="2"/>
      <c r="L37" s="2"/>
    </row>
    <row r="38" spans="1:12" ht="27" customHeight="1" x14ac:dyDescent="0.2">
      <c r="A38" s="26" t="s">
        <v>38</v>
      </c>
      <c r="B38" s="29">
        <v>30324</v>
      </c>
      <c r="C38" s="165" t="s">
        <v>20</v>
      </c>
      <c r="D38" s="46">
        <v>0.94399999999999995</v>
      </c>
      <c r="E38" s="46">
        <v>0.51800000000000002</v>
      </c>
      <c r="F38" s="49">
        <v>0</v>
      </c>
      <c r="G38" s="56">
        <v>14.8</v>
      </c>
      <c r="H38" s="49">
        <v>0</v>
      </c>
      <c r="I38" s="70">
        <v>0</v>
      </c>
      <c r="J38" s="49">
        <v>0</v>
      </c>
      <c r="K38" s="2"/>
      <c r="L38" s="2"/>
    </row>
    <row r="39" spans="1:12" ht="27" customHeight="1" x14ac:dyDescent="0.2">
      <c r="A39" s="26" t="s">
        <v>622</v>
      </c>
      <c r="B39" s="29">
        <v>30325</v>
      </c>
      <c r="C39" s="165">
        <v>0</v>
      </c>
      <c r="D39" s="54">
        <v>3.605</v>
      </c>
      <c r="E39" s="51">
        <v>0.76900000000000002</v>
      </c>
      <c r="F39" s="58">
        <v>0.52500000000000002</v>
      </c>
      <c r="G39" s="56">
        <v>1.63</v>
      </c>
      <c r="H39" s="49">
        <v>0</v>
      </c>
      <c r="I39" s="70">
        <v>0</v>
      </c>
      <c r="J39" s="49">
        <v>0</v>
      </c>
      <c r="K39" s="2"/>
      <c r="L39" s="2"/>
    </row>
    <row r="40" spans="1:12" ht="27" customHeight="1" x14ac:dyDescent="0.2">
      <c r="A40" s="26" t="s">
        <v>623</v>
      </c>
      <c r="B40" s="29">
        <v>30326</v>
      </c>
      <c r="C40" s="165">
        <v>0</v>
      </c>
      <c r="D40" s="54">
        <v>3.6219999999999999</v>
      </c>
      <c r="E40" s="51">
        <v>0.77</v>
      </c>
      <c r="F40" s="58">
        <v>0.52600000000000002</v>
      </c>
      <c r="G40" s="56">
        <v>2.84</v>
      </c>
      <c r="H40" s="49">
        <v>0</v>
      </c>
      <c r="I40" s="70">
        <v>0</v>
      </c>
      <c r="J40" s="49">
        <v>0</v>
      </c>
      <c r="K40" s="2"/>
      <c r="L40" s="2"/>
    </row>
    <row r="41" spans="1:12" ht="27" customHeight="1" x14ac:dyDescent="0.2">
      <c r="A41" s="26" t="s">
        <v>39</v>
      </c>
      <c r="B41" s="29">
        <v>30327</v>
      </c>
      <c r="C41" s="165">
        <v>0</v>
      </c>
      <c r="D41" s="54">
        <v>2.8260000000000001</v>
      </c>
      <c r="E41" s="51">
        <v>0.68400000000000005</v>
      </c>
      <c r="F41" s="58">
        <v>0.50700000000000001</v>
      </c>
      <c r="G41" s="56">
        <v>4.4400000000000004</v>
      </c>
      <c r="H41" s="56">
        <v>1.05</v>
      </c>
      <c r="I41" s="69">
        <v>2.31</v>
      </c>
      <c r="J41" s="46">
        <v>0.08</v>
      </c>
      <c r="K41" s="2"/>
      <c r="L41" s="2"/>
    </row>
    <row r="42" spans="1:12" ht="27" customHeight="1" x14ac:dyDescent="0.2">
      <c r="A42" s="26" t="s">
        <v>40</v>
      </c>
      <c r="B42" s="29">
        <v>30328</v>
      </c>
      <c r="C42" s="165">
        <v>0</v>
      </c>
      <c r="D42" s="54">
        <v>3.593</v>
      </c>
      <c r="E42" s="51">
        <v>0.96</v>
      </c>
      <c r="F42" s="58">
        <v>0.75800000000000001</v>
      </c>
      <c r="G42" s="56">
        <v>5.23</v>
      </c>
      <c r="H42" s="56">
        <v>1.87</v>
      </c>
      <c r="I42" s="69">
        <v>3.58</v>
      </c>
      <c r="J42" s="46">
        <v>9.4E-2</v>
      </c>
      <c r="K42" s="2"/>
      <c r="L42" s="2"/>
    </row>
    <row r="43" spans="1:12" ht="27" customHeight="1" x14ac:dyDescent="0.2">
      <c r="A43" s="26" t="s">
        <v>41</v>
      </c>
      <c r="B43" s="29">
        <v>30329</v>
      </c>
      <c r="C43" s="165">
        <v>0</v>
      </c>
      <c r="D43" s="54">
        <v>3.431</v>
      </c>
      <c r="E43" s="51">
        <v>1.0660000000000001</v>
      </c>
      <c r="F43" s="58">
        <v>0.89200000000000002</v>
      </c>
      <c r="G43" s="56">
        <v>62.56</v>
      </c>
      <c r="H43" s="56">
        <v>2.35</v>
      </c>
      <c r="I43" s="69">
        <v>4.68</v>
      </c>
      <c r="J43" s="46">
        <v>0.08</v>
      </c>
      <c r="K43" s="2"/>
      <c r="L43" s="2"/>
    </row>
    <row r="44" spans="1:12" ht="27" customHeight="1" x14ac:dyDescent="0.2">
      <c r="A44" s="44" t="s">
        <v>206</v>
      </c>
      <c r="B44" s="29">
        <v>30330</v>
      </c>
      <c r="C44" s="165">
        <v>8</v>
      </c>
      <c r="D44" s="46">
        <v>1.1000000000000001</v>
      </c>
      <c r="E44" s="49">
        <v>0</v>
      </c>
      <c r="F44" s="49">
        <v>0</v>
      </c>
      <c r="G44" s="49">
        <v>0</v>
      </c>
      <c r="H44" s="49">
        <v>0</v>
      </c>
      <c r="I44" s="70">
        <v>0</v>
      </c>
      <c r="J44" s="49">
        <v>0</v>
      </c>
      <c r="K44" s="2"/>
      <c r="L44" s="2"/>
    </row>
    <row r="45" spans="1:12" ht="27" customHeight="1" x14ac:dyDescent="0.2">
      <c r="A45" s="44" t="s">
        <v>207</v>
      </c>
      <c r="B45" s="29">
        <v>30331</v>
      </c>
      <c r="C45" s="165">
        <v>1</v>
      </c>
      <c r="D45" s="46">
        <v>1.1970000000000001</v>
      </c>
      <c r="E45" s="49">
        <v>0</v>
      </c>
      <c r="F45" s="49">
        <v>0</v>
      </c>
      <c r="G45" s="49">
        <v>0</v>
      </c>
      <c r="H45" s="49">
        <v>0</v>
      </c>
      <c r="I45" s="70">
        <v>0</v>
      </c>
      <c r="J45" s="49">
        <v>0</v>
      </c>
      <c r="K45" s="2"/>
      <c r="L45" s="2"/>
    </row>
    <row r="46" spans="1:12" ht="27" customHeight="1" x14ac:dyDescent="0.2">
      <c r="A46" s="44" t="s">
        <v>208</v>
      </c>
      <c r="B46" s="29">
        <v>30332</v>
      </c>
      <c r="C46" s="165">
        <v>1</v>
      </c>
      <c r="D46" s="46">
        <v>1.4379999999999999</v>
      </c>
      <c r="E46" s="49">
        <v>0</v>
      </c>
      <c r="F46" s="49">
        <v>0</v>
      </c>
      <c r="G46" s="49">
        <v>0</v>
      </c>
      <c r="H46" s="49">
        <v>0</v>
      </c>
      <c r="I46" s="70">
        <v>0</v>
      </c>
      <c r="J46" s="49">
        <v>0</v>
      </c>
      <c r="K46" s="2"/>
      <c r="L46" s="2"/>
    </row>
    <row r="47" spans="1:12" ht="27" customHeight="1" x14ac:dyDescent="0.2">
      <c r="A47" s="44" t="s">
        <v>209</v>
      </c>
      <c r="B47" s="29">
        <v>30333</v>
      </c>
      <c r="C47" s="165">
        <v>1</v>
      </c>
      <c r="D47" s="46">
        <v>1.0069999999999999</v>
      </c>
      <c r="E47" s="49">
        <v>0</v>
      </c>
      <c r="F47" s="49">
        <v>0</v>
      </c>
      <c r="G47" s="49">
        <v>0</v>
      </c>
      <c r="H47" s="49">
        <v>0</v>
      </c>
      <c r="I47" s="70">
        <v>0</v>
      </c>
      <c r="J47" s="49">
        <v>0</v>
      </c>
      <c r="K47" s="2"/>
      <c r="L47" s="2"/>
    </row>
    <row r="48" spans="1:12" ht="27" customHeight="1" x14ac:dyDescent="0.2">
      <c r="A48" s="26" t="s">
        <v>42</v>
      </c>
      <c r="B48" s="29">
        <v>30334</v>
      </c>
      <c r="C48" s="165">
        <v>0</v>
      </c>
      <c r="D48" s="67">
        <v>8.5139999999999993</v>
      </c>
      <c r="E48" s="53">
        <v>1.0449999999999999</v>
      </c>
      <c r="F48" s="52">
        <v>0.83</v>
      </c>
      <c r="G48" s="49">
        <v>0</v>
      </c>
      <c r="H48" s="49">
        <v>0</v>
      </c>
      <c r="I48" s="70">
        <v>0</v>
      </c>
      <c r="J48" s="49">
        <v>0</v>
      </c>
      <c r="K48" s="2"/>
      <c r="L48" s="2"/>
    </row>
    <row r="49" spans="1:18" ht="27" customHeight="1" x14ac:dyDescent="0.2">
      <c r="A49" s="26" t="s">
        <v>624</v>
      </c>
      <c r="B49" s="153">
        <v>30335</v>
      </c>
      <c r="C49" s="165" t="s">
        <v>618</v>
      </c>
      <c r="D49" s="46">
        <v>-0.83099999999999996</v>
      </c>
      <c r="E49" s="49">
        <v>0</v>
      </c>
      <c r="F49" s="49">
        <v>0</v>
      </c>
      <c r="G49" s="49">
        <v>0</v>
      </c>
      <c r="H49" s="49">
        <v>0</v>
      </c>
      <c r="I49" s="70">
        <v>0</v>
      </c>
      <c r="J49" s="49">
        <v>0</v>
      </c>
      <c r="K49" s="2"/>
      <c r="L49" s="2"/>
    </row>
    <row r="50" spans="1:18" ht="27" customHeight="1" x14ac:dyDescent="0.2">
      <c r="A50" s="26" t="s">
        <v>43</v>
      </c>
      <c r="B50" s="29">
        <v>30336</v>
      </c>
      <c r="C50" s="165">
        <v>0</v>
      </c>
      <c r="D50" s="46">
        <v>-0.75700000000000001</v>
      </c>
      <c r="E50" s="49">
        <v>0</v>
      </c>
      <c r="F50" s="49">
        <v>0</v>
      </c>
      <c r="G50" s="49">
        <v>0</v>
      </c>
      <c r="H50" s="49">
        <v>0</v>
      </c>
      <c r="I50" s="70">
        <v>0</v>
      </c>
      <c r="J50" s="49">
        <v>0</v>
      </c>
      <c r="K50" s="2"/>
      <c r="L50" s="2"/>
    </row>
    <row r="51" spans="1:18" ht="27" customHeight="1" x14ac:dyDescent="0.2">
      <c r="A51" s="26" t="s">
        <v>44</v>
      </c>
      <c r="B51" s="29">
        <v>30337</v>
      </c>
      <c r="C51" s="165">
        <v>0</v>
      </c>
      <c r="D51" s="46">
        <v>-0.83099999999999996</v>
      </c>
      <c r="E51" s="49">
        <v>0</v>
      </c>
      <c r="F51" s="49">
        <v>0</v>
      </c>
      <c r="G51" s="49">
        <v>0</v>
      </c>
      <c r="H51" s="49">
        <v>0</v>
      </c>
      <c r="I51" s="70">
        <v>0</v>
      </c>
      <c r="J51" s="46">
        <v>0.249</v>
      </c>
      <c r="K51" s="2"/>
      <c r="L51" s="2"/>
    </row>
    <row r="52" spans="1:18" ht="27" customHeight="1" x14ac:dyDescent="0.2">
      <c r="A52" s="26" t="s">
        <v>45</v>
      </c>
      <c r="B52" s="29">
        <v>30338</v>
      </c>
      <c r="C52" s="165">
        <v>0</v>
      </c>
      <c r="D52" s="54">
        <v>-6.45</v>
      </c>
      <c r="E52" s="55">
        <v>-0.64800000000000002</v>
      </c>
      <c r="F52" s="52">
        <v>-0.15</v>
      </c>
      <c r="G52" s="49">
        <v>0</v>
      </c>
      <c r="H52" s="49">
        <v>0</v>
      </c>
      <c r="I52" s="70">
        <v>0</v>
      </c>
      <c r="J52" s="46">
        <v>0.249</v>
      </c>
      <c r="K52" s="2"/>
      <c r="L52" s="2"/>
    </row>
    <row r="53" spans="1:18" ht="39.75" customHeight="1" x14ac:dyDescent="0.2">
      <c r="A53" s="26" t="s">
        <v>46</v>
      </c>
      <c r="B53" s="29">
        <v>30339</v>
      </c>
      <c r="C53" s="165">
        <v>0</v>
      </c>
      <c r="D53" s="46">
        <v>-0.75700000000000001</v>
      </c>
      <c r="E53" s="49">
        <v>0</v>
      </c>
      <c r="F53" s="49">
        <v>0</v>
      </c>
      <c r="G53" s="49">
        <v>0</v>
      </c>
      <c r="H53" s="49">
        <v>0</v>
      </c>
      <c r="I53" s="70">
        <v>0</v>
      </c>
      <c r="J53" s="46">
        <v>0.216</v>
      </c>
      <c r="K53" s="2"/>
      <c r="L53" s="2"/>
    </row>
    <row r="54" spans="1:18" ht="27" customHeight="1" x14ac:dyDescent="0.2">
      <c r="A54" s="26" t="s">
        <v>47</v>
      </c>
      <c r="B54" s="29">
        <v>30340</v>
      </c>
      <c r="C54" s="165">
        <v>0</v>
      </c>
      <c r="D54" s="54">
        <v>-5.9059999999999997</v>
      </c>
      <c r="E54" s="51">
        <v>-0.58499999999999996</v>
      </c>
      <c r="F54" s="52">
        <v>-0.13700000000000001</v>
      </c>
      <c r="G54" s="49">
        <v>0</v>
      </c>
      <c r="H54" s="49">
        <v>0</v>
      </c>
      <c r="I54" s="70">
        <v>0</v>
      </c>
      <c r="J54" s="46">
        <v>0.216</v>
      </c>
      <c r="K54" s="123"/>
      <c r="L54" s="2"/>
      <c r="M54" s="119"/>
      <c r="P54" s="119"/>
    </row>
    <row r="55" spans="1:18" ht="27" customHeight="1" x14ac:dyDescent="0.2">
      <c r="A55" s="26" t="s">
        <v>48</v>
      </c>
      <c r="B55" s="29">
        <v>30341</v>
      </c>
      <c r="C55" s="165">
        <v>0</v>
      </c>
      <c r="D55" s="46">
        <v>-0.52400000000000002</v>
      </c>
      <c r="E55" s="49">
        <v>0</v>
      </c>
      <c r="F55" s="49">
        <v>0</v>
      </c>
      <c r="G55" s="49">
        <v>0</v>
      </c>
      <c r="H55" s="49">
        <v>0</v>
      </c>
      <c r="I55" s="70">
        <v>0</v>
      </c>
      <c r="J55" s="46">
        <v>0.17899999999999999</v>
      </c>
      <c r="K55" s="123"/>
      <c r="L55" s="2"/>
      <c r="M55" s="119"/>
      <c r="N55" s="119"/>
      <c r="P55" s="119"/>
    </row>
    <row r="56" spans="1:18" ht="27" customHeight="1" x14ac:dyDescent="0.2">
      <c r="A56" s="26" t="s">
        <v>49</v>
      </c>
      <c r="B56" s="29">
        <v>30342</v>
      </c>
      <c r="C56" s="165">
        <v>0</v>
      </c>
      <c r="D56" s="54">
        <v>-4.202</v>
      </c>
      <c r="E56" s="51">
        <v>-0.38500000000000001</v>
      </c>
      <c r="F56" s="52">
        <v>-9.6000000000000002E-2</v>
      </c>
      <c r="G56" s="49">
        <v>0</v>
      </c>
      <c r="H56" s="49">
        <v>0</v>
      </c>
      <c r="I56" s="70">
        <v>0</v>
      </c>
      <c r="J56" s="46">
        <v>0.17899999999999999</v>
      </c>
      <c r="K56" s="2"/>
      <c r="L56" s="2"/>
      <c r="M56" s="119"/>
    </row>
    <row r="57" spans="1:18" ht="27" customHeight="1" x14ac:dyDescent="0.2">
      <c r="A57" s="26" t="s">
        <v>97</v>
      </c>
      <c r="B57" s="29">
        <v>30343</v>
      </c>
      <c r="C57" s="224">
        <v>1</v>
      </c>
      <c r="D57" s="46">
        <v>0.70099999999999996</v>
      </c>
      <c r="E57" s="47"/>
      <c r="F57" s="47"/>
      <c r="G57" s="56">
        <v>1.1499999999999999</v>
      </c>
      <c r="H57" s="47"/>
      <c r="I57" s="27"/>
      <c r="J57" s="47"/>
      <c r="K57" s="2"/>
      <c r="L57" s="119">
        <f>IF(D57&lt;&gt;"",ROUND(D57,3),"")</f>
        <v>0.70099999999999996</v>
      </c>
      <c r="M57" s="119" t="str">
        <f t="shared" ref="M57:N72" si="0">IF(E57&lt;&gt;"",ROUND(E57,3),"")</f>
        <v/>
      </c>
      <c r="N57" s="119" t="str">
        <f t="shared" si="0"/>
        <v/>
      </c>
      <c r="O57" s="119">
        <f>IF(G57&lt;&gt;"",ROUND(G57,2),"")</f>
        <v>1.1499999999999999</v>
      </c>
      <c r="P57" s="119" t="str">
        <f>IF(H57&lt;&gt;"",ROUND(H57,2),"")</f>
        <v/>
      </c>
      <c r="Q57" s="119" t="str">
        <f>IF(I57&lt;&gt;"",ROUND(I57,3),"")</f>
        <v/>
      </c>
    </row>
    <row r="58" spans="1:18" ht="27" customHeight="1" x14ac:dyDescent="0.2">
      <c r="A58" s="233" t="s">
        <v>98</v>
      </c>
      <c r="B58" s="29">
        <v>30344</v>
      </c>
      <c r="C58" s="224">
        <v>2</v>
      </c>
      <c r="D58" s="46">
        <v>0.77700000000000002</v>
      </c>
      <c r="E58" s="46">
        <v>0.378</v>
      </c>
      <c r="F58" s="47"/>
      <c r="G58" s="56">
        <v>1.1499999999999999</v>
      </c>
      <c r="H58" s="47"/>
      <c r="I58" s="27"/>
      <c r="J58" s="47"/>
      <c r="K58" s="2"/>
      <c r="L58" s="119">
        <f t="shared" ref="L58:L121" si="1">IF(D58&lt;&gt;"",ROUND(D58,3),"")</f>
        <v>0.77700000000000002</v>
      </c>
      <c r="M58" s="119">
        <f t="shared" si="0"/>
        <v>0.378</v>
      </c>
      <c r="N58" s="119" t="str">
        <f t="shared" si="0"/>
        <v/>
      </c>
      <c r="O58" s="119">
        <f t="shared" ref="O58:O121" si="2">IF(G58&lt;&gt;"",ROUND(G58,2),"")</f>
        <v>1.1499999999999999</v>
      </c>
      <c r="P58" s="119" t="str">
        <f t="shared" ref="P58:P121" si="3">IF(H58&lt;&gt;"",ROUND(H58,2),"")</f>
        <v/>
      </c>
      <c r="Q58" s="119" t="str">
        <f t="shared" ref="Q58:Q121" si="4">IF(I58&lt;&gt;"",ROUND(I58,3),"")</f>
        <v/>
      </c>
    </row>
    <row r="59" spans="1:18" ht="27" customHeight="1" x14ac:dyDescent="0.2">
      <c r="A59" s="233" t="s">
        <v>99</v>
      </c>
      <c r="B59" s="29">
        <v>30345</v>
      </c>
      <c r="C59" s="224">
        <v>2</v>
      </c>
      <c r="D59" s="46">
        <v>0.379</v>
      </c>
      <c r="E59" s="47"/>
      <c r="F59" s="47"/>
      <c r="G59" s="47"/>
      <c r="H59" s="47"/>
      <c r="I59" s="27"/>
      <c r="J59" s="47"/>
      <c r="K59" s="2"/>
      <c r="L59" s="119">
        <f t="shared" si="1"/>
        <v>0.379</v>
      </c>
      <c r="M59" s="119" t="str">
        <f t="shared" si="0"/>
        <v/>
      </c>
      <c r="N59" s="119" t="str">
        <f t="shared" si="0"/>
        <v/>
      </c>
      <c r="O59" s="119" t="str">
        <f t="shared" si="2"/>
        <v/>
      </c>
      <c r="P59" s="119" t="str">
        <f t="shared" si="3"/>
        <v/>
      </c>
      <c r="Q59" s="119" t="str">
        <f t="shared" si="4"/>
        <v/>
      </c>
    </row>
    <row r="60" spans="1:18" ht="27" customHeight="1" x14ac:dyDescent="0.2">
      <c r="A60" s="233" t="s">
        <v>100</v>
      </c>
      <c r="B60" s="29">
        <v>30346</v>
      </c>
      <c r="C60" s="224">
        <v>3</v>
      </c>
      <c r="D60" s="46">
        <v>0.629</v>
      </c>
      <c r="E60" s="47"/>
      <c r="F60" s="47"/>
      <c r="G60" s="56">
        <v>2</v>
      </c>
      <c r="H60" s="47"/>
      <c r="I60" s="27"/>
      <c r="J60" s="47"/>
      <c r="K60" s="2"/>
      <c r="L60" s="119">
        <f t="shared" si="1"/>
        <v>0.629</v>
      </c>
      <c r="M60" s="119" t="str">
        <f t="shared" si="0"/>
        <v/>
      </c>
      <c r="N60" s="119" t="str">
        <f t="shared" si="0"/>
        <v/>
      </c>
      <c r="O60" s="119">
        <f t="shared" si="2"/>
        <v>2</v>
      </c>
      <c r="P60" s="119" t="str">
        <f t="shared" si="3"/>
        <v/>
      </c>
      <c r="Q60" s="119" t="str">
        <f t="shared" si="4"/>
        <v/>
      </c>
    </row>
    <row r="61" spans="1:18" ht="27" customHeight="1" x14ac:dyDescent="0.2">
      <c r="A61" s="233" t="s">
        <v>101</v>
      </c>
      <c r="B61" s="29">
        <v>30347</v>
      </c>
      <c r="C61" s="224">
        <v>4</v>
      </c>
      <c r="D61" s="46">
        <v>0.70299999999999996</v>
      </c>
      <c r="E61" s="46">
        <v>0.38200000000000001</v>
      </c>
      <c r="F61" s="47"/>
      <c r="G61" s="56">
        <v>2</v>
      </c>
      <c r="H61" s="47"/>
      <c r="I61" s="27"/>
      <c r="J61" s="47"/>
      <c r="K61" s="2"/>
      <c r="L61" s="119">
        <f t="shared" si="1"/>
        <v>0.70299999999999996</v>
      </c>
      <c r="M61" s="119">
        <f t="shared" si="0"/>
        <v>0.38200000000000001</v>
      </c>
      <c r="N61" s="119" t="str">
        <f t="shared" si="0"/>
        <v/>
      </c>
      <c r="O61" s="119">
        <f t="shared" si="2"/>
        <v>2</v>
      </c>
      <c r="P61" s="119" t="str">
        <f t="shared" si="3"/>
        <v/>
      </c>
      <c r="Q61" s="119" t="str">
        <f t="shared" si="4"/>
        <v/>
      </c>
    </row>
    <row r="62" spans="1:18" ht="27" customHeight="1" x14ac:dyDescent="0.2">
      <c r="A62" s="233" t="s">
        <v>1368</v>
      </c>
      <c r="B62" s="29">
        <v>30348</v>
      </c>
      <c r="C62" s="224">
        <v>4</v>
      </c>
      <c r="D62" s="46">
        <v>0.38</v>
      </c>
      <c r="E62" s="47"/>
      <c r="F62" s="47"/>
      <c r="G62" s="47"/>
      <c r="H62" s="47"/>
      <c r="I62" s="27"/>
      <c r="J62" s="47"/>
      <c r="K62" s="2"/>
      <c r="L62" s="119">
        <f t="shared" si="1"/>
        <v>0.38</v>
      </c>
      <c r="M62" s="119" t="str">
        <f t="shared" si="0"/>
        <v/>
      </c>
      <c r="N62" s="119" t="str">
        <f t="shared" si="0"/>
        <v/>
      </c>
      <c r="O62" s="119" t="str">
        <f t="shared" si="2"/>
        <v/>
      </c>
      <c r="P62" s="119" t="str">
        <f t="shared" si="3"/>
        <v/>
      </c>
      <c r="Q62" s="119" t="str">
        <f t="shared" si="4"/>
        <v/>
      </c>
      <c r="R62" s="119"/>
    </row>
    <row r="63" spans="1:18" ht="27" customHeight="1" x14ac:dyDescent="0.2">
      <c r="A63" s="233" t="s">
        <v>102</v>
      </c>
      <c r="B63" s="29">
        <v>30349</v>
      </c>
      <c r="C63" s="224" t="s">
        <v>20</v>
      </c>
      <c r="D63" s="46">
        <v>0.66600000000000004</v>
      </c>
      <c r="E63" s="46">
        <v>0.36599999999999999</v>
      </c>
      <c r="F63" s="47"/>
      <c r="G63" s="56">
        <v>10.45</v>
      </c>
      <c r="H63" s="47"/>
      <c r="I63" s="27"/>
      <c r="J63" s="47"/>
      <c r="K63" s="2"/>
      <c r="L63" s="119">
        <f t="shared" si="1"/>
        <v>0.66600000000000004</v>
      </c>
      <c r="M63" s="119">
        <f t="shared" si="0"/>
        <v>0.36599999999999999</v>
      </c>
      <c r="N63" s="119" t="str">
        <f t="shared" si="0"/>
        <v/>
      </c>
      <c r="O63" s="119">
        <f t="shared" si="2"/>
        <v>10.45</v>
      </c>
      <c r="P63" s="119" t="str">
        <f t="shared" si="3"/>
        <v/>
      </c>
      <c r="Q63" s="119" t="str">
        <f t="shared" si="4"/>
        <v/>
      </c>
      <c r="R63" s="119"/>
    </row>
    <row r="64" spans="1:18" ht="27" customHeight="1" x14ac:dyDescent="0.2">
      <c r="A64" s="233" t="s">
        <v>103</v>
      </c>
      <c r="B64" s="29">
        <v>30350</v>
      </c>
      <c r="C64" s="224" t="s">
        <v>20</v>
      </c>
      <c r="D64" s="46">
        <v>0.96799999999999997</v>
      </c>
      <c r="E64" s="46">
        <v>0.54400000000000004</v>
      </c>
      <c r="F64" s="47"/>
      <c r="G64" s="56">
        <v>13.06</v>
      </c>
      <c r="H64" s="47"/>
      <c r="I64" s="27"/>
      <c r="J64" s="47"/>
      <c r="K64" s="2"/>
      <c r="L64" s="119">
        <f t="shared" si="1"/>
        <v>0.96799999999999997</v>
      </c>
      <c r="M64" s="119">
        <f t="shared" si="0"/>
        <v>0.54400000000000004</v>
      </c>
      <c r="N64" s="119" t="str">
        <f t="shared" si="0"/>
        <v/>
      </c>
      <c r="O64" s="119">
        <f t="shared" si="2"/>
        <v>13.06</v>
      </c>
      <c r="P64" s="119" t="str">
        <f t="shared" si="3"/>
        <v/>
      </c>
      <c r="Q64" s="119" t="str">
        <f t="shared" si="4"/>
        <v/>
      </c>
      <c r="R64" s="119"/>
    </row>
    <row r="65" spans="1:18" ht="27" customHeight="1" x14ac:dyDescent="0.2">
      <c r="A65" s="233" t="s">
        <v>104</v>
      </c>
      <c r="B65" s="29">
        <v>30351</v>
      </c>
      <c r="C65" s="224" t="s">
        <v>20</v>
      </c>
      <c r="D65" s="46">
        <v>0.88900000000000001</v>
      </c>
      <c r="E65" s="46">
        <v>0.61199999999999999</v>
      </c>
      <c r="F65" s="47"/>
      <c r="G65" s="56">
        <v>78.239999999999995</v>
      </c>
      <c r="H65" s="47"/>
      <c r="I65" s="27"/>
      <c r="J65" s="47"/>
      <c r="K65" s="2"/>
      <c r="L65" s="119">
        <f t="shared" si="1"/>
        <v>0.88900000000000001</v>
      </c>
      <c r="M65" s="119">
        <f t="shared" si="0"/>
        <v>0.61199999999999999</v>
      </c>
      <c r="N65" s="119" t="str">
        <f t="shared" si="0"/>
        <v/>
      </c>
      <c r="O65" s="119">
        <f t="shared" si="2"/>
        <v>78.239999999999995</v>
      </c>
      <c r="P65" s="119" t="str">
        <f t="shared" si="3"/>
        <v/>
      </c>
      <c r="Q65" s="119" t="str">
        <f t="shared" si="4"/>
        <v/>
      </c>
    </row>
    <row r="66" spans="1:18" ht="27" customHeight="1" x14ac:dyDescent="0.2">
      <c r="A66" s="233" t="s">
        <v>625</v>
      </c>
      <c r="B66" s="29">
        <v>30352</v>
      </c>
      <c r="C66" s="224">
        <v>0</v>
      </c>
      <c r="D66" s="54">
        <v>2.5449999999999999</v>
      </c>
      <c r="E66" s="51">
        <v>0.54300000000000004</v>
      </c>
      <c r="F66" s="60">
        <v>0.371</v>
      </c>
      <c r="G66" s="56">
        <v>1.1499999999999999</v>
      </c>
      <c r="H66" s="47"/>
      <c r="I66" s="27"/>
      <c r="J66" s="47"/>
      <c r="K66" s="2"/>
      <c r="L66" s="119">
        <f t="shared" si="1"/>
        <v>2.5449999999999999</v>
      </c>
      <c r="M66" s="119">
        <f t="shared" si="0"/>
        <v>0.54300000000000004</v>
      </c>
      <c r="N66" s="119">
        <f t="shared" si="0"/>
        <v>0.371</v>
      </c>
      <c r="O66" s="119">
        <f t="shared" si="2"/>
        <v>1.1499999999999999</v>
      </c>
      <c r="P66" s="119" t="str">
        <f t="shared" si="3"/>
        <v/>
      </c>
      <c r="Q66" s="119" t="str">
        <f t="shared" si="4"/>
        <v/>
      </c>
    </row>
    <row r="67" spans="1:18" ht="27" customHeight="1" x14ac:dyDescent="0.2">
      <c r="A67" s="233" t="s">
        <v>626</v>
      </c>
      <c r="B67" s="29">
        <v>30353</v>
      </c>
      <c r="C67" s="224">
        <v>0</v>
      </c>
      <c r="D67" s="54">
        <v>2.5569999999999999</v>
      </c>
      <c r="E67" s="51">
        <v>0.54400000000000004</v>
      </c>
      <c r="F67" s="60">
        <v>0.371</v>
      </c>
      <c r="G67" s="56">
        <v>2</v>
      </c>
      <c r="H67" s="47"/>
      <c r="I67" s="27"/>
      <c r="J67" s="47"/>
      <c r="K67" s="2"/>
      <c r="L67" s="119">
        <f t="shared" si="1"/>
        <v>2.5569999999999999</v>
      </c>
      <c r="M67" s="119">
        <f t="shared" si="0"/>
        <v>0.54400000000000004</v>
      </c>
      <c r="N67" s="119">
        <f t="shared" si="0"/>
        <v>0.371</v>
      </c>
      <c r="O67" s="119">
        <f t="shared" si="2"/>
        <v>2</v>
      </c>
      <c r="P67" s="119" t="str">
        <f t="shared" si="3"/>
        <v/>
      </c>
      <c r="Q67" s="119" t="str">
        <f t="shared" si="4"/>
        <v/>
      </c>
    </row>
    <row r="68" spans="1:18" ht="27" customHeight="1" x14ac:dyDescent="0.2">
      <c r="A68" s="233" t="s">
        <v>105</v>
      </c>
      <c r="B68" s="29">
        <v>30354</v>
      </c>
      <c r="C68" s="224">
        <v>0</v>
      </c>
      <c r="D68" s="54">
        <v>1.9950000000000001</v>
      </c>
      <c r="E68" s="51">
        <v>0.48299999999999998</v>
      </c>
      <c r="F68" s="60">
        <v>0.35799999999999998</v>
      </c>
      <c r="G68" s="56">
        <v>3.13</v>
      </c>
      <c r="H68" s="56">
        <v>0.74</v>
      </c>
      <c r="I68" s="69">
        <v>1.63</v>
      </c>
      <c r="J68" s="46">
        <v>5.6000000000000001E-2</v>
      </c>
      <c r="K68" s="2"/>
      <c r="L68" s="119">
        <f t="shared" si="1"/>
        <v>1.9950000000000001</v>
      </c>
      <c r="M68" s="119">
        <f t="shared" si="0"/>
        <v>0.48299999999999998</v>
      </c>
      <c r="N68" s="119">
        <f t="shared" si="0"/>
        <v>0.35799999999999998</v>
      </c>
      <c r="O68" s="119">
        <f t="shared" si="2"/>
        <v>3.13</v>
      </c>
      <c r="P68" s="119">
        <f t="shared" si="3"/>
        <v>0.74</v>
      </c>
      <c r="Q68" s="119">
        <f t="shared" si="4"/>
        <v>1.63</v>
      </c>
    </row>
    <row r="69" spans="1:18" ht="27" customHeight="1" x14ac:dyDescent="0.2">
      <c r="A69" s="233" t="s">
        <v>106</v>
      </c>
      <c r="B69" s="29">
        <v>30355</v>
      </c>
      <c r="C69" s="224">
        <v>0</v>
      </c>
      <c r="D69" s="54">
        <v>2.484</v>
      </c>
      <c r="E69" s="51">
        <v>0.66400000000000003</v>
      </c>
      <c r="F69" s="60">
        <v>0.52400000000000002</v>
      </c>
      <c r="G69" s="56">
        <v>3.62</v>
      </c>
      <c r="H69" s="56">
        <v>1.29</v>
      </c>
      <c r="I69" s="69">
        <v>2.4700000000000002</v>
      </c>
      <c r="J69" s="46">
        <v>6.5000000000000002E-2</v>
      </c>
      <c r="K69" s="2"/>
      <c r="L69" s="119">
        <f t="shared" si="1"/>
        <v>2.484</v>
      </c>
      <c r="M69" s="119">
        <f t="shared" si="0"/>
        <v>0.66400000000000003</v>
      </c>
      <c r="N69" s="119">
        <f t="shared" si="0"/>
        <v>0.52400000000000002</v>
      </c>
      <c r="O69" s="119">
        <f t="shared" si="2"/>
        <v>3.62</v>
      </c>
      <c r="P69" s="119">
        <f t="shared" si="3"/>
        <v>1.29</v>
      </c>
      <c r="Q69" s="119">
        <f t="shared" si="4"/>
        <v>2.4700000000000002</v>
      </c>
    </row>
    <row r="70" spans="1:18" ht="27" customHeight="1" x14ac:dyDescent="0.2">
      <c r="A70" s="233" t="s">
        <v>107</v>
      </c>
      <c r="B70" s="29">
        <v>30356</v>
      </c>
      <c r="C70" s="224">
        <v>0</v>
      </c>
      <c r="D70" s="54">
        <v>2.339</v>
      </c>
      <c r="E70" s="51">
        <v>0.72699999999999998</v>
      </c>
      <c r="F70" s="60">
        <v>0.60799999999999998</v>
      </c>
      <c r="G70" s="56">
        <v>42.66</v>
      </c>
      <c r="H70" s="56">
        <v>1.6</v>
      </c>
      <c r="I70" s="69">
        <v>3.19</v>
      </c>
      <c r="J70" s="46">
        <v>5.5E-2</v>
      </c>
      <c r="K70" s="2"/>
      <c r="L70" s="119">
        <f t="shared" si="1"/>
        <v>2.339</v>
      </c>
      <c r="M70" s="119">
        <f t="shared" si="0"/>
        <v>0.72699999999999998</v>
      </c>
      <c r="N70" s="119">
        <f t="shared" si="0"/>
        <v>0.60799999999999998</v>
      </c>
      <c r="O70" s="119">
        <f t="shared" si="2"/>
        <v>42.66</v>
      </c>
      <c r="P70" s="119">
        <f t="shared" si="3"/>
        <v>1.6</v>
      </c>
      <c r="Q70" s="119">
        <f t="shared" si="4"/>
        <v>3.19</v>
      </c>
    </row>
    <row r="71" spans="1:18" ht="27" customHeight="1" x14ac:dyDescent="0.2">
      <c r="A71" s="234" t="s">
        <v>211</v>
      </c>
      <c r="B71" s="29">
        <v>30357</v>
      </c>
      <c r="C71" s="224">
        <v>8</v>
      </c>
      <c r="D71" s="46">
        <v>0.77600000000000002</v>
      </c>
      <c r="E71" s="47"/>
      <c r="F71" s="47"/>
      <c r="G71" s="47"/>
      <c r="H71" s="47"/>
      <c r="I71" s="28"/>
      <c r="J71" s="47"/>
      <c r="K71" s="2"/>
      <c r="L71" s="119">
        <f t="shared" si="1"/>
        <v>0.77600000000000002</v>
      </c>
      <c r="M71" s="119" t="str">
        <f t="shared" si="0"/>
        <v/>
      </c>
      <c r="N71" s="119" t="str">
        <f t="shared" si="0"/>
        <v/>
      </c>
      <c r="O71" s="119" t="str">
        <f t="shared" si="2"/>
        <v/>
      </c>
      <c r="P71" s="119" t="str">
        <f t="shared" si="3"/>
        <v/>
      </c>
      <c r="Q71" s="119" t="str">
        <f t="shared" si="4"/>
        <v/>
      </c>
    </row>
    <row r="72" spans="1:18" ht="27" customHeight="1" x14ac:dyDescent="0.2">
      <c r="A72" s="234" t="s">
        <v>212</v>
      </c>
      <c r="B72" s="29">
        <v>30358</v>
      </c>
      <c r="C72" s="224">
        <v>1</v>
      </c>
      <c r="D72" s="46">
        <v>0.84499999999999997</v>
      </c>
      <c r="E72" s="47"/>
      <c r="F72" s="47"/>
      <c r="G72" s="47"/>
      <c r="H72" s="47"/>
      <c r="I72" s="28"/>
      <c r="J72" s="47"/>
      <c r="K72" s="2"/>
      <c r="L72" s="119">
        <f t="shared" si="1"/>
        <v>0.84499999999999997</v>
      </c>
      <c r="M72" s="119" t="str">
        <f t="shared" si="0"/>
        <v/>
      </c>
      <c r="N72" s="119" t="str">
        <f t="shared" si="0"/>
        <v/>
      </c>
      <c r="O72" s="119" t="str">
        <f t="shared" si="2"/>
        <v/>
      </c>
      <c r="P72" s="119" t="str">
        <f t="shared" si="3"/>
        <v/>
      </c>
      <c r="Q72" s="119" t="str">
        <f t="shared" si="4"/>
        <v/>
      </c>
      <c r="R72" s="119"/>
    </row>
    <row r="73" spans="1:18" ht="27" customHeight="1" x14ac:dyDescent="0.2">
      <c r="A73" s="234" t="s">
        <v>213</v>
      </c>
      <c r="B73" s="29">
        <v>30359</v>
      </c>
      <c r="C73" s="224">
        <v>1</v>
      </c>
      <c r="D73" s="46">
        <v>1.0149999999999999</v>
      </c>
      <c r="E73" s="47"/>
      <c r="F73" s="47"/>
      <c r="G73" s="47"/>
      <c r="H73" s="47"/>
      <c r="I73" s="28"/>
      <c r="J73" s="47"/>
      <c r="K73" s="2"/>
      <c r="L73" s="119">
        <f t="shared" si="1"/>
        <v>1.0149999999999999</v>
      </c>
      <c r="M73" s="119" t="str">
        <f t="shared" ref="M73:M136" si="5">IF(E73&lt;&gt;"",ROUND(E73,3),"")</f>
        <v/>
      </c>
      <c r="N73" s="119" t="str">
        <f t="shared" ref="N73:N136" si="6">IF(F73&lt;&gt;"",ROUND(F73,3),"")</f>
        <v/>
      </c>
      <c r="O73" s="119" t="str">
        <f t="shared" si="2"/>
        <v/>
      </c>
      <c r="P73" s="119" t="str">
        <f t="shared" si="3"/>
        <v/>
      </c>
      <c r="Q73" s="119" t="str">
        <f t="shared" si="4"/>
        <v/>
      </c>
      <c r="R73" s="119"/>
    </row>
    <row r="74" spans="1:18" ht="27" customHeight="1" x14ac:dyDescent="0.2">
      <c r="A74" s="234" t="s">
        <v>214</v>
      </c>
      <c r="B74" s="29">
        <v>30360</v>
      </c>
      <c r="C74" s="224">
        <v>1</v>
      </c>
      <c r="D74" s="46">
        <v>0.71099999999999997</v>
      </c>
      <c r="E74" s="47"/>
      <c r="F74" s="47"/>
      <c r="G74" s="47"/>
      <c r="H74" s="47"/>
      <c r="I74" s="28"/>
      <c r="J74" s="47"/>
      <c r="K74" s="2"/>
      <c r="L74" s="119">
        <f t="shared" si="1"/>
        <v>0.71099999999999997</v>
      </c>
      <c r="M74" s="119" t="str">
        <f t="shared" si="5"/>
        <v/>
      </c>
      <c r="N74" s="119" t="str">
        <f t="shared" si="6"/>
        <v/>
      </c>
      <c r="O74" s="119" t="str">
        <f t="shared" si="2"/>
        <v/>
      </c>
      <c r="P74" s="119" t="str">
        <f t="shared" si="3"/>
        <v/>
      </c>
      <c r="Q74" s="119" t="str">
        <f t="shared" si="4"/>
        <v/>
      </c>
      <c r="R74" s="119"/>
    </row>
    <row r="75" spans="1:18" ht="27" customHeight="1" x14ac:dyDescent="0.2">
      <c r="A75" s="233" t="s">
        <v>108</v>
      </c>
      <c r="B75" s="29">
        <v>30361</v>
      </c>
      <c r="C75" s="224">
        <v>0</v>
      </c>
      <c r="D75" s="67">
        <v>6.01</v>
      </c>
      <c r="E75" s="53">
        <v>0.73799999999999999</v>
      </c>
      <c r="F75" s="60">
        <v>0.58599999999999997</v>
      </c>
      <c r="G75" s="47"/>
      <c r="H75" s="47"/>
      <c r="I75" s="27"/>
      <c r="J75" s="47"/>
      <c r="K75" s="2"/>
      <c r="L75" s="119">
        <f t="shared" si="1"/>
        <v>6.01</v>
      </c>
      <c r="M75" s="119">
        <f t="shared" si="5"/>
        <v>0.73799999999999999</v>
      </c>
      <c r="N75" s="119">
        <f t="shared" si="6"/>
        <v>0.58599999999999997</v>
      </c>
      <c r="O75" s="119" t="str">
        <f t="shared" si="2"/>
        <v/>
      </c>
      <c r="P75" s="119" t="str">
        <f t="shared" si="3"/>
        <v/>
      </c>
      <c r="Q75" s="119" t="str">
        <f t="shared" si="4"/>
        <v/>
      </c>
      <c r="R75" s="119"/>
    </row>
    <row r="76" spans="1:18" ht="27" customHeight="1" x14ac:dyDescent="0.2">
      <c r="A76" s="233" t="s">
        <v>627</v>
      </c>
      <c r="B76" s="29">
        <v>30362</v>
      </c>
      <c r="C76" s="224" t="s">
        <v>618</v>
      </c>
      <c r="D76" s="46">
        <v>-0.31900000000000001</v>
      </c>
      <c r="E76" s="47"/>
      <c r="F76" s="47"/>
      <c r="G76" s="56">
        <v>0</v>
      </c>
      <c r="H76" s="47"/>
      <c r="I76" s="27"/>
      <c r="J76" s="47"/>
      <c r="K76" s="2"/>
      <c r="L76" s="119">
        <f t="shared" si="1"/>
        <v>-0.31900000000000001</v>
      </c>
      <c r="M76" s="119" t="str">
        <f t="shared" si="5"/>
        <v/>
      </c>
      <c r="N76" s="119" t="str">
        <f t="shared" si="6"/>
        <v/>
      </c>
      <c r="O76" s="119">
        <f t="shared" si="2"/>
        <v>0</v>
      </c>
      <c r="P76" s="119" t="str">
        <f t="shared" si="3"/>
        <v/>
      </c>
      <c r="Q76" s="119" t="str">
        <f t="shared" si="4"/>
        <v/>
      </c>
      <c r="R76" s="119"/>
    </row>
    <row r="77" spans="1:18" ht="27" customHeight="1" x14ac:dyDescent="0.2">
      <c r="A77" s="233" t="s">
        <v>109</v>
      </c>
      <c r="B77" s="29">
        <v>30363</v>
      </c>
      <c r="C77" s="224">
        <v>8</v>
      </c>
      <c r="D77" s="46">
        <v>-0.34599999999999997</v>
      </c>
      <c r="E77" s="47"/>
      <c r="F77" s="47"/>
      <c r="G77" s="56">
        <v>0</v>
      </c>
      <c r="H77" s="47"/>
      <c r="I77" s="27"/>
      <c r="J77" s="47"/>
      <c r="K77" s="2"/>
      <c r="L77" s="119">
        <f t="shared" si="1"/>
        <v>-0.34599999999999997</v>
      </c>
      <c r="M77" s="119" t="str">
        <f t="shared" si="5"/>
        <v/>
      </c>
      <c r="N77" s="119" t="str">
        <f t="shared" si="6"/>
        <v/>
      </c>
      <c r="O77" s="119">
        <f t="shared" si="2"/>
        <v>0</v>
      </c>
      <c r="P77" s="119" t="str">
        <f t="shared" si="3"/>
        <v/>
      </c>
      <c r="Q77" s="119" t="str">
        <f t="shared" si="4"/>
        <v/>
      </c>
      <c r="R77" s="119"/>
    </row>
    <row r="78" spans="1:18" ht="27" customHeight="1" x14ac:dyDescent="0.2">
      <c r="A78" s="233" t="s">
        <v>110</v>
      </c>
      <c r="B78" s="29">
        <v>30364</v>
      </c>
      <c r="C78" s="224">
        <v>0</v>
      </c>
      <c r="D78" s="46">
        <v>-0.31900000000000001</v>
      </c>
      <c r="E78" s="47"/>
      <c r="F78" s="47"/>
      <c r="G78" s="56">
        <v>0</v>
      </c>
      <c r="H78" s="47"/>
      <c r="I78" s="27"/>
      <c r="J78" s="46">
        <v>9.6000000000000002E-2</v>
      </c>
      <c r="K78" s="123"/>
      <c r="L78" s="119">
        <f t="shared" si="1"/>
        <v>-0.31900000000000001</v>
      </c>
      <c r="M78" s="119" t="str">
        <f t="shared" si="5"/>
        <v/>
      </c>
      <c r="N78" s="119" t="str">
        <f t="shared" si="6"/>
        <v/>
      </c>
      <c r="O78" s="119">
        <f t="shared" si="2"/>
        <v>0</v>
      </c>
      <c r="P78" s="119" t="str">
        <f t="shared" si="3"/>
        <v/>
      </c>
      <c r="Q78" s="119" t="str">
        <f t="shared" si="4"/>
        <v/>
      </c>
    </row>
    <row r="79" spans="1:18" ht="27" customHeight="1" x14ac:dyDescent="0.2">
      <c r="A79" s="233" t="s">
        <v>111</v>
      </c>
      <c r="B79" s="29">
        <v>30365</v>
      </c>
      <c r="C79" s="224">
        <v>0</v>
      </c>
      <c r="D79" s="54">
        <v>-2.4780000000000002</v>
      </c>
      <c r="E79" s="51">
        <v>-0.249</v>
      </c>
      <c r="F79" s="60">
        <v>-5.8000000000000003E-2</v>
      </c>
      <c r="G79" s="56">
        <v>0</v>
      </c>
      <c r="H79" s="47"/>
      <c r="I79" s="27"/>
      <c r="J79" s="46">
        <v>9.6000000000000002E-2</v>
      </c>
      <c r="K79" s="123"/>
      <c r="L79" s="119">
        <f t="shared" si="1"/>
        <v>-2.4780000000000002</v>
      </c>
      <c r="M79" s="119">
        <f t="shared" si="5"/>
        <v>-0.249</v>
      </c>
      <c r="N79" s="119">
        <f t="shared" si="6"/>
        <v>-5.8000000000000003E-2</v>
      </c>
      <c r="O79" s="119">
        <f t="shared" si="2"/>
        <v>0</v>
      </c>
      <c r="P79" s="119" t="str">
        <f t="shared" si="3"/>
        <v/>
      </c>
      <c r="Q79" s="119" t="str">
        <f t="shared" si="4"/>
        <v/>
      </c>
    </row>
    <row r="80" spans="1:18" ht="27" customHeight="1" x14ac:dyDescent="0.2">
      <c r="A80" s="233" t="s">
        <v>112</v>
      </c>
      <c r="B80" s="29">
        <v>30366</v>
      </c>
      <c r="C80" s="224">
        <v>0</v>
      </c>
      <c r="D80" s="46">
        <v>-0.34599999999999997</v>
      </c>
      <c r="E80" s="47"/>
      <c r="F80" s="47"/>
      <c r="G80" s="56">
        <v>0</v>
      </c>
      <c r="H80" s="47"/>
      <c r="I80" s="27"/>
      <c r="J80" s="46">
        <v>9.9000000000000005E-2</v>
      </c>
      <c r="K80" s="2"/>
      <c r="L80" s="119">
        <f t="shared" si="1"/>
        <v>-0.34599999999999997</v>
      </c>
      <c r="M80" s="119" t="str">
        <f t="shared" si="5"/>
        <v/>
      </c>
      <c r="N80" s="119" t="str">
        <f t="shared" si="6"/>
        <v/>
      </c>
      <c r="O80" s="119">
        <f t="shared" si="2"/>
        <v>0</v>
      </c>
      <c r="P80" s="119" t="str">
        <f t="shared" si="3"/>
        <v/>
      </c>
      <c r="Q80" s="119" t="str">
        <f t="shared" si="4"/>
        <v/>
      </c>
    </row>
    <row r="81" spans="1:18" ht="27" customHeight="1" x14ac:dyDescent="0.2">
      <c r="A81" s="233" t="s">
        <v>113</v>
      </c>
      <c r="B81" s="29">
        <v>30367</v>
      </c>
      <c r="C81" s="224">
        <v>0</v>
      </c>
      <c r="D81" s="54">
        <v>-2.698</v>
      </c>
      <c r="E81" s="51">
        <v>-0.26700000000000002</v>
      </c>
      <c r="F81" s="60">
        <v>-6.3E-2</v>
      </c>
      <c r="G81" s="56">
        <v>0</v>
      </c>
      <c r="H81" s="47"/>
      <c r="I81" s="27"/>
      <c r="J81" s="46">
        <v>9.9000000000000005E-2</v>
      </c>
      <c r="K81" s="123"/>
      <c r="L81" s="119">
        <f t="shared" si="1"/>
        <v>-2.698</v>
      </c>
      <c r="M81" s="119">
        <f t="shared" si="5"/>
        <v>-0.26700000000000002</v>
      </c>
      <c r="N81" s="119">
        <f t="shared" si="6"/>
        <v>-6.3E-2</v>
      </c>
      <c r="O81" s="119">
        <f t="shared" si="2"/>
        <v>0</v>
      </c>
      <c r="P81" s="119" t="str">
        <f t="shared" si="3"/>
        <v/>
      </c>
      <c r="Q81" s="119" t="str">
        <f t="shared" si="4"/>
        <v/>
      </c>
    </row>
    <row r="82" spans="1:18" ht="27" customHeight="1" x14ac:dyDescent="0.2">
      <c r="A82" s="233" t="s">
        <v>114</v>
      </c>
      <c r="B82" s="29">
        <v>30368</v>
      </c>
      <c r="C82" s="224">
        <v>0</v>
      </c>
      <c r="D82" s="46">
        <v>-0.52400000000000002</v>
      </c>
      <c r="E82" s="47"/>
      <c r="F82" s="47"/>
      <c r="G82" s="56">
        <v>45.01</v>
      </c>
      <c r="H82" s="47"/>
      <c r="I82" s="27"/>
      <c r="J82" s="46">
        <v>0.17899999999999999</v>
      </c>
      <c r="K82" s="123"/>
      <c r="L82" s="119">
        <f t="shared" si="1"/>
        <v>-0.52400000000000002</v>
      </c>
      <c r="M82" s="119" t="str">
        <f t="shared" si="5"/>
        <v/>
      </c>
      <c r="N82" s="119" t="str">
        <f t="shared" si="6"/>
        <v/>
      </c>
      <c r="O82" s="119">
        <f t="shared" si="2"/>
        <v>45.01</v>
      </c>
      <c r="P82" s="119" t="str">
        <f t="shared" si="3"/>
        <v/>
      </c>
      <c r="Q82" s="119" t="str">
        <f t="shared" si="4"/>
        <v/>
      </c>
    </row>
    <row r="83" spans="1:18" ht="27" customHeight="1" x14ac:dyDescent="0.2">
      <c r="A83" s="233" t="s">
        <v>115</v>
      </c>
      <c r="B83" s="29">
        <v>30369</v>
      </c>
      <c r="C83" s="224">
        <v>0</v>
      </c>
      <c r="D83" s="54">
        <v>-4.202</v>
      </c>
      <c r="E83" s="51">
        <v>-0.38500000000000001</v>
      </c>
      <c r="F83" s="60">
        <v>-9.6000000000000002E-2</v>
      </c>
      <c r="G83" s="56">
        <v>45.01</v>
      </c>
      <c r="H83" s="47"/>
      <c r="I83" s="27"/>
      <c r="J83" s="46">
        <v>0.17899999999999999</v>
      </c>
      <c r="K83" s="2"/>
      <c r="L83" s="119">
        <f t="shared" si="1"/>
        <v>-4.202</v>
      </c>
      <c r="M83" s="119">
        <f t="shared" si="5"/>
        <v>-0.38500000000000001</v>
      </c>
      <c r="N83" s="119">
        <f t="shared" si="6"/>
        <v>-9.6000000000000002E-2</v>
      </c>
      <c r="O83" s="119">
        <f t="shared" si="2"/>
        <v>45.01</v>
      </c>
      <c r="P83" s="119" t="str">
        <f t="shared" si="3"/>
        <v/>
      </c>
      <c r="Q83" s="119" t="str">
        <f t="shared" si="4"/>
        <v/>
      </c>
    </row>
    <row r="84" spans="1:18" ht="27" customHeight="1" x14ac:dyDescent="0.2">
      <c r="A84" s="233" t="s">
        <v>62</v>
      </c>
      <c r="B84" s="29">
        <v>30370</v>
      </c>
      <c r="C84" s="224">
        <v>1</v>
      </c>
      <c r="D84" s="46">
        <v>0.55900000000000005</v>
      </c>
      <c r="E84" s="47"/>
      <c r="F84" s="47"/>
      <c r="G84" s="56">
        <v>0.92</v>
      </c>
      <c r="H84" s="47"/>
      <c r="I84" s="61"/>
      <c r="J84" s="47"/>
      <c r="K84" s="2"/>
      <c r="L84" s="119">
        <f t="shared" si="1"/>
        <v>0.55900000000000005</v>
      </c>
      <c r="M84" s="119" t="str">
        <f t="shared" si="5"/>
        <v/>
      </c>
      <c r="N84" s="119" t="str">
        <f t="shared" si="6"/>
        <v/>
      </c>
      <c r="O84" s="119">
        <f t="shared" si="2"/>
        <v>0.92</v>
      </c>
      <c r="P84" s="119" t="str">
        <f t="shared" si="3"/>
        <v/>
      </c>
      <c r="Q84" s="119" t="str">
        <f t="shared" si="4"/>
        <v/>
      </c>
    </row>
    <row r="85" spans="1:18" ht="27" customHeight="1" x14ac:dyDescent="0.2">
      <c r="A85" s="233" t="s">
        <v>63</v>
      </c>
      <c r="B85" s="29">
        <v>30371</v>
      </c>
      <c r="C85" s="224">
        <v>2</v>
      </c>
      <c r="D85" s="46">
        <v>0.61899999999999999</v>
      </c>
      <c r="E85" s="46">
        <v>0.30199999999999999</v>
      </c>
      <c r="F85" s="47"/>
      <c r="G85" s="56">
        <v>0.92</v>
      </c>
      <c r="H85" s="47"/>
      <c r="I85" s="61"/>
      <c r="J85" s="47"/>
      <c r="K85" s="2"/>
      <c r="L85" s="119">
        <f t="shared" si="1"/>
        <v>0.61899999999999999</v>
      </c>
      <c r="M85" s="119">
        <f t="shared" si="5"/>
        <v>0.30199999999999999</v>
      </c>
      <c r="N85" s="119" t="str">
        <f t="shared" si="6"/>
        <v/>
      </c>
      <c r="O85" s="119">
        <f t="shared" si="2"/>
        <v>0.92</v>
      </c>
      <c r="P85" s="119" t="str">
        <f t="shared" si="3"/>
        <v/>
      </c>
      <c r="Q85" s="119" t="str">
        <f t="shared" si="4"/>
        <v/>
      </c>
    </row>
    <row r="86" spans="1:18" ht="27" customHeight="1" x14ac:dyDescent="0.2">
      <c r="A86" s="233" t="s">
        <v>64</v>
      </c>
      <c r="B86" s="29">
        <v>30372</v>
      </c>
      <c r="C86" s="224">
        <v>2</v>
      </c>
      <c r="D86" s="46">
        <v>0.30199999999999999</v>
      </c>
      <c r="E86" s="47"/>
      <c r="F86" s="47"/>
      <c r="G86" s="47"/>
      <c r="H86" s="47"/>
      <c r="I86" s="61"/>
      <c r="J86" s="47"/>
      <c r="K86" s="2"/>
      <c r="L86" s="119">
        <f t="shared" si="1"/>
        <v>0.30199999999999999</v>
      </c>
      <c r="M86" s="119" t="str">
        <f t="shared" si="5"/>
        <v/>
      </c>
      <c r="N86" s="119" t="str">
        <f t="shared" si="6"/>
        <v/>
      </c>
      <c r="O86" s="119" t="str">
        <f t="shared" si="2"/>
        <v/>
      </c>
      <c r="P86" s="119" t="str">
        <f t="shared" si="3"/>
        <v/>
      </c>
      <c r="Q86" s="119" t="str">
        <f t="shared" si="4"/>
        <v/>
      </c>
    </row>
    <row r="87" spans="1:18" ht="27" customHeight="1" x14ac:dyDescent="0.2">
      <c r="A87" s="233" t="s">
        <v>65</v>
      </c>
      <c r="B87" s="29">
        <v>30373</v>
      </c>
      <c r="C87" s="224">
        <v>3</v>
      </c>
      <c r="D87" s="46">
        <v>0.502</v>
      </c>
      <c r="E87" s="47"/>
      <c r="F87" s="47"/>
      <c r="G87" s="56">
        <v>1.6</v>
      </c>
      <c r="H87" s="47"/>
      <c r="I87" s="61"/>
      <c r="J87" s="47"/>
      <c r="K87" s="2"/>
      <c r="L87" s="119">
        <f t="shared" si="1"/>
        <v>0.502</v>
      </c>
      <c r="M87" s="119" t="str">
        <f t="shared" si="5"/>
        <v/>
      </c>
      <c r="N87" s="119" t="str">
        <f t="shared" si="6"/>
        <v/>
      </c>
      <c r="O87" s="119">
        <f t="shared" si="2"/>
        <v>1.6</v>
      </c>
      <c r="P87" s="119" t="str">
        <f t="shared" si="3"/>
        <v/>
      </c>
      <c r="Q87" s="119" t="str">
        <f t="shared" si="4"/>
        <v/>
      </c>
      <c r="R87" s="119"/>
    </row>
    <row r="88" spans="1:18" ht="27" customHeight="1" x14ac:dyDescent="0.2">
      <c r="A88" s="233" t="s">
        <v>66</v>
      </c>
      <c r="B88" s="29">
        <v>30374</v>
      </c>
      <c r="C88" s="224">
        <v>4</v>
      </c>
      <c r="D88" s="46">
        <v>0.56100000000000005</v>
      </c>
      <c r="E88" s="46">
        <v>0.30399999999999999</v>
      </c>
      <c r="F88" s="47"/>
      <c r="G88" s="56">
        <v>1.6</v>
      </c>
      <c r="H88" s="47"/>
      <c r="I88" s="61"/>
      <c r="J88" s="47"/>
      <c r="K88" s="2"/>
      <c r="L88" s="119">
        <f t="shared" si="1"/>
        <v>0.56100000000000005</v>
      </c>
      <c r="M88" s="119">
        <f t="shared" si="5"/>
        <v>0.30399999999999999</v>
      </c>
      <c r="N88" s="119" t="str">
        <f t="shared" si="6"/>
        <v/>
      </c>
      <c r="O88" s="119">
        <f t="shared" si="2"/>
        <v>1.6</v>
      </c>
      <c r="P88" s="119" t="str">
        <f t="shared" si="3"/>
        <v/>
      </c>
      <c r="Q88" s="119" t="str">
        <f t="shared" si="4"/>
        <v/>
      </c>
      <c r="R88" s="119"/>
    </row>
    <row r="89" spans="1:18" ht="27" customHeight="1" x14ac:dyDescent="0.2">
      <c r="A89" s="233" t="s">
        <v>1369</v>
      </c>
      <c r="B89" s="29">
        <v>30375</v>
      </c>
      <c r="C89" s="224">
        <v>4</v>
      </c>
      <c r="D89" s="46">
        <v>0.30299999999999999</v>
      </c>
      <c r="E89" s="47"/>
      <c r="F89" s="47"/>
      <c r="G89" s="47"/>
      <c r="H89" s="47"/>
      <c r="I89" s="61"/>
      <c r="J89" s="47"/>
      <c r="K89" s="2"/>
      <c r="L89" s="119">
        <f t="shared" si="1"/>
        <v>0.30299999999999999</v>
      </c>
      <c r="M89" s="119" t="str">
        <f t="shared" si="5"/>
        <v/>
      </c>
      <c r="N89" s="119" t="str">
        <f t="shared" si="6"/>
        <v/>
      </c>
      <c r="O89" s="119" t="str">
        <f t="shared" si="2"/>
        <v/>
      </c>
      <c r="P89" s="119" t="str">
        <f t="shared" si="3"/>
        <v/>
      </c>
      <c r="Q89" s="119" t="str">
        <f t="shared" si="4"/>
        <v/>
      </c>
      <c r="R89" s="119"/>
    </row>
    <row r="90" spans="1:18" ht="27" customHeight="1" x14ac:dyDescent="0.2">
      <c r="A90" s="233" t="s">
        <v>67</v>
      </c>
      <c r="B90" s="29">
        <v>30376</v>
      </c>
      <c r="C90" s="224" t="s">
        <v>20</v>
      </c>
      <c r="D90" s="46">
        <v>0.53100000000000003</v>
      </c>
      <c r="E90" s="46">
        <v>0.29199999999999998</v>
      </c>
      <c r="F90" s="47"/>
      <c r="G90" s="56">
        <v>8.33</v>
      </c>
      <c r="H90" s="47"/>
      <c r="I90" s="61"/>
      <c r="J90" s="47"/>
      <c r="K90" s="2"/>
      <c r="L90" s="119">
        <f t="shared" si="1"/>
        <v>0.53100000000000003</v>
      </c>
      <c r="M90" s="119">
        <f t="shared" si="5"/>
        <v>0.29199999999999998</v>
      </c>
      <c r="N90" s="119" t="str">
        <f t="shared" si="6"/>
        <v/>
      </c>
      <c r="O90" s="119">
        <f t="shared" si="2"/>
        <v>8.33</v>
      </c>
      <c r="P90" s="119" t="str">
        <f t="shared" si="3"/>
        <v/>
      </c>
      <c r="Q90" s="119" t="str">
        <f t="shared" si="4"/>
        <v/>
      </c>
    </row>
    <row r="91" spans="1:18" ht="27" customHeight="1" x14ac:dyDescent="0.2">
      <c r="A91" s="233" t="s">
        <v>116</v>
      </c>
      <c r="B91" s="29">
        <v>30377</v>
      </c>
      <c r="C91" s="224" t="s">
        <v>20</v>
      </c>
      <c r="D91" s="46">
        <v>0.77200000000000002</v>
      </c>
      <c r="E91" s="46">
        <v>0.434</v>
      </c>
      <c r="F91" s="47"/>
      <c r="G91" s="56">
        <v>10.41</v>
      </c>
      <c r="H91" s="47"/>
      <c r="I91" s="61"/>
      <c r="J91" s="47"/>
      <c r="K91" s="2"/>
      <c r="L91" s="119">
        <f t="shared" si="1"/>
        <v>0.77200000000000002</v>
      </c>
      <c r="M91" s="119">
        <f t="shared" si="5"/>
        <v>0.434</v>
      </c>
      <c r="N91" s="119" t="str">
        <f t="shared" si="6"/>
        <v/>
      </c>
      <c r="O91" s="119">
        <f t="shared" si="2"/>
        <v>10.41</v>
      </c>
      <c r="P91" s="119" t="str">
        <f t="shared" si="3"/>
        <v/>
      </c>
      <c r="Q91" s="119" t="str">
        <f t="shared" si="4"/>
        <v/>
      </c>
    </row>
    <row r="92" spans="1:18" ht="27" customHeight="1" x14ac:dyDescent="0.2">
      <c r="A92" s="233" t="s">
        <v>117</v>
      </c>
      <c r="B92" s="29">
        <v>30378</v>
      </c>
      <c r="C92" s="224" t="s">
        <v>20</v>
      </c>
      <c r="D92" s="46">
        <v>0.70899999999999996</v>
      </c>
      <c r="E92" s="46">
        <v>0.48799999999999999</v>
      </c>
      <c r="F92" s="47"/>
      <c r="G92" s="56">
        <v>62.38</v>
      </c>
      <c r="H92" s="47"/>
      <c r="I92" s="61"/>
      <c r="J92" s="47"/>
      <c r="K92" s="2"/>
      <c r="L92" s="119">
        <f t="shared" si="1"/>
        <v>0.70899999999999996</v>
      </c>
      <c r="M92" s="119">
        <f t="shared" si="5"/>
        <v>0.48799999999999999</v>
      </c>
      <c r="N92" s="119" t="str">
        <f t="shared" si="6"/>
        <v/>
      </c>
      <c r="O92" s="119">
        <f t="shared" si="2"/>
        <v>62.38</v>
      </c>
      <c r="P92" s="119" t="str">
        <f t="shared" si="3"/>
        <v/>
      </c>
      <c r="Q92" s="119" t="str">
        <f t="shared" si="4"/>
        <v/>
      </c>
    </row>
    <row r="93" spans="1:18" ht="27" customHeight="1" x14ac:dyDescent="0.2">
      <c r="A93" s="233" t="s">
        <v>628</v>
      </c>
      <c r="B93" s="29">
        <v>30379</v>
      </c>
      <c r="C93" s="224">
        <v>0</v>
      </c>
      <c r="D93" s="54">
        <v>2.0289999999999999</v>
      </c>
      <c r="E93" s="51">
        <v>0.433</v>
      </c>
      <c r="F93" s="60">
        <v>0.29599999999999999</v>
      </c>
      <c r="G93" s="56">
        <v>0.92</v>
      </c>
      <c r="H93" s="47"/>
      <c r="I93" s="61"/>
      <c r="J93" s="47"/>
      <c r="K93" s="2"/>
      <c r="L93" s="119">
        <f t="shared" si="1"/>
        <v>2.0289999999999999</v>
      </c>
      <c r="M93" s="119">
        <f t="shared" si="5"/>
        <v>0.433</v>
      </c>
      <c r="N93" s="119">
        <f t="shared" si="6"/>
        <v>0.29599999999999999</v>
      </c>
      <c r="O93" s="119">
        <f t="shared" si="2"/>
        <v>0.92</v>
      </c>
      <c r="P93" s="119" t="str">
        <f t="shared" si="3"/>
        <v/>
      </c>
      <c r="Q93" s="119" t="str">
        <f t="shared" si="4"/>
        <v/>
      </c>
    </row>
    <row r="94" spans="1:18" ht="27" customHeight="1" x14ac:dyDescent="0.2">
      <c r="A94" s="233" t="s">
        <v>629</v>
      </c>
      <c r="B94" s="29">
        <v>30380</v>
      </c>
      <c r="C94" s="224">
        <v>0</v>
      </c>
      <c r="D94" s="54">
        <v>2.0390000000000001</v>
      </c>
      <c r="E94" s="51">
        <v>0.434</v>
      </c>
      <c r="F94" s="60">
        <v>0.29599999999999999</v>
      </c>
      <c r="G94" s="56">
        <v>1.6</v>
      </c>
      <c r="H94" s="47"/>
      <c r="I94" s="61"/>
      <c r="J94" s="47"/>
      <c r="K94" s="2"/>
      <c r="L94" s="119">
        <f t="shared" si="1"/>
        <v>2.0390000000000001</v>
      </c>
      <c r="M94" s="119">
        <f t="shared" si="5"/>
        <v>0.434</v>
      </c>
      <c r="N94" s="119">
        <f t="shared" si="6"/>
        <v>0.29599999999999999</v>
      </c>
      <c r="O94" s="119">
        <f t="shared" si="2"/>
        <v>1.6</v>
      </c>
      <c r="P94" s="119" t="str">
        <f t="shared" si="3"/>
        <v/>
      </c>
      <c r="Q94" s="119" t="str">
        <f t="shared" si="4"/>
        <v/>
      </c>
    </row>
    <row r="95" spans="1:18" ht="27" customHeight="1" x14ac:dyDescent="0.2">
      <c r="A95" s="233" t="s">
        <v>68</v>
      </c>
      <c r="B95" s="29">
        <v>30381</v>
      </c>
      <c r="C95" s="224">
        <v>0</v>
      </c>
      <c r="D95" s="54">
        <v>1.591</v>
      </c>
      <c r="E95" s="51">
        <v>0.38500000000000001</v>
      </c>
      <c r="F95" s="60">
        <v>0.28499999999999998</v>
      </c>
      <c r="G95" s="56">
        <v>2.5</v>
      </c>
      <c r="H95" s="56">
        <v>0.59</v>
      </c>
      <c r="I95" s="69">
        <v>1.3</v>
      </c>
      <c r="J95" s="46">
        <v>4.4999999999999998E-2</v>
      </c>
      <c r="K95" s="2"/>
      <c r="L95" s="119">
        <f t="shared" si="1"/>
        <v>1.591</v>
      </c>
      <c r="M95" s="119">
        <f t="shared" si="5"/>
        <v>0.38500000000000001</v>
      </c>
      <c r="N95" s="119">
        <f t="shared" si="6"/>
        <v>0.28499999999999998</v>
      </c>
      <c r="O95" s="119">
        <f t="shared" si="2"/>
        <v>2.5</v>
      </c>
      <c r="P95" s="119">
        <f t="shared" si="3"/>
        <v>0.59</v>
      </c>
      <c r="Q95" s="119">
        <f t="shared" si="4"/>
        <v>1.3</v>
      </c>
    </row>
    <row r="96" spans="1:18" ht="27" customHeight="1" x14ac:dyDescent="0.2">
      <c r="A96" s="233" t="s">
        <v>69</v>
      </c>
      <c r="B96" s="29">
        <v>30382</v>
      </c>
      <c r="C96" s="224">
        <v>0</v>
      </c>
      <c r="D96" s="54">
        <v>1.9810000000000001</v>
      </c>
      <c r="E96" s="51">
        <v>0.52900000000000003</v>
      </c>
      <c r="F96" s="60">
        <v>0.41799999999999998</v>
      </c>
      <c r="G96" s="56">
        <v>2.88</v>
      </c>
      <c r="H96" s="56">
        <v>1.03</v>
      </c>
      <c r="I96" s="69">
        <v>1.97</v>
      </c>
      <c r="J96" s="46">
        <v>5.1999999999999998E-2</v>
      </c>
      <c r="K96" s="2"/>
      <c r="L96" s="119">
        <f t="shared" si="1"/>
        <v>1.9810000000000001</v>
      </c>
      <c r="M96" s="119">
        <f t="shared" si="5"/>
        <v>0.52900000000000003</v>
      </c>
      <c r="N96" s="119">
        <f t="shared" si="6"/>
        <v>0.41799999999999998</v>
      </c>
      <c r="O96" s="119">
        <f t="shared" si="2"/>
        <v>2.88</v>
      </c>
      <c r="P96" s="119">
        <f t="shared" si="3"/>
        <v>1.03</v>
      </c>
      <c r="Q96" s="119">
        <f t="shared" si="4"/>
        <v>1.97</v>
      </c>
    </row>
    <row r="97" spans="1:18" ht="27" customHeight="1" x14ac:dyDescent="0.2">
      <c r="A97" s="233" t="s">
        <v>70</v>
      </c>
      <c r="B97" s="29">
        <v>30383</v>
      </c>
      <c r="C97" s="224">
        <v>0</v>
      </c>
      <c r="D97" s="54">
        <v>1.865</v>
      </c>
      <c r="E97" s="51">
        <v>0.57999999999999996</v>
      </c>
      <c r="F97" s="60">
        <v>0.48499999999999999</v>
      </c>
      <c r="G97" s="56">
        <v>34.01</v>
      </c>
      <c r="H97" s="56">
        <v>1.28</v>
      </c>
      <c r="I97" s="69">
        <v>2.54</v>
      </c>
      <c r="J97" s="46">
        <v>4.3999999999999997E-2</v>
      </c>
      <c r="K97" s="2"/>
      <c r="L97" s="119">
        <f t="shared" si="1"/>
        <v>1.865</v>
      </c>
      <c r="M97" s="119">
        <f t="shared" si="5"/>
        <v>0.57999999999999996</v>
      </c>
      <c r="N97" s="119">
        <f t="shared" si="6"/>
        <v>0.48499999999999999</v>
      </c>
      <c r="O97" s="119">
        <f t="shared" si="2"/>
        <v>34.01</v>
      </c>
      <c r="P97" s="119">
        <f t="shared" si="3"/>
        <v>1.28</v>
      </c>
      <c r="Q97" s="119">
        <f t="shared" si="4"/>
        <v>2.54</v>
      </c>
      <c r="R97" s="119"/>
    </row>
    <row r="98" spans="1:18" ht="27" customHeight="1" x14ac:dyDescent="0.2">
      <c r="A98" s="234" t="s">
        <v>215</v>
      </c>
      <c r="B98" s="29">
        <v>30384</v>
      </c>
      <c r="C98" s="224">
        <v>8</v>
      </c>
      <c r="D98" s="46">
        <v>0.61899999999999999</v>
      </c>
      <c r="E98" s="47"/>
      <c r="F98" s="47"/>
      <c r="G98" s="47"/>
      <c r="H98" s="47"/>
      <c r="I98" s="62"/>
      <c r="J98" s="47"/>
      <c r="K98" s="2"/>
      <c r="L98" s="119">
        <f t="shared" si="1"/>
        <v>0.61899999999999999</v>
      </c>
      <c r="M98" s="119" t="str">
        <f t="shared" si="5"/>
        <v/>
      </c>
      <c r="N98" s="119" t="str">
        <f t="shared" si="6"/>
        <v/>
      </c>
      <c r="O98" s="119" t="str">
        <f t="shared" si="2"/>
        <v/>
      </c>
      <c r="P98" s="119" t="str">
        <f t="shared" si="3"/>
        <v/>
      </c>
      <c r="Q98" s="119" t="str">
        <f t="shared" si="4"/>
        <v/>
      </c>
      <c r="R98" s="119"/>
    </row>
    <row r="99" spans="1:18" ht="27" customHeight="1" x14ac:dyDescent="0.2">
      <c r="A99" s="234" t="s">
        <v>216</v>
      </c>
      <c r="B99" s="29">
        <v>30385</v>
      </c>
      <c r="C99" s="224">
        <v>1</v>
      </c>
      <c r="D99" s="46">
        <v>0.67400000000000004</v>
      </c>
      <c r="E99" s="47"/>
      <c r="F99" s="47"/>
      <c r="G99" s="47"/>
      <c r="H99" s="47"/>
      <c r="I99" s="62"/>
      <c r="J99" s="47"/>
      <c r="K99" s="2"/>
      <c r="L99" s="119">
        <f t="shared" si="1"/>
        <v>0.67400000000000004</v>
      </c>
      <c r="M99" s="119" t="str">
        <f t="shared" si="5"/>
        <v/>
      </c>
      <c r="N99" s="119" t="str">
        <f t="shared" si="6"/>
        <v/>
      </c>
      <c r="O99" s="119" t="str">
        <f t="shared" si="2"/>
        <v/>
      </c>
      <c r="P99" s="119" t="str">
        <f t="shared" si="3"/>
        <v/>
      </c>
      <c r="Q99" s="119" t="str">
        <f t="shared" si="4"/>
        <v/>
      </c>
      <c r="R99" s="119"/>
    </row>
    <row r="100" spans="1:18" ht="27" customHeight="1" x14ac:dyDescent="0.2">
      <c r="A100" s="234" t="s">
        <v>217</v>
      </c>
      <c r="B100" s="29">
        <v>30386</v>
      </c>
      <c r="C100" s="224">
        <v>1</v>
      </c>
      <c r="D100" s="46">
        <v>0.80900000000000005</v>
      </c>
      <c r="E100" s="47"/>
      <c r="F100" s="47"/>
      <c r="G100" s="47"/>
      <c r="H100" s="47"/>
      <c r="I100" s="62"/>
      <c r="J100" s="47"/>
      <c r="K100" s="2"/>
      <c r="L100" s="119">
        <f t="shared" si="1"/>
        <v>0.80900000000000005</v>
      </c>
      <c r="M100" s="119" t="str">
        <f t="shared" si="5"/>
        <v/>
      </c>
      <c r="N100" s="119" t="str">
        <f t="shared" si="6"/>
        <v/>
      </c>
      <c r="O100" s="119" t="str">
        <f t="shared" si="2"/>
        <v/>
      </c>
      <c r="P100" s="119" t="str">
        <f t="shared" si="3"/>
        <v/>
      </c>
      <c r="Q100" s="119" t="str">
        <f t="shared" si="4"/>
        <v/>
      </c>
      <c r="R100" s="119"/>
    </row>
    <row r="101" spans="1:18" ht="27" customHeight="1" x14ac:dyDescent="0.2">
      <c r="A101" s="234" t="s">
        <v>218</v>
      </c>
      <c r="B101" s="29">
        <v>30387</v>
      </c>
      <c r="C101" s="224">
        <v>1</v>
      </c>
      <c r="D101" s="46">
        <v>0.56699999999999995</v>
      </c>
      <c r="E101" s="47"/>
      <c r="F101" s="47"/>
      <c r="G101" s="47"/>
      <c r="H101" s="47"/>
      <c r="I101" s="62"/>
      <c r="J101" s="47"/>
      <c r="K101" s="2"/>
      <c r="L101" s="119">
        <f t="shared" si="1"/>
        <v>0.56699999999999995</v>
      </c>
      <c r="M101" s="119" t="str">
        <f t="shared" si="5"/>
        <v/>
      </c>
      <c r="N101" s="119" t="str">
        <f t="shared" si="6"/>
        <v/>
      </c>
      <c r="O101" s="119" t="str">
        <f t="shared" si="2"/>
        <v/>
      </c>
      <c r="P101" s="119" t="str">
        <f t="shared" si="3"/>
        <v/>
      </c>
      <c r="Q101" s="119" t="str">
        <f t="shared" si="4"/>
        <v/>
      </c>
      <c r="R101" s="119"/>
    </row>
    <row r="102" spans="1:18" ht="27" customHeight="1" x14ac:dyDescent="0.2">
      <c r="A102" s="233" t="s">
        <v>71</v>
      </c>
      <c r="B102" s="29">
        <v>30388</v>
      </c>
      <c r="C102" s="224">
        <v>0</v>
      </c>
      <c r="D102" s="67">
        <v>4.7919999999999998</v>
      </c>
      <c r="E102" s="53">
        <v>0.58799999999999997</v>
      </c>
      <c r="F102" s="60">
        <v>0.46700000000000003</v>
      </c>
      <c r="G102" s="47"/>
      <c r="H102" s="47"/>
      <c r="I102" s="61"/>
      <c r="J102" s="47"/>
      <c r="K102" s="2"/>
      <c r="L102" s="119">
        <f t="shared" si="1"/>
        <v>4.7919999999999998</v>
      </c>
      <c r="M102" s="119">
        <f t="shared" si="5"/>
        <v>0.58799999999999997</v>
      </c>
      <c r="N102" s="119">
        <f t="shared" si="6"/>
        <v>0.46700000000000003</v>
      </c>
      <c r="O102" s="119" t="str">
        <f t="shared" si="2"/>
        <v/>
      </c>
      <c r="P102" s="119" t="str">
        <f t="shared" si="3"/>
        <v/>
      </c>
      <c r="Q102" s="119" t="str">
        <f t="shared" si="4"/>
        <v/>
      </c>
      <c r="R102" s="119"/>
    </row>
    <row r="103" spans="1:18" ht="27" customHeight="1" x14ac:dyDescent="0.2">
      <c r="A103" s="233" t="s">
        <v>630</v>
      </c>
      <c r="B103" s="29">
        <v>30389</v>
      </c>
      <c r="C103" s="224" t="s">
        <v>618</v>
      </c>
      <c r="D103" s="46">
        <v>-0.255</v>
      </c>
      <c r="E103" s="47"/>
      <c r="F103" s="47"/>
      <c r="G103" s="56">
        <v>0</v>
      </c>
      <c r="H103" s="47"/>
      <c r="I103" s="61"/>
      <c r="J103" s="47"/>
      <c r="K103" s="123"/>
      <c r="L103" s="119">
        <f t="shared" si="1"/>
        <v>-0.255</v>
      </c>
      <c r="M103" s="119" t="str">
        <f t="shared" si="5"/>
        <v/>
      </c>
      <c r="N103" s="119" t="str">
        <f t="shared" si="6"/>
        <v/>
      </c>
      <c r="O103" s="119">
        <f t="shared" si="2"/>
        <v>0</v>
      </c>
      <c r="P103" s="119" t="str">
        <f t="shared" si="3"/>
        <v/>
      </c>
      <c r="Q103" s="119" t="str">
        <f t="shared" si="4"/>
        <v/>
      </c>
    </row>
    <row r="104" spans="1:18" ht="27" customHeight="1" x14ac:dyDescent="0.2">
      <c r="A104" s="233" t="s">
        <v>72</v>
      </c>
      <c r="B104" s="29">
        <v>30390</v>
      </c>
      <c r="C104" s="224">
        <v>8</v>
      </c>
      <c r="D104" s="46">
        <v>-0.27600000000000002</v>
      </c>
      <c r="E104" s="63"/>
      <c r="F104" s="47"/>
      <c r="G104" s="56">
        <v>0</v>
      </c>
      <c r="H104" s="47"/>
      <c r="I104" s="27"/>
      <c r="J104" s="47"/>
      <c r="K104" s="123"/>
      <c r="L104" s="119">
        <f t="shared" si="1"/>
        <v>-0.27600000000000002</v>
      </c>
      <c r="M104" s="119" t="str">
        <f t="shared" si="5"/>
        <v/>
      </c>
      <c r="N104" s="119" t="str">
        <f t="shared" si="6"/>
        <v/>
      </c>
      <c r="O104" s="119">
        <f t="shared" si="2"/>
        <v>0</v>
      </c>
      <c r="P104" s="119" t="str">
        <f t="shared" si="3"/>
        <v/>
      </c>
      <c r="Q104" s="119" t="str">
        <f t="shared" si="4"/>
        <v/>
      </c>
    </row>
    <row r="105" spans="1:18" ht="27" customHeight="1" x14ac:dyDescent="0.2">
      <c r="A105" s="233" t="s">
        <v>73</v>
      </c>
      <c r="B105" s="29">
        <v>30391</v>
      </c>
      <c r="C105" s="224">
        <v>0</v>
      </c>
      <c r="D105" s="46">
        <v>-0.255</v>
      </c>
      <c r="E105" s="47"/>
      <c r="F105" s="47"/>
      <c r="G105" s="56">
        <v>0</v>
      </c>
      <c r="H105" s="47"/>
      <c r="I105" s="61"/>
      <c r="J105" s="46">
        <v>7.5999999999999998E-2</v>
      </c>
      <c r="K105" s="2"/>
      <c r="L105" s="119">
        <f t="shared" si="1"/>
        <v>-0.255</v>
      </c>
      <c r="M105" s="119" t="str">
        <f t="shared" si="5"/>
        <v/>
      </c>
      <c r="N105" s="119" t="str">
        <f t="shared" si="6"/>
        <v/>
      </c>
      <c r="O105" s="119">
        <f t="shared" si="2"/>
        <v>0</v>
      </c>
      <c r="P105" s="119" t="str">
        <f t="shared" si="3"/>
        <v/>
      </c>
      <c r="Q105" s="119" t="str">
        <f t="shared" si="4"/>
        <v/>
      </c>
    </row>
    <row r="106" spans="1:18" ht="27" customHeight="1" x14ac:dyDescent="0.2">
      <c r="A106" s="233" t="s">
        <v>74</v>
      </c>
      <c r="B106" s="29">
        <v>30392</v>
      </c>
      <c r="C106" s="224">
        <v>0</v>
      </c>
      <c r="D106" s="54">
        <v>-1.976</v>
      </c>
      <c r="E106" s="55">
        <v>-0.19900000000000001</v>
      </c>
      <c r="F106" s="60">
        <v>-4.5999999999999999E-2</v>
      </c>
      <c r="G106" s="56">
        <v>0</v>
      </c>
      <c r="H106" s="47"/>
      <c r="I106" s="61"/>
      <c r="J106" s="46">
        <v>7.5999999999999998E-2</v>
      </c>
      <c r="K106" s="123"/>
      <c r="L106" s="119">
        <f t="shared" si="1"/>
        <v>-1.976</v>
      </c>
      <c r="M106" s="119">
        <f t="shared" si="5"/>
        <v>-0.19900000000000001</v>
      </c>
      <c r="N106" s="119">
        <f t="shared" si="6"/>
        <v>-4.5999999999999999E-2</v>
      </c>
      <c r="O106" s="119">
        <f t="shared" si="2"/>
        <v>0</v>
      </c>
      <c r="P106" s="119" t="str">
        <f t="shared" si="3"/>
        <v/>
      </c>
      <c r="Q106" s="119" t="str">
        <f t="shared" si="4"/>
        <v/>
      </c>
    </row>
    <row r="107" spans="1:18" ht="27" customHeight="1" x14ac:dyDescent="0.2">
      <c r="A107" s="233" t="s">
        <v>75</v>
      </c>
      <c r="B107" s="29">
        <v>30393</v>
      </c>
      <c r="C107" s="224">
        <v>0</v>
      </c>
      <c r="D107" s="46">
        <v>-0.27600000000000002</v>
      </c>
      <c r="E107" s="47"/>
      <c r="F107" s="47"/>
      <c r="G107" s="56">
        <v>0</v>
      </c>
      <c r="H107" s="47"/>
      <c r="I107" s="61"/>
      <c r="J107" s="46">
        <v>7.9000000000000001E-2</v>
      </c>
      <c r="K107" s="123"/>
      <c r="L107" s="119">
        <f t="shared" si="1"/>
        <v>-0.27600000000000002</v>
      </c>
      <c r="M107" s="119" t="str">
        <f t="shared" si="5"/>
        <v/>
      </c>
      <c r="N107" s="119" t="str">
        <f t="shared" si="6"/>
        <v/>
      </c>
      <c r="O107" s="119">
        <f t="shared" si="2"/>
        <v>0</v>
      </c>
      <c r="P107" s="119" t="str">
        <f t="shared" si="3"/>
        <v/>
      </c>
      <c r="Q107" s="119" t="str">
        <f t="shared" si="4"/>
        <v/>
      </c>
    </row>
    <row r="108" spans="1:18" ht="27" customHeight="1" x14ac:dyDescent="0.2">
      <c r="A108" s="233" t="s">
        <v>76</v>
      </c>
      <c r="B108" s="29">
        <v>30394</v>
      </c>
      <c r="C108" s="224">
        <v>0</v>
      </c>
      <c r="D108" s="54">
        <v>-2.1509999999999998</v>
      </c>
      <c r="E108" s="51">
        <v>-0.21299999999999999</v>
      </c>
      <c r="F108" s="60">
        <v>-0.05</v>
      </c>
      <c r="G108" s="56">
        <v>0</v>
      </c>
      <c r="H108" s="47"/>
      <c r="I108" s="61"/>
      <c r="J108" s="46">
        <v>7.9000000000000001E-2</v>
      </c>
      <c r="K108" s="2"/>
      <c r="L108" s="119">
        <f t="shared" si="1"/>
        <v>-2.1509999999999998</v>
      </c>
      <c r="M108" s="119">
        <f t="shared" si="5"/>
        <v>-0.21299999999999999</v>
      </c>
      <c r="N108" s="119">
        <f t="shared" si="6"/>
        <v>-0.05</v>
      </c>
      <c r="O108" s="119">
        <f t="shared" si="2"/>
        <v>0</v>
      </c>
      <c r="P108" s="119" t="str">
        <f t="shared" si="3"/>
        <v/>
      </c>
      <c r="Q108" s="119" t="str">
        <f t="shared" si="4"/>
        <v/>
      </c>
    </row>
    <row r="109" spans="1:18" ht="27" customHeight="1" x14ac:dyDescent="0.2">
      <c r="A109" s="233" t="s">
        <v>77</v>
      </c>
      <c r="B109" s="29">
        <v>30395</v>
      </c>
      <c r="C109" s="224">
        <v>0</v>
      </c>
      <c r="D109" s="46">
        <v>-0.41799999999999998</v>
      </c>
      <c r="E109" s="47"/>
      <c r="F109" s="47"/>
      <c r="G109" s="56">
        <v>35.89</v>
      </c>
      <c r="H109" s="47"/>
      <c r="I109" s="61"/>
      <c r="J109" s="46">
        <v>0.14299999999999999</v>
      </c>
      <c r="K109" s="2"/>
      <c r="L109" s="119">
        <f t="shared" si="1"/>
        <v>-0.41799999999999998</v>
      </c>
      <c r="M109" s="119" t="str">
        <f t="shared" si="5"/>
        <v/>
      </c>
      <c r="N109" s="119" t="str">
        <f t="shared" si="6"/>
        <v/>
      </c>
      <c r="O109" s="119">
        <f t="shared" si="2"/>
        <v>35.89</v>
      </c>
      <c r="P109" s="119" t="str">
        <f t="shared" si="3"/>
        <v/>
      </c>
      <c r="Q109" s="119" t="str">
        <f t="shared" si="4"/>
        <v/>
      </c>
    </row>
    <row r="110" spans="1:18" ht="27" customHeight="1" x14ac:dyDescent="0.2">
      <c r="A110" s="233" t="s">
        <v>78</v>
      </c>
      <c r="B110" s="29">
        <v>30396</v>
      </c>
      <c r="C110" s="224">
        <v>0</v>
      </c>
      <c r="D110" s="54">
        <v>-3.351</v>
      </c>
      <c r="E110" s="51">
        <v>-0.307</v>
      </c>
      <c r="F110" s="60">
        <v>-7.6999999999999999E-2</v>
      </c>
      <c r="G110" s="56">
        <v>35.89</v>
      </c>
      <c r="H110" s="47"/>
      <c r="I110" s="61"/>
      <c r="J110" s="46">
        <v>0.14299999999999999</v>
      </c>
      <c r="K110" s="2"/>
      <c r="L110" s="119">
        <f t="shared" si="1"/>
        <v>-3.351</v>
      </c>
      <c r="M110" s="119">
        <f t="shared" si="5"/>
        <v>-0.307</v>
      </c>
      <c r="N110" s="119">
        <f t="shared" si="6"/>
        <v>-7.6999999999999999E-2</v>
      </c>
      <c r="O110" s="119">
        <f t="shared" si="2"/>
        <v>35.89</v>
      </c>
      <c r="P110" s="119" t="str">
        <f t="shared" si="3"/>
        <v/>
      </c>
      <c r="Q110" s="119" t="str">
        <f t="shared" si="4"/>
        <v/>
      </c>
    </row>
    <row r="111" spans="1:18" ht="27" customHeight="1" x14ac:dyDescent="0.2">
      <c r="A111" s="233" t="s">
        <v>118</v>
      </c>
      <c r="B111" s="29">
        <v>30397</v>
      </c>
      <c r="C111" s="224">
        <v>1</v>
      </c>
      <c r="D111" s="46">
        <v>0.46899999999999997</v>
      </c>
      <c r="E111" s="47"/>
      <c r="F111" s="47"/>
      <c r="G111" s="56">
        <v>0.77</v>
      </c>
      <c r="H111" s="47"/>
      <c r="I111" s="61"/>
      <c r="J111" s="47"/>
      <c r="K111" s="2"/>
      <c r="L111" s="119">
        <f t="shared" si="1"/>
        <v>0.46899999999999997</v>
      </c>
      <c r="M111" s="119" t="str">
        <f t="shared" si="5"/>
        <v/>
      </c>
      <c r="N111" s="119" t="str">
        <f t="shared" si="6"/>
        <v/>
      </c>
      <c r="O111" s="119">
        <f t="shared" si="2"/>
        <v>0.77</v>
      </c>
      <c r="P111" s="119" t="str">
        <f t="shared" si="3"/>
        <v/>
      </c>
      <c r="Q111" s="119" t="str">
        <f t="shared" si="4"/>
        <v/>
      </c>
    </row>
    <row r="112" spans="1:18" ht="27" customHeight="1" x14ac:dyDescent="0.2">
      <c r="A112" s="233" t="s">
        <v>119</v>
      </c>
      <c r="B112" s="29">
        <v>30398</v>
      </c>
      <c r="C112" s="224">
        <v>2</v>
      </c>
      <c r="D112" s="46">
        <v>0.51900000000000002</v>
      </c>
      <c r="E112" s="46">
        <v>0.253</v>
      </c>
      <c r="F112" s="47"/>
      <c r="G112" s="56">
        <v>0.77</v>
      </c>
      <c r="H112" s="47"/>
      <c r="I112" s="61"/>
      <c r="J112" s="47"/>
      <c r="K112" s="2"/>
      <c r="L112" s="119">
        <f t="shared" si="1"/>
        <v>0.51900000000000002</v>
      </c>
      <c r="M112" s="119">
        <f t="shared" si="5"/>
        <v>0.253</v>
      </c>
      <c r="N112" s="119" t="str">
        <f t="shared" si="6"/>
        <v/>
      </c>
      <c r="O112" s="119">
        <f t="shared" si="2"/>
        <v>0.77</v>
      </c>
      <c r="P112" s="119" t="str">
        <f t="shared" si="3"/>
        <v/>
      </c>
      <c r="Q112" s="119" t="str">
        <f t="shared" si="4"/>
        <v/>
      </c>
      <c r="R112" s="119"/>
    </row>
    <row r="113" spans="1:18" ht="27" customHeight="1" x14ac:dyDescent="0.2">
      <c r="A113" s="233" t="s">
        <v>120</v>
      </c>
      <c r="B113" s="29">
        <v>30399</v>
      </c>
      <c r="C113" s="224">
        <v>2</v>
      </c>
      <c r="D113" s="46">
        <v>0.253</v>
      </c>
      <c r="E113" s="47"/>
      <c r="F113" s="47"/>
      <c r="G113" s="47"/>
      <c r="H113" s="47"/>
      <c r="I113" s="61"/>
      <c r="J113" s="47"/>
      <c r="K113" s="2"/>
      <c r="L113" s="119">
        <f t="shared" si="1"/>
        <v>0.253</v>
      </c>
      <c r="M113" s="119" t="str">
        <f t="shared" si="5"/>
        <v/>
      </c>
      <c r="N113" s="119" t="str">
        <f t="shared" si="6"/>
        <v/>
      </c>
      <c r="O113" s="119" t="str">
        <f t="shared" si="2"/>
        <v/>
      </c>
      <c r="P113" s="119" t="str">
        <f t="shared" si="3"/>
        <v/>
      </c>
      <c r="Q113" s="119" t="str">
        <f t="shared" si="4"/>
        <v/>
      </c>
      <c r="R113" s="119"/>
    </row>
    <row r="114" spans="1:18" ht="27" customHeight="1" x14ac:dyDescent="0.2">
      <c r="A114" s="233" t="s">
        <v>121</v>
      </c>
      <c r="B114" s="29">
        <v>30400</v>
      </c>
      <c r="C114" s="224">
        <v>3</v>
      </c>
      <c r="D114" s="46">
        <v>0.42099999999999999</v>
      </c>
      <c r="E114" s="47"/>
      <c r="F114" s="47"/>
      <c r="G114" s="56">
        <v>1.34</v>
      </c>
      <c r="H114" s="47"/>
      <c r="I114" s="61"/>
      <c r="J114" s="47"/>
      <c r="K114" s="2"/>
      <c r="L114" s="119">
        <f t="shared" si="1"/>
        <v>0.42099999999999999</v>
      </c>
      <c r="M114" s="119" t="str">
        <f t="shared" si="5"/>
        <v/>
      </c>
      <c r="N114" s="119" t="str">
        <f t="shared" si="6"/>
        <v/>
      </c>
      <c r="O114" s="119">
        <f t="shared" si="2"/>
        <v>1.34</v>
      </c>
      <c r="P114" s="119" t="str">
        <f t="shared" si="3"/>
        <v/>
      </c>
      <c r="Q114" s="119" t="str">
        <f t="shared" si="4"/>
        <v/>
      </c>
      <c r="R114" s="119"/>
    </row>
    <row r="115" spans="1:18" ht="27" customHeight="1" x14ac:dyDescent="0.2">
      <c r="A115" s="233" t="s">
        <v>122</v>
      </c>
      <c r="B115" s="29">
        <v>30401</v>
      </c>
      <c r="C115" s="224">
        <v>4</v>
      </c>
      <c r="D115" s="46">
        <v>0.47</v>
      </c>
      <c r="E115" s="46">
        <v>0.255</v>
      </c>
      <c r="F115" s="47"/>
      <c r="G115" s="56">
        <v>1.34</v>
      </c>
      <c r="H115" s="47"/>
      <c r="I115" s="61"/>
      <c r="J115" s="47"/>
      <c r="K115" s="2"/>
      <c r="L115" s="119">
        <f t="shared" si="1"/>
        <v>0.47</v>
      </c>
      <c r="M115" s="119">
        <f t="shared" si="5"/>
        <v>0.255</v>
      </c>
      <c r="N115" s="119" t="str">
        <f t="shared" si="6"/>
        <v/>
      </c>
      <c r="O115" s="119">
        <f t="shared" si="2"/>
        <v>1.34</v>
      </c>
      <c r="P115" s="119" t="str">
        <f t="shared" si="3"/>
        <v/>
      </c>
      <c r="Q115" s="119" t="str">
        <f t="shared" si="4"/>
        <v/>
      </c>
    </row>
    <row r="116" spans="1:18" ht="27" customHeight="1" x14ac:dyDescent="0.2">
      <c r="A116" s="233" t="s">
        <v>1371</v>
      </c>
      <c r="B116" s="29">
        <v>30402</v>
      </c>
      <c r="C116" s="224">
        <v>4</v>
      </c>
      <c r="D116" s="46">
        <v>0.254</v>
      </c>
      <c r="E116" s="47"/>
      <c r="F116" s="47"/>
      <c r="G116" s="47"/>
      <c r="H116" s="47"/>
      <c r="I116" s="61"/>
      <c r="J116" s="47"/>
      <c r="K116" s="2"/>
      <c r="L116" s="119">
        <f t="shared" si="1"/>
        <v>0.254</v>
      </c>
      <c r="M116" s="119" t="str">
        <f t="shared" si="5"/>
        <v/>
      </c>
      <c r="N116" s="119" t="str">
        <f t="shared" si="6"/>
        <v/>
      </c>
      <c r="O116" s="119" t="str">
        <f t="shared" si="2"/>
        <v/>
      </c>
      <c r="P116" s="119" t="str">
        <f t="shared" si="3"/>
        <v/>
      </c>
      <c r="Q116" s="119" t="str">
        <f t="shared" si="4"/>
        <v/>
      </c>
    </row>
    <row r="117" spans="1:18" ht="27" customHeight="1" x14ac:dyDescent="0.2">
      <c r="A117" s="233" t="s">
        <v>123</v>
      </c>
      <c r="B117" s="29">
        <v>30403</v>
      </c>
      <c r="C117" s="224" t="s">
        <v>20</v>
      </c>
      <c r="D117" s="46">
        <v>0.44500000000000001</v>
      </c>
      <c r="E117" s="46">
        <v>0.24399999999999999</v>
      </c>
      <c r="F117" s="47"/>
      <c r="G117" s="56">
        <v>6.98</v>
      </c>
      <c r="H117" s="47"/>
      <c r="I117" s="61"/>
      <c r="J117" s="47"/>
      <c r="K117" s="2"/>
      <c r="L117" s="119">
        <f t="shared" si="1"/>
        <v>0.44500000000000001</v>
      </c>
      <c r="M117" s="119">
        <f t="shared" si="5"/>
        <v>0.24399999999999999</v>
      </c>
      <c r="N117" s="119" t="str">
        <f t="shared" si="6"/>
        <v/>
      </c>
      <c r="O117" s="119">
        <f t="shared" si="2"/>
        <v>6.98</v>
      </c>
      <c r="P117" s="119" t="str">
        <f t="shared" si="3"/>
        <v/>
      </c>
      <c r="Q117" s="119" t="str">
        <f t="shared" si="4"/>
        <v/>
      </c>
    </row>
    <row r="118" spans="1:18" ht="27" customHeight="1" x14ac:dyDescent="0.2">
      <c r="A118" s="233" t="s">
        <v>124</v>
      </c>
      <c r="B118" s="29">
        <v>30404</v>
      </c>
      <c r="C118" s="224" t="s">
        <v>20</v>
      </c>
      <c r="D118" s="46">
        <v>0.64700000000000002</v>
      </c>
      <c r="E118" s="46">
        <v>0.36399999999999999</v>
      </c>
      <c r="F118" s="47"/>
      <c r="G118" s="56">
        <v>8.7200000000000006</v>
      </c>
      <c r="H118" s="47"/>
      <c r="I118" s="61"/>
      <c r="J118" s="47"/>
      <c r="K118" s="2"/>
      <c r="L118" s="119">
        <f t="shared" si="1"/>
        <v>0.64700000000000002</v>
      </c>
      <c r="M118" s="119">
        <f t="shared" si="5"/>
        <v>0.36399999999999999</v>
      </c>
      <c r="N118" s="119" t="str">
        <f t="shared" si="6"/>
        <v/>
      </c>
      <c r="O118" s="119">
        <f t="shared" si="2"/>
        <v>8.7200000000000006</v>
      </c>
      <c r="P118" s="119" t="str">
        <f t="shared" si="3"/>
        <v/>
      </c>
      <c r="Q118" s="119" t="str">
        <f t="shared" si="4"/>
        <v/>
      </c>
    </row>
    <row r="119" spans="1:18" ht="27" customHeight="1" x14ac:dyDescent="0.2">
      <c r="A119" s="233" t="s">
        <v>125</v>
      </c>
      <c r="B119" s="29">
        <v>30405</v>
      </c>
      <c r="C119" s="224" t="s">
        <v>20</v>
      </c>
      <c r="D119" s="46">
        <v>0.59399999999999997</v>
      </c>
      <c r="E119" s="46">
        <v>0.40899999999999997</v>
      </c>
      <c r="F119" s="47"/>
      <c r="G119" s="56">
        <v>52.27</v>
      </c>
      <c r="H119" s="47"/>
      <c r="I119" s="61"/>
      <c r="J119" s="47"/>
      <c r="K119" s="2"/>
      <c r="L119" s="119">
        <f t="shared" si="1"/>
        <v>0.59399999999999997</v>
      </c>
      <c r="M119" s="119">
        <f t="shared" si="5"/>
        <v>0.40899999999999997</v>
      </c>
      <c r="N119" s="119" t="str">
        <f t="shared" si="6"/>
        <v/>
      </c>
      <c r="O119" s="119">
        <f t="shared" si="2"/>
        <v>52.27</v>
      </c>
      <c r="P119" s="119" t="str">
        <f t="shared" si="3"/>
        <v/>
      </c>
      <c r="Q119" s="119" t="str">
        <f t="shared" si="4"/>
        <v/>
      </c>
    </row>
    <row r="120" spans="1:18" ht="27" customHeight="1" x14ac:dyDescent="0.2">
      <c r="A120" s="233" t="s">
        <v>631</v>
      </c>
      <c r="B120" s="29">
        <v>30406</v>
      </c>
      <c r="C120" s="224">
        <v>0</v>
      </c>
      <c r="D120" s="54">
        <v>1.7</v>
      </c>
      <c r="E120" s="51">
        <v>0.36199999999999999</v>
      </c>
      <c r="F120" s="60">
        <v>0.248</v>
      </c>
      <c r="G120" s="56">
        <v>0.77</v>
      </c>
      <c r="H120" s="47"/>
      <c r="I120" s="61"/>
      <c r="J120" s="47"/>
      <c r="K120" s="2"/>
      <c r="L120" s="119">
        <f t="shared" si="1"/>
        <v>1.7</v>
      </c>
      <c r="M120" s="119">
        <f t="shared" si="5"/>
        <v>0.36199999999999999</v>
      </c>
      <c r="N120" s="119">
        <f t="shared" si="6"/>
        <v>0.248</v>
      </c>
      <c r="O120" s="119">
        <f t="shared" si="2"/>
        <v>0.77</v>
      </c>
      <c r="P120" s="119" t="str">
        <f t="shared" si="3"/>
        <v/>
      </c>
      <c r="Q120" s="119" t="str">
        <f t="shared" si="4"/>
        <v/>
      </c>
    </row>
    <row r="121" spans="1:18" ht="27" customHeight="1" x14ac:dyDescent="0.2">
      <c r="A121" s="233" t="s">
        <v>632</v>
      </c>
      <c r="B121" s="29">
        <v>30407</v>
      </c>
      <c r="C121" s="224">
        <v>0</v>
      </c>
      <c r="D121" s="54">
        <v>1.708</v>
      </c>
      <c r="E121" s="51">
        <v>0.36299999999999999</v>
      </c>
      <c r="F121" s="60">
        <v>0.248</v>
      </c>
      <c r="G121" s="56">
        <v>1.34</v>
      </c>
      <c r="H121" s="47"/>
      <c r="I121" s="61"/>
      <c r="J121" s="47"/>
      <c r="K121" s="2"/>
      <c r="L121" s="119">
        <f t="shared" si="1"/>
        <v>1.708</v>
      </c>
      <c r="M121" s="119">
        <f t="shared" si="5"/>
        <v>0.36299999999999999</v>
      </c>
      <c r="N121" s="119">
        <f t="shared" si="6"/>
        <v>0.248</v>
      </c>
      <c r="O121" s="119">
        <f t="shared" si="2"/>
        <v>1.34</v>
      </c>
      <c r="P121" s="119" t="str">
        <f t="shared" si="3"/>
        <v/>
      </c>
      <c r="Q121" s="119" t="str">
        <f t="shared" si="4"/>
        <v/>
      </c>
    </row>
    <row r="122" spans="1:18" ht="27" customHeight="1" x14ac:dyDescent="0.2">
      <c r="A122" s="233" t="s">
        <v>126</v>
      </c>
      <c r="B122" s="29">
        <v>30408</v>
      </c>
      <c r="C122" s="224">
        <v>0</v>
      </c>
      <c r="D122" s="54">
        <v>1.333</v>
      </c>
      <c r="E122" s="51">
        <v>0.32300000000000001</v>
      </c>
      <c r="F122" s="60">
        <v>0.23899999999999999</v>
      </c>
      <c r="G122" s="56">
        <v>2.09</v>
      </c>
      <c r="H122" s="56">
        <v>0.49</v>
      </c>
      <c r="I122" s="69">
        <v>1.0900000000000001</v>
      </c>
      <c r="J122" s="46">
        <v>3.7999999999999999E-2</v>
      </c>
      <c r="K122" s="2"/>
      <c r="L122" s="119">
        <f t="shared" ref="L122:L185" si="7">IF(D122&lt;&gt;"",ROUND(D122,3),"")</f>
        <v>1.333</v>
      </c>
      <c r="M122" s="119">
        <f t="shared" si="5"/>
        <v>0.32300000000000001</v>
      </c>
      <c r="N122" s="119">
        <f t="shared" si="6"/>
        <v>0.23899999999999999</v>
      </c>
      <c r="O122" s="119">
        <f t="shared" ref="O122:O185" si="8">IF(G122&lt;&gt;"",ROUND(G122,2),"")</f>
        <v>2.09</v>
      </c>
      <c r="P122" s="119">
        <f t="shared" ref="P122:P185" si="9">IF(H122&lt;&gt;"",ROUND(H122,2),"")</f>
        <v>0.49</v>
      </c>
      <c r="Q122" s="119">
        <f t="shared" ref="Q122:Q185" si="10">IF(I122&lt;&gt;"",ROUND(I122,3),"")</f>
        <v>1.0900000000000001</v>
      </c>
      <c r="R122" s="119"/>
    </row>
    <row r="123" spans="1:18" ht="27" customHeight="1" x14ac:dyDescent="0.2">
      <c r="A123" s="233" t="s">
        <v>127</v>
      </c>
      <c r="B123" s="29">
        <v>30409</v>
      </c>
      <c r="C123" s="224">
        <v>0</v>
      </c>
      <c r="D123" s="54">
        <v>1.66</v>
      </c>
      <c r="E123" s="51">
        <v>0.44400000000000001</v>
      </c>
      <c r="F123" s="60">
        <v>0.35</v>
      </c>
      <c r="G123" s="56">
        <v>2.42</v>
      </c>
      <c r="H123" s="56">
        <v>0.86</v>
      </c>
      <c r="I123" s="69">
        <v>1.65</v>
      </c>
      <c r="J123" s="46">
        <v>4.3999999999999997E-2</v>
      </c>
      <c r="K123" s="2"/>
      <c r="L123" s="119">
        <f t="shared" si="7"/>
        <v>1.66</v>
      </c>
      <c r="M123" s="119">
        <f t="shared" si="5"/>
        <v>0.44400000000000001</v>
      </c>
      <c r="N123" s="119">
        <f t="shared" si="6"/>
        <v>0.35</v>
      </c>
      <c r="O123" s="119">
        <f t="shared" si="8"/>
        <v>2.42</v>
      </c>
      <c r="P123" s="119">
        <f t="shared" si="9"/>
        <v>0.86</v>
      </c>
      <c r="Q123" s="119">
        <f t="shared" si="10"/>
        <v>1.65</v>
      </c>
      <c r="R123" s="119"/>
    </row>
    <row r="124" spans="1:18" ht="27" customHeight="1" x14ac:dyDescent="0.2">
      <c r="A124" s="235" t="s">
        <v>128</v>
      </c>
      <c r="B124" s="29">
        <v>30410</v>
      </c>
      <c r="C124" s="224">
        <v>0</v>
      </c>
      <c r="D124" s="54">
        <v>1.5629999999999999</v>
      </c>
      <c r="E124" s="51">
        <v>0.48599999999999999</v>
      </c>
      <c r="F124" s="60">
        <v>0.40600000000000003</v>
      </c>
      <c r="G124" s="56">
        <v>28.5</v>
      </c>
      <c r="H124" s="56">
        <v>1.07</v>
      </c>
      <c r="I124" s="69">
        <v>2.13</v>
      </c>
      <c r="J124" s="46">
        <v>3.6999999999999998E-2</v>
      </c>
      <c r="K124" s="2"/>
      <c r="L124" s="119">
        <f t="shared" si="7"/>
        <v>1.5629999999999999</v>
      </c>
      <c r="M124" s="119">
        <f t="shared" si="5"/>
        <v>0.48599999999999999</v>
      </c>
      <c r="N124" s="119">
        <f t="shared" si="6"/>
        <v>0.40600000000000003</v>
      </c>
      <c r="O124" s="119">
        <f t="shared" si="8"/>
        <v>28.5</v>
      </c>
      <c r="P124" s="119">
        <f t="shared" si="9"/>
        <v>1.07</v>
      </c>
      <c r="Q124" s="119">
        <f t="shared" si="10"/>
        <v>2.13</v>
      </c>
      <c r="R124" s="119"/>
    </row>
    <row r="125" spans="1:18" ht="27" customHeight="1" x14ac:dyDescent="0.2">
      <c r="A125" s="234" t="s">
        <v>219</v>
      </c>
      <c r="B125" s="29">
        <v>30411</v>
      </c>
      <c r="C125" s="224">
        <v>8</v>
      </c>
      <c r="D125" s="46">
        <v>0.51900000000000002</v>
      </c>
      <c r="E125" s="47"/>
      <c r="F125" s="47"/>
      <c r="G125" s="47"/>
      <c r="H125" s="47"/>
      <c r="I125" s="62"/>
      <c r="J125" s="47"/>
      <c r="K125" s="2"/>
      <c r="L125" s="119">
        <f t="shared" si="7"/>
        <v>0.51900000000000002</v>
      </c>
      <c r="M125" s="119" t="str">
        <f t="shared" si="5"/>
        <v/>
      </c>
      <c r="N125" s="119" t="str">
        <f t="shared" si="6"/>
        <v/>
      </c>
      <c r="O125" s="119" t="str">
        <f t="shared" si="8"/>
        <v/>
      </c>
      <c r="P125" s="119" t="str">
        <f t="shared" si="9"/>
        <v/>
      </c>
      <c r="Q125" s="119" t="str">
        <f t="shared" si="10"/>
        <v/>
      </c>
      <c r="R125" s="119"/>
    </row>
    <row r="126" spans="1:18" ht="27" customHeight="1" x14ac:dyDescent="0.2">
      <c r="A126" s="234" t="s">
        <v>220</v>
      </c>
      <c r="B126" s="29">
        <v>30412</v>
      </c>
      <c r="C126" s="224">
        <v>1</v>
      </c>
      <c r="D126" s="46">
        <v>0.56399999999999995</v>
      </c>
      <c r="E126" s="47"/>
      <c r="F126" s="47"/>
      <c r="G126" s="47"/>
      <c r="H126" s="47"/>
      <c r="I126" s="62"/>
      <c r="J126" s="47"/>
      <c r="K126" s="2"/>
      <c r="L126" s="119">
        <f t="shared" si="7"/>
        <v>0.56399999999999995</v>
      </c>
      <c r="M126" s="119" t="str">
        <f t="shared" si="5"/>
        <v/>
      </c>
      <c r="N126" s="119" t="str">
        <f t="shared" si="6"/>
        <v/>
      </c>
      <c r="O126" s="119" t="str">
        <f t="shared" si="8"/>
        <v/>
      </c>
      <c r="P126" s="119" t="str">
        <f t="shared" si="9"/>
        <v/>
      </c>
      <c r="Q126" s="119" t="str">
        <f t="shared" si="10"/>
        <v/>
      </c>
      <c r="R126" s="119"/>
    </row>
    <row r="127" spans="1:18" ht="27" customHeight="1" x14ac:dyDescent="0.2">
      <c r="A127" s="234" t="s">
        <v>221</v>
      </c>
      <c r="B127" s="29">
        <v>30413</v>
      </c>
      <c r="C127" s="224">
        <v>1</v>
      </c>
      <c r="D127" s="46">
        <v>0.67800000000000005</v>
      </c>
      <c r="E127" s="47"/>
      <c r="F127" s="47"/>
      <c r="G127" s="47"/>
      <c r="H127" s="47"/>
      <c r="I127" s="62"/>
      <c r="J127" s="47"/>
      <c r="K127" s="2"/>
      <c r="L127" s="119">
        <f t="shared" si="7"/>
        <v>0.67800000000000005</v>
      </c>
      <c r="M127" s="119" t="str">
        <f t="shared" si="5"/>
        <v/>
      </c>
      <c r="N127" s="119" t="str">
        <f t="shared" si="6"/>
        <v/>
      </c>
      <c r="O127" s="119" t="str">
        <f t="shared" si="8"/>
        <v/>
      </c>
      <c r="P127" s="119" t="str">
        <f t="shared" si="9"/>
        <v/>
      </c>
      <c r="Q127" s="119" t="str">
        <f t="shared" si="10"/>
        <v/>
      </c>
      <c r="R127" s="119"/>
    </row>
    <row r="128" spans="1:18" ht="27" customHeight="1" x14ac:dyDescent="0.2">
      <c r="A128" s="234" t="s">
        <v>222</v>
      </c>
      <c r="B128" s="29">
        <v>30414</v>
      </c>
      <c r="C128" s="224">
        <v>1</v>
      </c>
      <c r="D128" s="46">
        <v>0.47499999999999998</v>
      </c>
      <c r="E128" s="47"/>
      <c r="F128" s="47"/>
      <c r="G128" s="47"/>
      <c r="H128" s="47"/>
      <c r="I128" s="62"/>
      <c r="J128" s="47"/>
      <c r="K128" s="123"/>
      <c r="L128" s="119">
        <f t="shared" si="7"/>
        <v>0.47499999999999998</v>
      </c>
      <c r="M128" s="119" t="str">
        <f t="shared" si="5"/>
        <v/>
      </c>
      <c r="N128" s="119" t="str">
        <f t="shared" si="6"/>
        <v/>
      </c>
      <c r="O128" s="119" t="str">
        <f t="shared" si="8"/>
        <v/>
      </c>
      <c r="P128" s="119" t="str">
        <f t="shared" si="9"/>
        <v/>
      </c>
      <c r="Q128" s="119" t="str">
        <f t="shared" si="10"/>
        <v/>
      </c>
    </row>
    <row r="129" spans="1:18" ht="27" customHeight="1" x14ac:dyDescent="0.2">
      <c r="A129" s="233" t="s">
        <v>129</v>
      </c>
      <c r="B129" s="29">
        <v>30415</v>
      </c>
      <c r="C129" s="224">
        <v>0</v>
      </c>
      <c r="D129" s="67">
        <v>4.0149999999999997</v>
      </c>
      <c r="E129" s="53">
        <v>0.49299999999999999</v>
      </c>
      <c r="F129" s="60">
        <v>0.39100000000000001</v>
      </c>
      <c r="G129" s="47"/>
      <c r="H129" s="47"/>
      <c r="I129" s="61"/>
      <c r="J129" s="47"/>
      <c r="K129" s="123"/>
      <c r="L129" s="119">
        <f t="shared" si="7"/>
        <v>4.0149999999999997</v>
      </c>
      <c r="M129" s="119">
        <f t="shared" si="5"/>
        <v>0.49299999999999999</v>
      </c>
      <c r="N129" s="119">
        <f t="shared" si="6"/>
        <v>0.39100000000000001</v>
      </c>
      <c r="O129" s="119" t="str">
        <f t="shared" si="8"/>
        <v/>
      </c>
      <c r="P129" s="119" t="str">
        <f t="shared" si="9"/>
        <v/>
      </c>
      <c r="Q129" s="119" t="str">
        <f t="shared" si="10"/>
        <v/>
      </c>
    </row>
    <row r="130" spans="1:18" ht="27" customHeight="1" x14ac:dyDescent="0.2">
      <c r="A130" s="233" t="s">
        <v>633</v>
      </c>
      <c r="B130" s="29">
        <v>30416</v>
      </c>
      <c r="C130" s="224" t="s">
        <v>618</v>
      </c>
      <c r="D130" s="46">
        <v>-0.21299999999999999</v>
      </c>
      <c r="E130" s="47"/>
      <c r="F130" s="47"/>
      <c r="G130" s="56">
        <v>0</v>
      </c>
      <c r="H130" s="47"/>
      <c r="I130" s="61"/>
      <c r="J130" s="47"/>
      <c r="K130" s="2"/>
      <c r="L130" s="119">
        <f t="shared" si="7"/>
        <v>-0.21299999999999999</v>
      </c>
      <c r="M130" s="119" t="str">
        <f t="shared" si="5"/>
        <v/>
      </c>
      <c r="N130" s="119" t="str">
        <f t="shared" si="6"/>
        <v/>
      </c>
      <c r="O130" s="119">
        <f t="shared" si="8"/>
        <v>0</v>
      </c>
      <c r="P130" s="119" t="str">
        <f t="shared" si="9"/>
        <v/>
      </c>
      <c r="Q130" s="119" t="str">
        <f t="shared" si="10"/>
        <v/>
      </c>
    </row>
    <row r="131" spans="1:18" ht="27" customHeight="1" x14ac:dyDescent="0.2">
      <c r="A131" s="233" t="s">
        <v>130</v>
      </c>
      <c r="B131" s="29">
        <v>30417</v>
      </c>
      <c r="C131" s="224">
        <v>8</v>
      </c>
      <c r="D131" s="46">
        <v>-0.23100000000000001</v>
      </c>
      <c r="E131" s="47"/>
      <c r="F131" s="47"/>
      <c r="G131" s="56">
        <v>0</v>
      </c>
      <c r="H131" s="47"/>
      <c r="I131" s="27"/>
      <c r="J131" s="47"/>
      <c r="K131" s="123"/>
      <c r="L131" s="119">
        <f t="shared" si="7"/>
        <v>-0.23100000000000001</v>
      </c>
      <c r="M131" s="119" t="str">
        <f t="shared" si="5"/>
        <v/>
      </c>
      <c r="N131" s="119" t="str">
        <f t="shared" si="6"/>
        <v/>
      </c>
      <c r="O131" s="119">
        <f t="shared" si="8"/>
        <v>0</v>
      </c>
      <c r="P131" s="119" t="str">
        <f t="shared" si="9"/>
        <v/>
      </c>
      <c r="Q131" s="119" t="str">
        <f t="shared" si="10"/>
        <v/>
      </c>
    </row>
    <row r="132" spans="1:18" ht="27" customHeight="1" x14ac:dyDescent="0.2">
      <c r="A132" s="233" t="s">
        <v>131</v>
      </c>
      <c r="B132" s="29">
        <v>30418</v>
      </c>
      <c r="C132" s="224">
        <v>0</v>
      </c>
      <c r="D132" s="46">
        <v>-0.21299999999999999</v>
      </c>
      <c r="E132" s="47"/>
      <c r="F132" s="47"/>
      <c r="G132" s="56">
        <v>0</v>
      </c>
      <c r="H132" s="47"/>
      <c r="I132" s="27"/>
      <c r="J132" s="46">
        <v>6.4000000000000001E-2</v>
      </c>
      <c r="K132" s="123"/>
      <c r="L132" s="119">
        <f t="shared" si="7"/>
        <v>-0.21299999999999999</v>
      </c>
      <c r="M132" s="119" t="str">
        <f t="shared" si="5"/>
        <v/>
      </c>
      <c r="N132" s="119" t="str">
        <f t="shared" si="6"/>
        <v/>
      </c>
      <c r="O132" s="119">
        <f t="shared" si="8"/>
        <v>0</v>
      </c>
      <c r="P132" s="119" t="str">
        <f t="shared" si="9"/>
        <v/>
      </c>
      <c r="Q132" s="119" t="str">
        <f t="shared" si="10"/>
        <v/>
      </c>
    </row>
    <row r="133" spans="1:18" ht="27" customHeight="1" x14ac:dyDescent="0.2">
      <c r="A133" s="233" t="s">
        <v>132</v>
      </c>
      <c r="B133" s="29">
        <v>30419</v>
      </c>
      <c r="C133" s="224">
        <v>0</v>
      </c>
      <c r="D133" s="54">
        <v>-1.6559999999999999</v>
      </c>
      <c r="E133" s="55">
        <v>-0.16600000000000001</v>
      </c>
      <c r="F133" s="60">
        <v>-3.9E-2</v>
      </c>
      <c r="G133" s="56">
        <v>0</v>
      </c>
      <c r="H133" s="47"/>
      <c r="I133" s="27"/>
      <c r="J133" s="46">
        <v>6.4000000000000001E-2</v>
      </c>
      <c r="K133" s="2"/>
      <c r="L133" s="119">
        <f t="shared" si="7"/>
        <v>-1.6559999999999999</v>
      </c>
      <c r="M133" s="119">
        <f t="shared" si="5"/>
        <v>-0.16600000000000001</v>
      </c>
      <c r="N133" s="119">
        <f t="shared" si="6"/>
        <v>-3.9E-2</v>
      </c>
      <c r="O133" s="119">
        <f t="shared" si="8"/>
        <v>0</v>
      </c>
      <c r="P133" s="119" t="str">
        <f t="shared" si="9"/>
        <v/>
      </c>
      <c r="Q133" s="119" t="str">
        <f t="shared" si="10"/>
        <v/>
      </c>
    </row>
    <row r="134" spans="1:18" ht="27" customHeight="1" x14ac:dyDescent="0.2">
      <c r="A134" s="233" t="s">
        <v>133</v>
      </c>
      <c r="B134" s="29">
        <v>30420</v>
      </c>
      <c r="C134" s="224">
        <v>0</v>
      </c>
      <c r="D134" s="46">
        <v>-0.23100000000000001</v>
      </c>
      <c r="E134" s="47"/>
      <c r="F134" s="47"/>
      <c r="G134" s="56">
        <v>0</v>
      </c>
      <c r="H134" s="47"/>
      <c r="I134" s="27"/>
      <c r="J134" s="46">
        <v>6.6000000000000003E-2</v>
      </c>
      <c r="K134" s="2"/>
      <c r="L134" s="119">
        <f t="shared" si="7"/>
        <v>-0.23100000000000001</v>
      </c>
      <c r="M134" s="119" t="str">
        <f t="shared" si="5"/>
        <v/>
      </c>
      <c r="N134" s="119" t="str">
        <f t="shared" si="6"/>
        <v/>
      </c>
      <c r="O134" s="119">
        <f t="shared" si="8"/>
        <v>0</v>
      </c>
      <c r="P134" s="119" t="str">
        <f t="shared" si="9"/>
        <v/>
      </c>
      <c r="Q134" s="119" t="str">
        <f t="shared" si="10"/>
        <v/>
      </c>
    </row>
    <row r="135" spans="1:18" ht="27" customHeight="1" x14ac:dyDescent="0.2">
      <c r="A135" s="233" t="s">
        <v>134</v>
      </c>
      <c r="B135" s="29">
        <v>30421</v>
      </c>
      <c r="C135" s="224">
        <v>0</v>
      </c>
      <c r="D135" s="54">
        <v>-1.8029999999999999</v>
      </c>
      <c r="E135" s="51">
        <v>-0.17899999999999999</v>
      </c>
      <c r="F135" s="60">
        <v>-4.2000000000000003E-2</v>
      </c>
      <c r="G135" s="56">
        <v>0</v>
      </c>
      <c r="H135" s="47"/>
      <c r="I135" s="27"/>
      <c r="J135" s="46">
        <v>6.6000000000000003E-2</v>
      </c>
      <c r="K135" s="2"/>
      <c r="L135" s="119">
        <f t="shared" si="7"/>
        <v>-1.8029999999999999</v>
      </c>
      <c r="M135" s="119">
        <f t="shared" si="5"/>
        <v>-0.17899999999999999</v>
      </c>
      <c r="N135" s="119">
        <f t="shared" si="6"/>
        <v>-4.2000000000000003E-2</v>
      </c>
      <c r="O135" s="119">
        <f t="shared" si="8"/>
        <v>0</v>
      </c>
      <c r="P135" s="119" t="str">
        <f t="shared" si="9"/>
        <v/>
      </c>
      <c r="Q135" s="119" t="str">
        <f t="shared" si="10"/>
        <v/>
      </c>
    </row>
    <row r="136" spans="1:18" ht="27" customHeight="1" x14ac:dyDescent="0.2">
      <c r="A136" s="233" t="s">
        <v>135</v>
      </c>
      <c r="B136" s="29">
        <v>30422</v>
      </c>
      <c r="C136" s="224">
        <v>0</v>
      </c>
      <c r="D136" s="46">
        <v>-0.35</v>
      </c>
      <c r="E136" s="47"/>
      <c r="F136" s="47"/>
      <c r="G136" s="56">
        <v>30.07</v>
      </c>
      <c r="H136" s="47"/>
      <c r="I136" s="27"/>
      <c r="J136" s="46">
        <v>0.12</v>
      </c>
      <c r="K136" s="2"/>
      <c r="L136" s="119">
        <f t="shared" si="7"/>
        <v>-0.35</v>
      </c>
      <c r="M136" s="119" t="str">
        <f t="shared" si="5"/>
        <v/>
      </c>
      <c r="N136" s="119" t="str">
        <f t="shared" si="6"/>
        <v/>
      </c>
      <c r="O136" s="119">
        <f t="shared" si="8"/>
        <v>30.07</v>
      </c>
      <c r="P136" s="119" t="str">
        <f t="shared" si="9"/>
        <v/>
      </c>
      <c r="Q136" s="119" t="str">
        <f t="shared" si="10"/>
        <v/>
      </c>
    </row>
    <row r="137" spans="1:18" ht="27" customHeight="1" x14ac:dyDescent="0.2">
      <c r="A137" s="233" t="s">
        <v>136</v>
      </c>
      <c r="B137" s="29">
        <v>30423</v>
      </c>
      <c r="C137" s="224">
        <v>0</v>
      </c>
      <c r="D137" s="54">
        <v>-2.8069999999999999</v>
      </c>
      <c r="E137" s="51">
        <v>-0.25700000000000001</v>
      </c>
      <c r="F137" s="60">
        <v>-6.4000000000000001E-2</v>
      </c>
      <c r="G137" s="56">
        <v>30.07</v>
      </c>
      <c r="H137" s="47"/>
      <c r="I137" s="27"/>
      <c r="J137" s="46">
        <v>0.12</v>
      </c>
      <c r="K137" s="2"/>
      <c r="L137" s="119">
        <f t="shared" si="7"/>
        <v>-2.8069999999999999</v>
      </c>
      <c r="M137" s="119">
        <f t="shared" ref="M137:M191" si="11">IF(E137&lt;&gt;"",ROUND(E137,3),"")</f>
        <v>-0.25700000000000001</v>
      </c>
      <c r="N137" s="119">
        <f t="shared" ref="N137:N191" si="12">IF(F137&lt;&gt;"",ROUND(F137,3),"")</f>
        <v>-6.4000000000000001E-2</v>
      </c>
      <c r="O137" s="119">
        <f t="shared" si="8"/>
        <v>30.07</v>
      </c>
      <c r="P137" s="119" t="str">
        <f t="shared" si="9"/>
        <v/>
      </c>
      <c r="Q137" s="119" t="str">
        <f t="shared" si="10"/>
        <v/>
      </c>
      <c r="R137" s="119"/>
    </row>
    <row r="138" spans="1:18" ht="27" customHeight="1" x14ac:dyDescent="0.2">
      <c r="A138" s="233" t="s">
        <v>137</v>
      </c>
      <c r="B138" s="29">
        <v>30424</v>
      </c>
      <c r="C138" s="224">
        <v>1</v>
      </c>
      <c r="D138" s="46">
        <v>0.26500000000000001</v>
      </c>
      <c r="E138" s="47"/>
      <c r="F138" s="47"/>
      <c r="G138" s="56">
        <v>0.44</v>
      </c>
      <c r="H138" s="47"/>
      <c r="I138" s="61"/>
      <c r="J138" s="47"/>
      <c r="K138" s="2"/>
      <c r="L138" s="119">
        <f t="shared" si="7"/>
        <v>0.26500000000000001</v>
      </c>
      <c r="M138" s="119" t="str">
        <f t="shared" si="11"/>
        <v/>
      </c>
      <c r="N138" s="119" t="str">
        <f t="shared" si="12"/>
        <v/>
      </c>
      <c r="O138" s="119">
        <f t="shared" si="8"/>
        <v>0.44</v>
      </c>
      <c r="P138" s="119" t="str">
        <f t="shared" si="9"/>
        <v/>
      </c>
      <c r="Q138" s="119" t="str">
        <f t="shared" si="10"/>
        <v/>
      </c>
      <c r="R138" s="119"/>
    </row>
    <row r="139" spans="1:18" ht="27" customHeight="1" x14ac:dyDescent="0.2">
      <c r="A139" s="233" t="s">
        <v>138</v>
      </c>
      <c r="B139" s="29">
        <v>30425</v>
      </c>
      <c r="C139" s="224">
        <v>2</v>
      </c>
      <c r="D139" s="46">
        <v>0.29299999999999998</v>
      </c>
      <c r="E139" s="46">
        <v>0.14299999999999999</v>
      </c>
      <c r="F139" s="47"/>
      <c r="G139" s="56">
        <v>0.44</v>
      </c>
      <c r="H139" s="47"/>
      <c r="I139" s="61"/>
      <c r="J139" s="47"/>
      <c r="K139" s="2"/>
      <c r="L139" s="119">
        <f t="shared" si="7"/>
        <v>0.29299999999999998</v>
      </c>
      <c r="M139" s="119">
        <f t="shared" si="11"/>
        <v>0.14299999999999999</v>
      </c>
      <c r="N139" s="119" t="str">
        <f t="shared" si="12"/>
        <v/>
      </c>
      <c r="O139" s="119">
        <f t="shared" si="8"/>
        <v>0.44</v>
      </c>
      <c r="P139" s="119" t="str">
        <f t="shared" si="9"/>
        <v/>
      </c>
      <c r="Q139" s="119" t="str">
        <f t="shared" si="10"/>
        <v/>
      </c>
      <c r="R139" s="119"/>
    </row>
    <row r="140" spans="1:18" ht="27" customHeight="1" x14ac:dyDescent="0.2">
      <c r="A140" s="233" t="s">
        <v>139</v>
      </c>
      <c r="B140" s="29">
        <v>30426</v>
      </c>
      <c r="C140" s="224">
        <v>2</v>
      </c>
      <c r="D140" s="46">
        <v>0.14299999999999999</v>
      </c>
      <c r="E140" s="47"/>
      <c r="F140" s="47"/>
      <c r="G140" s="57"/>
      <c r="H140" s="47"/>
      <c r="I140" s="61"/>
      <c r="J140" s="47"/>
      <c r="K140" s="2"/>
      <c r="L140" s="119">
        <f t="shared" si="7"/>
        <v>0.14299999999999999</v>
      </c>
      <c r="M140" s="119" t="str">
        <f t="shared" si="11"/>
        <v/>
      </c>
      <c r="N140" s="119" t="str">
        <f t="shared" si="12"/>
        <v/>
      </c>
      <c r="O140" s="119" t="str">
        <f t="shared" si="8"/>
        <v/>
      </c>
      <c r="P140" s="119" t="str">
        <f t="shared" si="9"/>
        <v/>
      </c>
      <c r="Q140" s="119" t="str">
        <f t="shared" si="10"/>
        <v/>
      </c>
    </row>
    <row r="141" spans="1:18" ht="27" customHeight="1" x14ac:dyDescent="0.2">
      <c r="A141" s="233" t="s">
        <v>140</v>
      </c>
      <c r="B141" s="29">
        <v>30427</v>
      </c>
      <c r="C141" s="224">
        <v>3</v>
      </c>
      <c r="D141" s="46">
        <v>0.23799999999999999</v>
      </c>
      <c r="E141" s="47"/>
      <c r="F141" s="47"/>
      <c r="G141" s="56">
        <v>0.76</v>
      </c>
      <c r="H141" s="47"/>
      <c r="I141" s="61"/>
      <c r="J141" s="47"/>
      <c r="K141" s="2"/>
      <c r="L141" s="119">
        <f t="shared" si="7"/>
        <v>0.23799999999999999</v>
      </c>
      <c r="M141" s="119" t="str">
        <f t="shared" si="11"/>
        <v/>
      </c>
      <c r="N141" s="119" t="str">
        <f t="shared" si="12"/>
        <v/>
      </c>
      <c r="O141" s="119">
        <f t="shared" si="8"/>
        <v>0.76</v>
      </c>
      <c r="P141" s="119" t="str">
        <f t="shared" si="9"/>
        <v/>
      </c>
      <c r="Q141" s="119" t="str">
        <f t="shared" si="10"/>
        <v/>
      </c>
    </row>
    <row r="142" spans="1:18" ht="27" customHeight="1" x14ac:dyDescent="0.2">
      <c r="A142" s="233" t="s">
        <v>141</v>
      </c>
      <c r="B142" s="29">
        <v>30428</v>
      </c>
      <c r="C142" s="224">
        <v>4</v>
      </c>
      <c r="D142" s="46">
        <v>0.26500000000000001</v>
      </c>
      <c r="E142" s="46">
        <v>0.14399999999999999</v>
      </c>
      <c r="F142" s="47"/>
      <c r="G142" s="56">
        <v>0.76</v>
      </c>
      <c r="H142" s="47"/>
      <c r="I142" s="61"/>
      <c r="J142" s="47"/>
      <c r="K142" s="2"/>
      <c r="L142" s="119">
        <f t="shared" si="7"/>
        <v>0.26500000000000001</v>
      </c>
      <c r="M142" s="119">
        <f t="shared" si="11"/>
        <v>0.14399999999999999</v>
      </c>
      <c r="N142" s="119" t="str">
        <f t="shared" si="12"/>
        <v/>
      </c>
      <c r="O142" s="119">
        <f t="shared" si="8"/>
        <v>0.76</v>
      </c>
      <c r="P142" s="119" t="str">
        <f t="shared" si="9"/>
        <v/>
      </c>
      <c r="Q142" s="119" t="str">
        <f t="shared" si="10"/>
        <v/>
      </c>
    </row>
    <row r="143" spans="1:18" ht="27" customHeight="1" x14ac:dyDescent="0.2">
      <c r="A143" s="233" t="s">
        <v>1370</v>
      </c>
      <c r="B143" s="29">
        <v>30429</v>
      </c>
      <c r="C143" s="224">
        <v>4</v>
      </c>
      <c r="D143" s="46">
        <v>0.14299999999999999</v>
      </c>
      <c r="E143" s="47"/>
      <c r="F143" s="47"/>
      <c r="G143" s="57"/>
      <c r="H143" s="47"/>
      <c r="I143" s="61"/>
      <c r="J143" s="47"/>
      <c r="K143" s="2"/>
      <c r="L143" s="119">
        <f t="shared" si="7"/>
        <v>0.14299999999999999</v>
      </c>
      <c r="M143" s="119" t="str">
        <f t="shared" si="11"/>
        <v/>
      </c>
      <c r="N143" s="119" t="str">
        <f t="shared" si="12"/>
        <v/>
      </c>
      <c r="O143" s="119" t="str">
        <f t="shared" si="8"/>
        <v/>
      </c>
      <c r="P143" s="119" t="str">
        <f t="shared" si="9"/>
        <v/>
      </c>
      <c r="Q143" s="119" t="str">
        <f t="shared" si="10"/>
        <v/>
      </c>
    </row>
    <row r="144" spans="1:18" ht="27" customHeight="1" x14ac:dyDescent="0.2">
      <c r="A144" s="233" t="s">
        <v>142</v>
      </c>
      <c r="B144" s="29">
        <v>30430</v>
      </c>
      <c r="C144" s="224" t="s">
        <v>20</v>
      </c>
      <c r="D144" s="46">
        <v>0.252</v>
      </c>
      <c r="E144" s="46">
        <v>0.13800000000000001</v>
      </c>
      <c r="F144" s="47"/>
      <c r="G144" s="56">
        <v>3.95</v>
      </c>
      <c r="H144" s="47"/>
      <c r="I144" s="61"/>
      <c r="J144" s="47"/>
      <c r="K144" s="2"/>
      <c r="L144" s="119">
        <f t="shared" si="7"/>
        <v>0.252</v>
      </c>
      <c r="M144" s="119">
        <f t="shared" si="11"/>
        <v>0.13800000000000001</v>
      </c>
      <c r="N144" s="119" t="str">
        <f t="shared" si="12"/>
        <v/>
      </c>
      <c r="O144" s="119">
        <f t="shared" si="8"/>
        <v>3.95</v>
      </c>
      <c r="P144" s="119" t="str">
        <f t="shared" si="9"/>
        <v/>
      </c>
      <c r="Q144" s="119" t="str">
        <f t="shared" si="10"/>
        <v/>
      </c>
    </row>
    <row r="145" spans="1:18" ht="27" customHeight="1" x14ac:dyDescent="0.2">
      <c r="A145" s="233" t="s">
        <v>143</v>
      </c>
      <c r="B145" s="29">
        <v>30431</v>
      </c>
      <c r="C145" s="224" t="s">
        <v>20</v>
      </c>
      <c r="D145" s="46">
        <v>0.36599999999999999</v>
      </c>
      <c r="E145" s="46">
        <v>0.20499999999999999</v>
      </c>
      <c r="F145" s="47"/>
      <c r="G145" s="56">
        <v>4.93</v>
      </c>
      <c r="H145" s="47"/>
      <c r="I145" s="59"/>
      <c r="J145" s="47"/>
      <c r="K145" s="2"/>
      <c r="L145" s="119">
        <f t="shared" si="7"/>
        <v>0.36599999999999999</v>
      </c>
      <c r="M145" s="119">
        <f t="shared" si="11"/>
        <v>0.20499999999999999</v>
      </c>
      <c r="N145" s="119" t="str">
        <f t="shared" si="12"/>
        <v/>
      </c>
      <c r="O145" s="119">
        <f t="shared" si="8"/>
        <v>4.93</v>
      </c>
      <c r="P145" s="119" t="str">
        <f t="shared" si="9"/>
        <v/>
      </c>
      <c r="Q145" s="119" t="str">
        <f t="shared" si="10"/>
        <v/>
      </c>
    </row>
    <row r="146" spans="1:18" ht="27" customHeight="1" x14ac:dyDescent="0.2">
      <c r="A146" s="233" t="s">
        <v>144</v>
      </c>
      <c r="B146" s="29">
        <v>30432</v>
      </c>
      <c r="C146" s="224" t="s">
        <v>20</v>
      </c>
      <c r="D146" s="46">
        <v>0.33600000000000002</v>
      </c>
      <c r="E146" s="46">
        <v>0.23100000000000001</v>
      </c>
      <c r="F146" s="47"/>
      <c r="G146" s="56">
        <v>29.54</v>
      </c>
      <c r="H146" s="47"/>
      <c r="I146" s="59"/>
      <c r="J146" s="47"/>
      <c r="K146" s="2"/>
      <c r="L146" s="119">
        <f t="shared" si="7"/>
        <v>0.33600000000000002</v>
      </c>
      <c r="M146" s="119">
        <f t="shared" si="11"/>
        <v>0.23100000000000001</v>
      </c>
      <c r="N146" s="119" t="str">
        <f t="shared" si="12"/>
        <v/>
      </c>
      <c r="O146" s="119">
        <f t="shared" si="8"/>
        <v>29.54</v>
      </c>
      <c r="P146" s="119" t="str">
        <f t="shared" si="9"/>
        <v/>
      </c>
      <c r="Q146" s="119" t="str">
        <f t="shared" si="10"/>
        <v/>
      </c>
    </row>
    <row r="147" spans="1:18" ht="27" customHeight="1" x14ac:dyDescent="0.2">
      <c r="A147" s="233" t="s">
        <v>634</v>
      </c>
      <c r="B147" s="29">
        <v>30433</v>
      </c>
      <c r="C147" s="224">
        <v>0</v>
      </c>
      <c r="D147" s="54">
        <v>0.96099999999999997</v>
      </c>
      <c r="E147" s="51">
        <v>0.20499999999999999</v>
      </c>
      <c r="F147" s="60">
        <v>0.14000000000000001</v>
      </c>
      <c r="G147" s="56">
        <v>0.44</v>
      </c>
      <c r="H147" s="47"/>
      <c r="I147" s="59"/>
      <c r="J147" s="47"/>
      <c r="K147" s="2"/>
      <c r="L147" s="119">
        <f t="shared" si="7"/>
        <v>0.96099999999999997</v>
      </c>
      <c r="M147" s="119">
        <f t="shared" si="11"/>
        <v>0.20499999999999999</v>
      </c>
      <c r="N147" s="119">
        <f t="shared" si="12"/>
        <v>0.14000000000000001</v>
      </c>
      <c r="O147" s="119">
        <f t="shared" si="8"/>
        <v>0.44</v>
      </c>
      <c r="P147" s="119" t="str">
        <f t="shared" si="9"/>
        <v/>
      </c>
      <c r="Q147" s="119" t="str">
        <f t="shared" si="10"/>
        <v/>
      </c>
      <c r="R147" s="119"/>
    </row>
    <row r="148" spans="1:18" ht="27" customHeight="1" x14ac:dyDescent="0.2">
      <c r="A148" s="233" t="s">
        <v>635</v>
      </c>
      <c r="B148" s="29">
        <v>30434</v>
      </c>
      <c r="C148" s="224">
        <v>0</v>
      </c>
      <c r="D148" s="54">
        <v>0.96499999999999997</v>
      </c>
      <c r="E148" s="51">
        <v>0.20499999999999999</v>
      </c>
      <c r="F148" s="60">
        <v>0.14000000000000001</v>
      </c>
      <c r="G148" s="56">
        <v>0.76</v>
      </c>
      <c r="H148" s="47"/>
      <c r="I148" s="59"/>
      <c r="J148" s="47"/>
      <c r="K148" s="2"/>
      <c r="L148" s="119">
        <f t="shared" si="7"/>
        <v>0.96499999999999997</v>
      </c>
      <c r="M148" s="119">
        <f t="shared" si="11"/>
        <v>0.20499999999999999</v>
      </c>
      <c r="N148" s="119">
        <f t="shared" si="12"/>
        <v>0.14000000000000001</v>
      </c>
      <c r="O148" s="119">
        <f t="shared" si="8"/>
        <v>0.76</v>
      </c>
      <c r="P148" s="119" t="str">
        <f t="shared" si="9"/>
        <v/>
      </c>
      <c r="Q148" s="119" t="str">
        <f t="shared" si="10"/>
        <v/>
      </c>
      <c r="R148" s="119"/>
    </row>
    <row r="149" spans="1:18" ht="27" customHeight="1" x14ac:dyDescent="0.2">
      <c r="A149" s="233" t="s">
        <v>145</v>
      </c>
      <c r="B149" s="29">
        <v>30435</v>
      </c>
      <c r="C149" s="224">
        <v>0</v>
      </c>
      <c r="D149" s="54">
        <v>0.753</v>
      </c>
      <c r="E149" s="51">
        <v>0.182</v>
      </c>
      <c r="F149" s="60">
        <v>0.13500000000000001</v>
      </c>
      <c r="G149" s="56">
        <v>1.18</v>
      </c>
      <c r="H149" s="56">
        <v>0.28000000000000003</v>
      </c>
      <c r="I149" s="69">
        <v>0.62</v>
      </c>
      <c r="J149" s="46">
        <v>2.1000000000000001E-2</v>
      </c>
      <c r="K149" s="2"/>
      <c r="L149" s="119">
        <f t="shared" si="7"/>
        <v>0.753</v>
      </c>
      <c r="M149" s="119">
        <f t="shared" si="11"/>
        <v>0.182</v>
      </c>
      <c r="N149" s="119">
        <f t="shared" si="12"/>
        <v>0.13500000000000001</v>
      </c>
      <c r="O149" s="119">
        <f t="shared" si="8"/>
        <v>1.18</v>
      </c>
      <c r="P149" s="119">
        <f t="shared" si="9"/>
        <v>0.28000000000000003</v>
      </c>
      <c r="Q149" s="119">
        <f t="shared" si="10"/>
        <v>0.62</v>
      </c>
      <c r="R149" s="119"/>
    </row>
    <row r="150" spans="1:18" ht="27" customHeight="1" x14ac:dyDescent="0.2">
      <c r="A150" s="233" t="s">
        <v>146</v>
      </c>
      <c r="B150" s="29">
        <v>30436</v>
      </c>
      <c r="C150" s="224">
        <v>0</v>
      </c>
      <c r="D150" s="54">
        <v>0.93799999999999994</v>
      </c>
      <c r="E150" s="51">
        <v>0.251</v>
      </c>
      <c r="F150" s="60">
        <v>0.19800000000000001</v>
      </c>
      <c r="G150" s="56">
        <v>1.37</v>
      </c>
      <c r="H150" s="56">
        <v>0.49</v>
      </c>
      <c r="I150" s="69">
        <v>0.93</v>
      </c>
      <c r="J150" s="46">
        <v>2.5000000000000001E-2</v>
      </c>
      <c r="K150" s="2"/>
      <c r="L150" s="119">
        <f t="shared" si="7"/>
        <v>0.93799999999999994</v>
      </c>
      <c r="M150" s="119">
        <f t="shared" si="11"/>
        <v>0.251</v>
      </c>
      <c r="N150" s="119">
        <f t="shared" si="12"/>
        <v>0.19800000000000001</v>
      </c>
      <c r="O150" s="119">
        <f t="shared" si="8"/>
        <v>1.37</v>
      </c>
      <c r="P150" s="119">
        <f t="shared" si="9"/>
        <v>0.49</v>
      </c>
      <c r="Q150" s="119">
        <f t="shared" si="10"/>
        <v>0.93</v>
      </c>
      <c r="R150" s="119"/>
    </row>
    <row r="151" spans="1:18" ht="27" customHeight="1" x14ac:dyDescent="0.2">
      <c r="A151" s="233" t="s">
        <v>147</v>
      </c>
      <c r="B151" s="29">
        <v>30437</v>
      </c>
      <c r="C151" s="224">
        <v>0</v>
      </c>
      <c r="D151" s="54">
        <v>0.88300000000000001</v>
      </c>
      <c r="E151" s="51">
        <v>0.27400000000000002</v>
      </c>
      <c r="F151" s="60">
        <v>0.23</v>
      </c>
      <c r="G151" s="56">
        <v>16.11</v>
      </c>
      <c r="H151" s="56">
        <v>0.61</v>
      </c>
      <c r="I151" s="69">
        <v>1.2</v>
      </c>
      <c r="J151" s="46">
        <v>2.1000000000000001E-2</v>
      </c>
      <c r="K151" s="2"/>
      <c r="L151" s="119">
        <f t="shared" si="7"/>
        <v>0.88300000000000001</v>
      </c>
      <c r="M151" s="119">
        <f t="shared" si="11"/>
        <v>0.27400000000000002</v>
      </c>
      <c r="N151" s="119">
        <f t="shared" si="12"/>
        <v>0.23</v>
      </c>
      <c r="O151" s="119">
        <f t="shared" si="8"/>
        <v>16.11</v>
      </c>
      <c r="P151" s="119">
        <f t="shared" si="9"/>
        <v>0.61</v>
      </c>
      <c r="Q151" s="119">
        <f t="shared" si="10"/>
        <v>1.2</v>
      </c>
      <c r="R151" s="119"/>
    </row>
    <row r="152" spans="1:18" ht="27" customHeight="1" x14ac:dyDescent="0.2">
      <c r="A152" s="234" t="s">
        <v>223</v>
      </c>
      <c r="B152" s="29">
        <v>30438</v>
      </c>
      <c r="C152" s="224">
        <v>8</v>
      </c>
      <c r="D152" s="46">
        <v>0.29299999999999998</v>
      </c>
      <c r="E152" s="47"/>
      <c r="F152" s="47"/>
      <c r="G152" s="47"/>
      <c r="H152" s="47"/>
      <c r="I152" s="62"/>
      <c r="J152" s="47"/>
      <c r="K152" s="2"/>
      <c r="L152" s="119">
        <f t="shared" si="7"/>
        <v>0.29299999999999998</v>
      </c>
      <c r="M152" s="119" t="str">
        <f t="shared" si="11"/>
        <v/>
      </c>
      <c r="N152" s="119" t="str">
        <f t="shared" si="12"/>
        <v/>
      </c>
      <c r="O152" s="119" t="str">
        <f t="shared" si="8"/>
        <v/>
      </c>
      <c r="P152" s="119" t="str">
        <f t="shared" si="9"/>
        <v/>
      </c>
      <c r="Q152" s="119" t="str">
        <f t="shared" si="10"/>
        <v/>
      </c>
      <c r="R152" s="119"/>
    </row>
    <row r="153" spans="1:18" ht="27" customHeight="1" x14ac:dyDescent="0.2">
      <c r="A153" s="234" t="s">
        <v>224</v>
      </c>
      <c r="B153" s="29">
        <v>30439</v>
      </c>
      <c r="C153" s="224">
        <v>1</v>
      </c>
      <c r="D153" s="46">
        <v>0.31900000000000001</v>
      </c>
      <c r="E153" s="47"/>
      <c r="F153" s="47"/>
      <c r="G153" s="47"/>
      <c r="H153" s="47"/>
      <c r="I153" s="62"/>
      <c r="J153" s="47"/>
      <c r="K153" s="123"/>
      <c r="L153" s="119">
        <f t="shared" si="7"/>
        <v>0.31900000000000001</v>
      </c>
      <c r="M153" s="119" t="str">
        <f t="shared" si="11"/>
        <v/>
      </c>
      <c r="N153" s="119" t="str">
        <f t="shared" si="12"/>
        <v/>
      </c>
      <c r="O153" s="119" t="str">
        <f t="shared" si="8"/>
        <v/>
      </c>
      <c r="P153" s="119" t="str">
        <f t="shared" si="9"/>
        <v/>
      </c>
      <c r="Q153" s="119" t="str">
        <f t="shared" si="10"/>
        <v/>
      </c>
    </row>
    <row r="154" spans="1:18" ht="27" customHeight="1" x14ac:dyDescent="0.2">
      <c r="A154" s="234" t="s">
        <v>225</v>
      </c>
      <c r="B154" s="29">
        <v>30440</v>
      </c>
      <c r="C154" s="224">
        <v>1</v>
      </c>
      <c r="D154" s="46">
        <v>0.38300000000000001</v>
      </c>
      <c r="E154" s="47"/>
      <c r="F154" s="47"/>
      <c r="G154" s="47"/>
      <c r="H154" s="47"/>
      <c r="I154" s="61"/>
      <c r="J154" s="47"/>
      <c r="K154" s="123"/>
      <c r="L154" s="119">
        <f t="shared" si="7"/>
        <v>0.38300000000000001</v>
      </c>
      <c r="M154" s="119" t="str">
        <f t="shared" si="11"/>
        <v/>
      </c>
      <c r="N154" s="119" t="str">
        <f t="shared" si="12"/>
        <v/>
      </c>
      <c r="O154" s="119" t="str">
        <f t="shared" si="8"/>
        <v/>
      </c>
      <c r="P154" s="119" t="str">
        <f t="shared" si="9"/>
        <v/>
      </c>
      <c r="Q154" s="119" t="str">
        <f t="shared" si="10"/>
        <v/>
      </c>
    </row>
    <row r="155" spans="1:18" ht="27" customHeight="1" x14ac:dyDescent="0.2">
      <c r="A155" s="234" t="s">
        <v>226</v>
      </c>
      <c r="B155" s="29">
        <v>30441</v>
      </c>
      <c r="C155" s="224">
        <v>1</v>
      </c>
      <c r="D155" s="46">
        <v>0.26800000000000002</v>
      </c>
      <c r="E155" s="47"/>
      <c r="F155" s="47"/>
      <c r="G155" s="47"/>
      <c r="H155" s="47"/>
      <c r="I155" s="61"/>
      <c r="J155" s="47"/>
      <c r="K155" s="2"/>
      <c r="L155" s="119">
        <f t="shared" si="7"/>
        <v>0.26800000000000002</v>
      </c>
      <c r="M155" s="119" t="str">
        <f t="shared" si="11"/>
        <v/>
      </c>
      <c r="N155" s="119" t="str">
        <f t="shared" si="12"/>
        <v/>
      </c>
      <c r="O155" s="119" t="str">
        <f t="shared" si="8"/>
        <v/>
      </c>
      <c r="P155" s="119" t="str">
        <f t="shared" si="9"/>
        <v/>
      </c>
      <c r="Q155" s="119" t="str">
        <f t="shared" si="10"/>
        <v/>
      </c>
    </row>
    <row r="156" spans="1:18" ht="27" customHeight="1" x14ac:dyDescent="0.2">
      <c r="A156" s="233" t="s">
        <v>148</v>
      </c>
      <c r="B156" s="29">
        <v>30442</v>
      </c>
      <c r="C156" s="224">
        <v>0</v>
      </c>
      <c r="D156" s="67">
        <v>2.2690000000000001</v>
      </c>
      <c r="E156" s="53">
        <v>0.27900000000000003</v>
      </c>
      <c r="F156" s="60">
        <v>0.221</v>
      </c>
      <c r="G156" s="47"/>
      <c r="H156" s="47"/>
      <c r="I156" s="61"/>
      <c r="J156" s="47"/>
      <c r="K156" s="123"/>
      <c r="L156" s="119">
        <f t="shared" si="7"/>
        <v>2.2690000000000001</v>
      </c>
      <c r="M156" s="119">
        <f t="shared" si="11"/>
        <v>0.27900000000000003</v>
      </c>
      <c r="N156" s="119">
        <f t="shared" si="12"/>
        <v>0.221</v>
      </c>
      <c r="O156" s="119" t="str">
        <f t="shared" si="8"/>
        <v/>
      </c>
      <c r="P156" s="119" t="str">
        <f t="shared" si="9"/>
        <v/>
      </c>
      <c r="Q156" s="119" t="str">
        <f t="shared" si="10"/>
        <v/>
      </c>
    </row>
    <row r="157" spans="1:18" ht="27" customHeight="1" x14ac:dyDescent="0.2">
      <c r="A157" s="233" t="s">
        <v>636</v>
      </c>
      <c r="B157" s="29">
        <v>30443</v>
      </c>
      <c r="C157" s="224" t="s">
        <v>618</v>
      </c>
      <c r="D157" s="46">
        <v>-0.121</v>
      </c>
      <c r="E157" s="47"/>
      <c r="F157" s="47"/>
      <c r="G157" s="56">
        <v>0</v>
      </c>
      <c r="H157" s="47"/>
      <c r="I157" s="61"/>
      <c r="J157" s="47"/>
      <c r="K157" s="123"/>
      <c r="L157" s="119">
        <f t="shared" si="7"/>
        <v>-0.121</v>
      </c>
      <c r="M157" s="119" t="str">
        <f t="shared" si="11"/>
        <v/>
      </c>
      <c r="N157" s="119" t="str">
        <f t="shared" si="12"/>
        <v/>
      </c>
      <c r="O157" s="119">
        <f t="shared" si="8"/>
        <v>0</v>
      </c>
      <c r="P157" s="119" t="str">
        <f t="shared" si="9"/>
        <v/>
      </c>
      <c r="Q157" s="119" t="str">
        <f t="shared" si="10"/>
        <v/>
      </c>
    </row>
    <row r="158" spans="1:18" ht="27" customHeight="1" x14ac:dyDescent="0.2">
      <c r="A158" s="233" t="s">
        <v>149</v>
      </c>
      <c r="B158" s="29">
        <v>30444</v>
      </c>
      <c r="C158" s="224">
        <v>8</v>
      </c>
      <c r="D158" s="46">
        <v>-0.13100000000000001</v>
      </c>
      <c r="E158" s="47"/>
      <c r="F158" s="47"/>
      <c r="G158" s="56">
        <v>0</v>
      </c>
      <c r="H158" s="47"/>
      <c r="I158" s="61"/>
      <c r="J158" s="47"/>
      <c r="K158" s="2"/>
      <c r="L158" s="119">
        <f t="shared" si="7"/>
        <v>-0.13100000000000001</v>
      </c>
      <c r="M158" s="119" t="str">
        <f t="shared" si="11"/>
        <v/>
      </c>
      <c r="N158" s="119" t="str">
        <f t="shared" si="12"/>
        <v/>
      </c>
      <c r="O158" s="119">
        <f t="shared" si="8"/>
        <v>0</v>
      </c>
      <c r="P158" s="119" t="str">
        <f t="shared" si="9"/>
        <v/>
      </c>
      <c r="Q158" s="119" t="str">
        <f t="shared" si="10"/>
        <v/>
      </c>
    </row>
    <row r="159" spans="1:18" ht="27" customHeight="1" x14ac:dyDescent="0.2">
      <c r="A159" s="233" t="s">
        <v>150</v>
      </c>
      <c r="B159" s="29">
        <v>30445</v>
      </c>
      <c r="C159" s="224">
        <v>0</v>
      </c>
      <c r="D159" s="46">
        <v>-0.121</v>
      </c>
      <c r="E159" s="47"/>
      <c r="F159" s="47"/>
      <c r="G159" s="56">
        <v>0</v>
      </c>
      <c r="H159" s="47"/>
      <c r="I159" s="61"/>
      <c r="J159" s="46">
        <v>3.5999999999999997E-2</v>
      </c>
      <c r="K159" s="2"/>
      <c r="L159" s="119">
        <f t="shared" si="7"/>
        <v>-0.121</v>
      </c>
      <c r="M159" s="119" t="str">
        <f t="shared" si="11"/>
        <v/>
      </c>
      <c r="N159" s="119" t="str">
        <f t="shared" si="12"/>
        <v/>
      </c>
      <c r="O159" s="119">
        <f t="shared" si="8"/>
        <v>0</v>
      </c>
      <c r="P159" s="119" t="str">
        <f t="shared" si="9"/>
        <v/>
      </c>
      <c r="Q159" s="119" t="str">
        <f t="shared" si="10"/>
        <v/>
      </c>
    </row>
    <row r="160" spans="1:18" ht="27" customHeight="1" x14ac:dyDescent="0.2">
      <c r="A160" s="233" t="s">
        <v>151</v>
      </c>
      <c r="B160" s="29">
        <v>30446</v>
      </c>
      <c r="C160" s="224">
        <v>0</v>
      </c>
      <c r="D160" s="54">
        <v>-0.93600000000000005</v>
      </c>
      <c r="E160" s="51">
        <v>-9.4E-2</v>
      </c>
      <c r="F160" s="60">
        <v>-2.1999999999999999E-2</v>
      </c>
      <c r="G160" s="56">
        <v>0</v>
      </c>
      <c r="H160" s="47"/>
      <c r="I160" s="61"/>
      <c r="J160" s="46">
        <v>3.5999999999999997E-2</v>
      </c>
      <c r="K160" s="2"/>
      <c r="L160" s="119">
        <f t="shared" si="7"/>
        <v>-0.93600000000000005</v>
      </c>
      <c r="M160" s="119">
        <f t="shared" si="11"/>
        <v>-9.4E-2</v>
      </c>
      <c r="N160" s="119">
        <f t="shared" si="12"/>
        <v>-2.1999999999999999E-2</v>
      </c>
      <c r="O160" s="119">
        <f t="shared" si="8"/>
        <v>0</v>
      </c>
      <c r="P160" s="119" t="str">
        <f t="shared" si="9"/>
        <v/>
      </c>
      <c r="Q160" s="119" t="str">
        <f t="shared" si="10"/>
        <v/>
      </c>
    </row>
    <row r="161" spans="1:18" ht="27" customHeight="1" x14ac:dyDescent="0.2">
      <c r="A161" s="233" t="s">
        <v>152</v>
      </c>
      <c r="B161" s="29">
        <v>30447</v>
      </c>
      <c r="C161" s="224">
        <v>0</v>
      </c>
      <c r="D161" s="46">
        <v>-0.13100000000000001</v>
      </c>
      <c r="E161" s="47"/>
      <c r="F161" s="47"/>
      <c r="G161" s="56">
        <v>0</v>
      </c>
      <c r="H161" s="47"/>
      <c r="I161" s="61"/>
      <c r="J161" s="46">
        <v>3.6999999999999998E-2</v>
      </c>
      <c r="K161" s="2"/>
      <c r="L161" s="119">
        <f t="shared" si="7"/>
        <v>-0.13100000000000001</v>
      </c>
      <c r="M161" s="119" t="str">
        <f t="shared" si="11"/>
        <v/>
      </c>
      <c r="N161" s="119" t="str">
        <f t="shared" si="12"/>
        <v/>
      </c>
      <c r="O161" s="119">
        <f t="shared" si="8"/>
        <v>0</v>
      </c>
      <c r="P161" s="119" t="str">
        <f t="shared" si="9"/>
        <v/>
      </c>
      <c r="Q161" s="119" t="str">
        <f t="shared" si="10"/>
        <v/>
      </c>
    </row>
    <row r="162" spans="1:18" ht="27" customHeight="1" x14ac:dyDescent="0.2">
      <c r="A162" s="233" t="s">
        <v>153</v>
      </c>
      <c r="B162" s="29">
        <v>30448</v>
      </c>
      <c r="C162" s="224">
        <v>0</v>
      </c>
      <c r="D162" s="54">
        <v>-1.0189999999999999</v>
      </c>
      <c r="E162" s="51">
        <v>-0.10100000000000001</v>
      </c>
      <c r="F162" s="60">
        <v>-2.4E-2</v>
      </c>
      <c r="G162" s="56">
        <v>0</v>
      </c>
      <c r="H162" s="47"/>
      <c r="I162" s="61"/>
      <c r="J162" s="46">
        <v>3.6999999999999998E-2</v>
      </c>
      <c r="K162" s="2"/>
      <c r="L162" s="119">
        <f t="shared" si="7"/>
        <v>-1.0189999999999999</v>
      </c>
      <c r="M162" s="119">
        <f t="shared" si="11"/>
        <v>-0.10100000000000001</v>
      </c>
      <c r="N162" s="119">
        <f t="shared" si="12"/>
        <v>-2.4E-2</v>
      </c>
      <c r="O162" s="119">
        <f t="shared" si="8"/>
        <v>0</v>
      </c>
      <c r="P162" s="119" t="str">
        <f t="shared" si="9"/>
        <v/>
      </c>
      <c r="Q162" s="119" t="str">
        <f t="shared" si="10"/>
        <v/>
      </c>
      <c r="R162" s="119"/>
    </row>
    <row r="163" spans="1:18" ht="27" customHeight="1" x14ac:dyDescent="0.2">
      <c r="A163" s="233" t="s">
        <v>154</v>
      </c>
      <c r="B163" s="29">
        <v>30449</v>
      </c>
      <c r="C163" s="224">
        <v>0</v>
      </c>
      <c r="D163" s="46">
        <v>-0.19800000000000001</v>
      </c>
      <c r="E163" s="47"/>
      <c r="F163" s="47"/>
      <c r="G163" s="56">
        <v>17</v>
      </c>
      <c r="H163" s="47"/>
      <c r="I163" s="61"/>
      <c r="J163" s="46">
        <v>6.8000000000000005E-2</v>
      </c>
      <c r="K163" s="2"/>
      <c r="L163" s="119">
        <f t="shared" si="7"/>
        <v>-0.19800000000000001</v>
      </c>
      <c r="M163" s="119" t="str">
        <f t="shared" si="11"/>
        <v/>
      </c>
      <c r="N163" s="119" t="str">
        <f t="shared" si="12"/>
        <v/>
      </c>
      <c r="O163" s="119">
        <f t="shared" si="8"/>
        <v>17</v>
      </c>
      <c r="P163" s="119" t="str">
        <f t="shared" si="9"/>
        <v/>
      </c>
      <c r="Q163" s="119" t="str">
        <f t="shared" si="10"/>
        <v/>
      </c>
      <c r="R163" s="119"/>
    </row>
    <row r="164" spans="1:18" ht="27" customHeight="1" x14ac:dyDescent="0.2">
      <c r="A164" s="233" t="s">
        <v>155</v>
      </c>
      <c r="B164" s="29">
        <v>30450</v>
      </c>
      <c r="C164" s="224">
        <v>0</v>
      </c>
      <c r="D164" s="54">
        <v>-1.587</v>
      </c>
      <c r="E164" s="51">
        <v>-0.14499999999999999</v>
      </c>
      <c r="F164" s="60">
        <v>-3.5999999999999997E-2</v>
      </c>
      <c r="G164" s="56">
        <v>17</v>
      </c>
      <c r="H164" s="47"/>
      <c r="I164" s="27"/>
      <c r="J164" s="46">
        <v>6.8000000000000005E-2</v>
      </c>
      <c r="K164" s="2"/>
      <c r="L164" s="119">
        <f t="shared" si="7"/>
        <v>-1.587</v>
      </c>
      <c r="M164" s="119">
        <f t="shared" si="11"/>
        <v>-0.14499999999999999</v>
      </c>
      <c r="N164" s="119">
        <f t="shared" si="12"/>
        <v>-3.5999999999999997E-2</v>
      </c>
      <c r="O164" s="119">
        <f t="shared" si="8"/>
        <v>17</v>
      </c>
      <c r="P164" s="119" t="str">
        <f t="shared" si="9"/>
        <v/>
      </c>
      <c r="Q164" s="119" t="str">
        <f t="shared" si="10"/>
        <v/>
      </c>
      <c r="R164" s="119"/>
    </row>
    <row r="165" spans="1:18" ht="27" customHeight="1" x14ac:dyDescent="0.2">
      <c r="A165" s="233" t="s">
        <v>156</v>
      </c>
      <c r="B165" s="29">
        <v>30451</v>
      </c>
      <c r="C165" s="224">
        <v>1</v>
      </c>
      <c r="D165" s="46">
        <v>7.6999999999999999E-2</v>
      </c>
      <c r="E165" s="47"/>
      <c r="F165" s="47"/>
      <c r="G165" s="56">
        <v>0.13</v>
      </c>
      <c r="H165" s="47"/>
      <c r="I165" s="61"/>
      <c r="J165" s="47"/>
      <c r="K165" s="2"/>
      <c r="L165" s="119">
        <f t="shared" si="7"/>
        <v>7.6999999999999999E-2</v>
      </c>
      <c r="M165" s="119" t="str">
        <f t="shared" si="11"/>
        <v/>
      </c>
      <c r="N165" s="119" t="str">
        <f t="shared" si="12"/>
        <v/>
      </c>
      <c r="O165" s="119">
        <f t="shared" si="8"/>
        <v>0.13</v>
      </c>
      <c r="P165" s="119" t="str">
        <f t="shared" si="9"/>
        <v/>
      </c>
      <c r="Q165" s="119" t="str">
        <f t="shared" si="10"/>
        <v/>
      </c>
    </row>
    <row r="166" spans="1:18" ht="27" customHeight="1" x14ac:dyDescent="0.2">
      <c r="A166" s="233" t="s">
        <v>157</v>
      </c>
      <c r="B166" s="29">
        <v>30452</v>
      </c>
      <c r="C166" s="224">
        <v>2</v>
      </c>
      <c r="D166" s="46">
        <v>8.5000000000000006E-2</v>
      </c>
      <c r="E166" s="46">
        <v>4.1000000000000002E-2</v>
      </c>
      <c r="F166" s="47"/>
      <c r="G166" s="56">
        <v>0.13</v>
      </c>
      <c r="H166" s="47"/>
      <c r="I166" s="61"/>
      <c r="J166" s="47"/>
      <c r="K166" s="2"/>
      <c r="L166" s="119">
        <f t="shared" si="7"/>
        <v>8.5000000000000006E-2</v>
      </c>
      <c r="M166" s="119">
        <f t="shared" si="11"/>
        <v>4.1000000000000002E-2</v>
      </c>
      <c r="N166" s="119" t="str">
        <f t="shared" si="12"/>
        <v/>
      </c>
      <c r="O166" s="119">
        <f t="shared" si="8"/>
        <v>0.13</v>
      </c>
      <c r="P166" s="119" t="str">
        <f t="shared" si="9"/>
        <v/>
      </c>
      <c r="Q166" s="119" t="str">
        <f t="shared" si="10"/>
        <v/>
      </c>
    </row>
    <row r="167" spans="1:18" ht="27" customHeight="1" x14ac:dyDescent="0.2">
      <c r="A167" s="233" t="s">
        <v>158</v>
      </c>
      <c r="B167" s="29">
        <v>30453</v>
      </c>
      <c r="C167" s="224">
        <v>2</v>
      </c>
      <c r="D167" s="46">
        <v>4.1000000000000002E-2</v>
      </c>
      <c r="E167" s="47"/>
      <c r="F167" s="47"/>
      <c r="G167" s="47"/>
      <c r="H167" s="47"/>
      <c r="I167" s="61"/>
      <c r="J167" s="47"/>
      <c r="K167" s="2"/>
      <c r="L167" s="119">
        <f t="shared" si="7"/>
        <v>4.1000000000000002E-2</v>
      </c>
      <c r="M167" s="119" t="str">
        <f t="shared" si="11"/>
        <v/>
      </c>
      <c r="N167" s="119" t="str">
        <f t="shared" si="12"/>
        <v/>
      </c>
      <c r="O167" s="119" t="str">
        <f t="shared" si="8"/>
        <v/>
      </c>
      <c r="P167" s="119" t="str">
        <f t="shared" si="9"/>
        <v/>
      </c>
      <c r="Q167" s="119" t="str">
        <f t="shared" si="10"/>
        <v/>
      </c>
    </row>
    <row r="168" spans="1:18" ht="27" customHeight="1" x14ac:dyDescent="0.2">
      <c r="A168" s="233" t="s">
        <v>159</v>
      </c>
      <c r="B168" s="29">
        <v>30454</v>
      </c>
      <c r="C168" s="224">
        <v>3</v>
      </c>
      <c r="D168" s="46">
        <v>6.9000000000000006E-2</v>
      </c>
      <c r="E168" s="47"/>
      <c r="F168" s="47"/>
      <c r="G168" s="56">
        <v>0.22</v>
      </c>
      <c r="H168" s="47"/>
      <c r="I168" s="61"/>
      <c r="J168" s="47"/>
      <c r="K168" s="2"/>
      <c r="L168" s="119">
        <f t="shared" si="7"/>
        <v>6.9000000000000006E-2</v>
      </c>
      <c r="M168" s="119" t="str">
        <f t="shared" si="11"/>
        <v/>
      </c>
      <c r="N168" s="119" t="str">
        <f t="shared" si="12"/>
        <v/>
      </c>
      <c r="O168" s="119">
        <f t="shared" si="8"/>
        <v>0.22</v>
      </c>
      <c r="P168" s="119" t="str">
        <f t="shared" si="9"/>
        <v/>
      </c>
      <c r="Q168" s="119" t="str">
        <f t="shared" si="10"/>
        <v/>
      </c>
    </row>
    <row r="169" spans="1:18" ht="27" customHeight="1" x14ac:dyDescent="0.2">
      <c r="A169" s="233" t="s">
        <v>160</v>
      </c>
      <c r="B169" s="29">
        <v>30455</v>
      </c>
      <c r="C169" s="224">
        <v>4</v>
      </c>
      <c r="D169" s="46">
        <v>7.6999999999999999E-2</v>
      </c>
      <c r="E169" s="46">
        <v>4.2000000000000003E-2</v>
      </c>
      <c r="F169" s="47"/>
      <c r="G169" s="56">
        <v>0.22</v>
      </c>
      <c r="H169" s="47"/>
      <c r="I169" s="61"/>
      <c r="J169" s="47"/>
      <c r="K169" s="2"/>
      <c r="L169" s="119">
        <f t="shared" si="7"/>
        <v>7.6999999999999999E-2</v>
      </c>
      <c r="M169" s="119">
        <f t="shared" si="11"/>
        <v>4.2000000000000003E-2</v>
      </c>
      <c r="N169" s="119" t="str">
        <f t="shared" si="12"/>
        <v/>
      </c>
      <c r="O169" s="119">
        <f t="shared" si="8"/>
        <v>0.22</v>
      </c>
      <c r="P169" s="119" t="str">
        <f t="shared" si="9"/>
        <v/>
      </c>
      <c r="Q169" s="119" t="str">
        <f t="shared" si="10"/>
        <v/>
      </c>
    </row>
    <row r="170" spans="1:18" ht="27" customHeight="1" x14ac:dyDescent="0.2">
      <c r="A170" s="233" t="s">
        <v>1367</v>
      </c>
      <c r="B170" s="29">
        <v>30456</v>
      </c>
      <c r="C170" s="224">
        <v>4</v>
      </c>
      <c r="D170" s="46">
        <v>4.2000000000000003E-2</v>
      </c>
      <c r="E170" s="47"/>
      <c r="F170" s="47"/>
      <c r="G170" s="47"/>
      <c r="H170" s="47"/>
      <c r="I170" s="61"/>
      <c r="J170" s="47"/>
      <c r="K170" s="2"/>
      <c r="L170" s="119">
        <f t="shared" si="7"/>
        <v>4.2000000000000003E-2</v>
      </c>
      <c r="M170" s="119" t="str">
        <f t="shared" si="11"/>
        <v/>
      </c>
      <c r="N170" s="119" t="str">
        <f t="shared" si="12"/>
        <v/>
      </c>
      <c r="O170" s="119" t="str">
        <f t="shared" si="8"/>
        <v/>
      </c>
      <c r="P170" s="119" t="str">
        <f t="shared" si="9"/>
        <v/>
      </c>
      <c r="Q170" s="119" t="str">
        <f t="shared" si="10"/>
        <v/>
      </c>
    </row>
    <row r="171" spans="1:18" ht="27" customHeight="1" x14ac:dyDescent="0.2">
      <c r="A171" s="233" t="s">
        <v>161</v>
      </c>
      <c r="B171" s="29">
        <v>30457</v>
      </c>
      <c r="C171" s="224" t="s">
        <v>20</v>
      </c>
      <c r="D171" s="46">
        <v>7.2999999999999995E-2</v>
      </c>
      <c r="E171" s="46">
        <v>0.04</v>
      </c>
      <c r="F171" s="47"/>
      <c r="G171" s="56">
        <v>1.1399999999999999</v>
      </c>
      <c r="H171" s="47"/>
      <c r="I171" s="61"/>
      <c r="J171" s="47"/>
      <c r="K171" s="2"/>
      <c r="L171" s="119">
        <f t="shared" si="7"/>
        <v>7.2999999999999995E-2</v>
      </c>
      <c r="M171" s="119">
        <f t="shared" si="11"/>
        <v>0.04</v>
      </c>
      <c r="N171" s="119" t="str">
        <f t="shared" si="12"/>
        <v/>
      </c>
      <c r="O171" s="119">
        <f t="shared" si="8"/>
        <v>1.1399999999999999</v>
      </c>
      <c r="P171" s="119" t="str">
        <f t="shared" si="9"/>
        <v/>
      </c>
      <c r="Q171" s="119" t="str">
        <f t="shared" si="10"/>
        <v/>
      </c>
    </row>
    <row r="172" spans="1:18" ht="27" customHeight="1" x14ac:dyDescent="0.2">
      <c r="A172" s="233" t="s">
        <v>162</v>
      </c>
      <c r="B172" s="29">
        <v>30458</v>
      </c>
      <c r="C172" s="224" t="s">
        <v>20</v>
      </c>
      <c r="D172" s="46">
        <v>0.106</v>
      </c>
      <c r="E172" s="46">
        <v>0.06</v>
      </c>
      <c r="F172" s="47"/>
      <c r="G172" s="56">
        <v>1.43</v>
      </c>
      <c r="H172" s="47"/>
      <c r="I172" s="59"/>
      <c r="J172" s="47"/>
      <c r="K172" s="2"/>
      <c r="L172" s="119">
        <f t="shared" si="7"/>
        <v>0.106</v>
      </c>
      <c r="M172" s="119">
        <f t="shared" si="11"/>
        <v>0.06</v>
      </c>
      <c r="N172" s="119" t="str">
        <f t="shared" si="12"/>
        <v/>
      </c>
      <c r="O172" s="119">
        <f t="shared" si="8"/>
        <v>1.43</v>
      </c>
      <c r="P172" s="119" t="str">
        <f t="shared" si="9"/>
        <v/>
      </c>
      <c r="Q172" s="119" t="str">
        <f t="shared" si="10"/>
        <v/>
      </c>
      <c r="R172" s="119"/>
    </row>
    <row r="173" spans="1:18" ht="27" customHeight="1" x14ac:dyDescent="0.2">
      <c r="A173" s="233" t="s">
        <v>163</v>
      </c>
      <c r="B173" s="29">
        <v>30459</v>
      </c>
      <c r="C173" s="224" t="s">
        <v>20</v>
      </c>
      <c r="D173" s="46">
        <v>9.7000000000000003E-2</v>
      </c>
      <c r="E173" s="46">
        <v>6.7000000000000004E-2</v>
      </c>
      <c r="F173" s="47"/>
      <c r="G173" s="56">
        <v>8.56</v>
      </c>
      <c r="H173" s="47"/>
      <c r="I173" s="59"/>
      <c r="J173" s="47"/>
      <c r="K173" s="2"/>
      <c r="L173" s="119">
        <f t="shared" si="7"/>
        <v>9.7000000000000003E-2</v>
      </c>
      <c r="M173" s="119">
        <f t="shared" si="11"/>
        <v>6.7000000000000004E-2</v>
      </c>
      <c r="N173" s="119" t="str">
        <f t="shared" si="12"/>
        <v/>
      </c>
      <c r="O173" s="119">
        <f t="shared" si="8"/>
        <v>8.56</v>
      </c>
      <c r="P173" s="119" t="str">
        <f t="shared" si="9"/>
        <v/>
      </c>
      <c r="Q173" s="119" t="str">
        <f t="shared" si="10"/>
        <v/>
      </c>
      <c r="R173" s="119"/>
    </row>
    <row r="174" spans="1:18" ht="27" customHeight="1" x14ac:dyDescent="0.2">
      <c r="A174" s="233" t="s">
        <v>637</v>
      </c>
      <c r="B174" s="29">
        <v>30460</v>
      </c>
      <c r="C174" s="224">
        <v>0</v>
      </c>
      <c r="D174" s="54">
        <v>0.27800000000000002</v>
      </c>
      <c r="E174" s="51">
        <v>5.8999999999999997E-2</v>
      </c>
      <c r="F174" s="60">
        <v>4.1000000000000002E-2</v>
      </c>
      <c r="G174" s="56">
        <v>0.13</v>
      </c>
      <c r="H174" s="47"/>
      <c r="I174" s="59"/>
      <c r="J174" s="47"/>
      <c r="K174" s="2"/>
      <c r="L174" s="119">
        <f t="shared" si="7"/>
        <v>0.27800000000000002</v>
      </c>
      <c r="M174" s="119">
        <f t="shared" si="11"/>
        <v>5.8999999999999997E-2</v>
      </c>
      <c r="N174" s="119">
        <f t="shared" si="12"/>
        <v>4.1000000000000002E-2</v>
      </c>
      <c r="O174" s="119">
        <f t="shared" si="8"/>
        <v>0.13</v>
      </c>
      <c r="P174" s="119" t="str">
        <f t="shared" si="9"/>
        <v/>
      </c>
      <c r="Q174" s="119" t="str">
        <f t="shared" si="10"/>
        <v/>
      </c>
      <c r="R174" s="119"/>
    </row>
    <row r="175" spans="1:18" ht="27" customHeight="1" x14ac:dyDescent="0.2">
      <c r="A175" s="233" t="s">
        <v>638</v>
      </c>
      <c r="B175" s="29">
        <v>30461</v>
      </c>
      <c r="C175" s="224">
        <v>0</v>
      </c>
      <c r="D175" s="54">
        <v>0.28000000000000003</v>
      </c>
      <c r="E175" s="51">
        <v>5.8999999999999997E-2</v>
      </c>
      <c r="F175" s="60">
        <v>4.1000000000000002E-2</v>
      </c>
      <c r="G175" s="56">
        <v>0.22</v>
      </c>
      <c r="H175" s="47"/>
      <c r="I175" s="59"/>
      <c r="J175" s="47"/>
      <c r="K175" s="2"/>
      <c r="L175" s="119">
        <f t="shared" si="7"/>
        <v>0.28000000000000003</v>
      </c>
      <c r="M175" s="119">
        <f t="shared" si="11"/>
        <v>5.8999999999999997E-2</v>
      </c>
      <c r="N175" s="119">
        <f t="shared" si="12"/>
        <v>4.1000000000000002E-2</v>
      </c>
      <c r="O175" s="119">
        <f t="shared" si="8"/>
        <v>0.22</v>
      </c>
      <c r="P175" s="119" t="str">
        <f t="shared" si="9"/>
        <v/>
      </c>
      <c r="Q175" s="119" t="str">
        <f t="shared" si="10"/>
        <v/>
      </c>
      <c r="R175" s="119"/>
    </row>
    <row r="176" spans="1:18" ht="27" customHeight="1" x14ac:dyDescent="0.2">
      <c r="A176" s="233" t="s">
        <v>164</v>
      </c>
      <c r="B176" s="29">
        <v>30462</v>
      </c>
      <c r="C176" s="224">
        <v>0</v>
      </c>
      <c r="D176" s="54">
        <v>0.218</v>
      </c>
      <c r="E176" s="51">
        <v>5.2999999999999999E-2</v>
      </c>
      <c r="F176" s="60">
        <v>3.9E-2</v>
      </c>
      <c r="G176" s="56">
        <v>0.34</v>
      </c>
      <c r="H176" s="56">
        <v>0.08</v>
      </c>
      <c r="I176" s="69">
        <v>0.18</v>
      </c>
      <c r="J176" s="46">
        <v>6.0000000000000001E-3</v>
      </c>
      <c r="K176" s="2"/>
      <c r="L176" s="119">
        <f t="shared" si="7"/>
        <v>0.218</v>
      </c>
      <c r="M176" s="119">
        <f t="shared" si="11"/>
        <v>5.2999999999999999E-2</v>
      </c>
      <c r="N176" s="119">
        <f t="shared" si="12"/>
        <v>3.9E-2</v>
      </c>
      <c r="O176" s="119">
        <f t="shared" si="8"/>
        <v>0.34</v>
      </c>
      <c r="P176" s="119">
        <f t="shared" si="9"/>
        <v>0.08</v>
      </c>
      <c r="Q176" s="119">
        <f t="shared" si="10"/>
        <v>0.18</v>
      </c>
      <c r="R176" s="119"/>
    </row>
    <row r="177" spans="1:18" ht="27" customHeight="1" x14ac:dyDescent="0.2">
      <c r="A177" s="233" t="s">
        <v>165</v>
      </c>
      <c r="B177" s="29">
        <v>30463</v>
      </c>
      <c r="C177" s="224">
        <v>0</v>
      </c>
      <c r="D177" s="54">
        <v>0.27200000000000002</v>
      </c>
      <c r="E177" s="51">
        <v>7.2999999999999995E-2</v>
      </c>
      <c r="F177" s="60">
        <v>5.7000000000000002E-2</v>
      </c>
      <c r="G177" s="56">
        <v>0.4</v>
      </c>
      <c r="H177" s="56">
        <v>0.14000000000000001</v>
      </c>
      <c r="I177" s="69">
        <v>0.27</v>
      </c>
      <c r="J177" s="46">
        <v>7.0000000000000001E-3</v>
      </c>
      <c r="K177" s="2"/>
      <c r="L177" s="119">
        <f t="shared" si="7"/>
        <v>0.27200000000000002</v>
      </c>
      <c r="M177" s="119">
        <f t="shared" si="11"/>
        <v>7.2999999999999995E-2</v>
      </c>
      <c r="N177" s="119">
        <f t="shared" si="12"/>
        <v>5.7000000000000002E-2</v>
      </c>
      <c r="O177" s="119">
        <f t="shared" si="8"/>
        <v>0.4</v>
      </c>
      <c r="P177" s="119">
        <f t="shared" si="9"/>
        <v>0.14000000000000001</v>
      </c>
      <c r="Q177" s="119">
        <f t="shared" si="10"/>
        <v>0.27</v>
      </c>
      <c r="R177" s="119"/>
    </row>
    <row r="178" spans="1:18" ht="27.75" customHeight="1" x14ac:dyDescent="0.2">
      <c r="A178" s="233" t="s">
        <v>166</v>
      </c>
      <c r="B178" s="29">
        <v>30464</v>
      </c>
      <c r="C178" s="224">
        <v>0</v>
      </c>
      <c r="D178" s="54">
        <v>0.25600000000000001</v>
      </c>
      <c r="E178" s="51">
        <v>0.08</v>
      </c>
      <c r="F178" s="60">
        <v>6.7000000000000004E-2</v>
      </c>
      <c r="G178" s="56">
        <v>4.67</v>
      </c>
      <c r="H178" s="56">
        <v>0.18</v>
      </c>
      <c r="I178" s="69">
        <v>0.35</v>
      </c>
      <c r="J178" s="46">
        <v>6.0000000000000001E-3</v>
      </c>
      <c r="L178" s="119">
        <f t="shared" si="7"/>
        <v>0.25600000000000001</v>
      </c>
      <c r="M178" s="119">
        <f t="shared" si="11"/>
        <v>0.08</v>
      </c>
      <c r="N178" s="119">
        <f t="shared" si="12"/>
        <v>6.7000000000000004E-2</v>
      </c>
      <c r="O178" s="119">
        <f t="shared" si="8"/>
        <v>4.67</v>
      </c>
      <c r="P178" s="119">
        <f t="shared" si="9"/>
        <v>0.18</v>
      </c>
      <c r="Q178" s="119">
        <f t="shared" si="10"/>
        <v>0.35</v>
      </c>
    </row>
    <row r="179" spans="1:18" ht="27.75" customHeight="1" x14ac:dyDescent="0.2">
      <c r="A179" s="234" t="s">
        <v>227</v>
      </c>
      <c r="B179" s="29">
        <v>30465</v>
      </c>
      <c r="C179" s="224">
        <v>8</v>
      </c>
      <c r="D179" s="46">
        <v>8.5000000000000006E-2</v>
      </c>
      <c r="E179" s="47"/>
      <c r="F179" s="47"/>
      <c r="G179" s="47"/>
      <c r="H179" s="47"/>
      <c r="I179" s="62"/>
      <c r="J179" s="47"/>
      <c r="L179" s="119">
        <f t="shared" si="7"/>
        <v>8.5000000000000006E-2</v>
      </c>
      <c r="M179" s="119" t="str">
        <f t="shared" si="11"/>
        <v/>
      </c>
      <c r="N179" s="119" t="str">
        <f t="shared" si="12"/>
        <v/>
      </c>
      <c r="O179" s="119" t="str">
        <f t="shared" si="8"/>
        <v/>
      </c>
      <c r="P179" s="119" t="str">
        <f t="shared" si="9"/>
        <v/>
      </c>
      <c r="Q179" s="119" t="str">
        <f t="shared" si="10"/>
        <v/>
      </c>
    </row>
    <row r="180" spans="1:18" ht="27.75" customHeight="1" x14ac:dyDescent="0.2">
      <c r="A180" s="234" t="s">
        <v>228</v>
      </c>
      <c r="B180" s="29">
        <v>30466</v>
      </c>
      <c r="C180" s="224">
        <v>1</v>
      </c>
      <c r="D180" s="46">
        <v>9.1999999999999998E-2</v>
      </c>
      <c r="E180" s="47"/>
      <c r="F180" s="47"/>
      <c r="G180" s="47"/>
      <c r="H180" s="47"/>
      <c r="I180" s="62"/>
      <c r="J180" s="47"/>
      <c r="L180" s="119">
        <f t="shared" si="7"/>
        <v>9.1999999999999998E-2</v>
      </c>
      <c r="M180" s="119" t="str">
        <f t="shared" si="11"/>
        <v/>
      </c>
      <c r="N180" s="119" t="str">
        <f t="shared" si="12"/>
        <v/>
      </c>
      <c r="O180" s="119" t="str">
        <f t="shared" si="8"/>
        <v/>
      </c>
      <c r="P180" s="119" t="str">
        <f t="shared" si="9"/>
        <v/>
      </c>
      <c r="Q180" s="119" t="str">
        <f t="shared" si="10"/>
        <v/>
      </c>
    </row>
    <row r="181" spans="1:18" ht="27.75" customHeight="1" x14ac:dyDescent="0.2">
      <c r="A181" s="234" t="s">
        <v>229</v>
      </c>
      <c r="B181" s="29">
        <v>30467</v>
      </c>
      <c r="C181" s="224">
        <v>1</v>
      </c>
      <c r="D181" s="46">
        <v>0.111</v>
      </c>
      <c r="E181" s="47"/>
      <c r="F181" s="47"/>
      <c r="G181" s="47"/>
      <c r="H181" s="47"/>
      <c r="I181" s="61"/>
      <c r="J181" s="47"/>
      <c r="L181" s="119">
        <f t="shared" si="7"/>
        <v>0.111</v>
      </c>
      <c r="M181" s="119" t="str">
        <f t="shared" si="11"/>
        <v/>
      </c>
      <c r="N181" s="119" t="str">
        <f t="shared" si="12"/>
        <v/>
      </c>
      <c r="O181" s="119" t="str">
        <f t="shared" si="8"/>
        <v/>
      </c>
      <c r="P181" s="119" t="str">
        <f t="shared" si="9"/>
        <v/>
      </c>
      <c r="Q181" s="119" t="str">
        <f t="shared" si="10"/>
        <v/>
      </c>
    </row>
    <row r="182" spans="1:18" ht="27.75" customHeight="1" x14ac:dyDescent="0.2">
      <c r="A182" s="234" t="s">
        <v>230</v>
      </c>
      <c r="B182" s="29">
        <v>30468</v>
      </c>
      <c r="C182" s="224">
        <v>1</v>
      </c>
      <c r="D182" s="46">
        <v>7.8E-2</v>
      </c>
      <c r="E182" s="47"/>
      <c r="F182" s="47"/>
      <c r="G182" s="47"/>
      <c r="H182" s="47"/>
      <c r="I182" s="61"/>
      <c r="J182" s="47"/>
      <c r="L182" s="119">
        <f t="shared" si="7"/>
        <v>7.8E-2</v>
      </c>
      <c r="M182" s="119" t="str">
        <f t="shared" si="11"/>
        <v/>
      </c>
      <c r="N182" s="119" t="str">
        <f t="shared" si="12"/>
        <v/>
      </c>
      <c r="O182" s="119" t="str">
        <f t="shared" si="8"/>
        <v/>
      </c>
      <c r="P182" s="119" t="str">
        <f t="shared" si="9"/>
        <v/>
      </c>
      <c r="Q182" s="119" t="str">
        <f t="shared" si="10"/>
        <v/>
      </c>
    </row>
    <row r="183" spans="1:18" ht="27.75" customHeight="1" x14ac:dyDescent="0.2">
      <c r="A183" s="233" t="s">
        <v>167</v>
      </c>
      <c r="B183" s="29">
        <v>30469</v>
      </c>
      <c r="C183" s="224">
        <v>0</v>
      </c>
      <c r="D183" s="67">
        <v>0.65700000000000003</v>
      </c>
      <c r="E183" s="53">
        <v>8.1000000000000003E-2</v>
      </c>
      <c r="F183" s="60">
        <v>6.4000000000000001E-2</v>
      </c>
      <c r="G183" s="47"/>
      <c r="H183" s="47"/>
      <c r="I183" s="61"/>
      <c r="J183" s="47"/>
      <c r="L183" s="119">
        <f t="shared" si="7"/>
        <v>0.65700000000000003</v>
      </c>
      <c r="M183" s="119">
        <f t="shared" si="11"/>
        <v>8.1000000000000003E-2</v>
      </c>
      <c r="N183" s="119">
        <f t="shared" si="12"/>
        <v>6.4000000000000001E-2</v>
      </c>
      <c r="O183" s="119" t="str">
        <f t="shared" si="8"/>
        <v/>
      </c>
      <c r="P183" s="119" t="str">
        <f t="shared" si="9"/>
        <v/>
      </c>
      <c r="Q183" s="119" t="str">
        <f t="shared" si="10"/>
        <v/>
      </c>
    </row>
    <row r="184" spans="1:18" ht="27.75" customHeight="1" x14ac:dyDescent="0.2">
      <c r="A184" s="233" t="s">
        <v>639</v>
      </c>
      <c r="B184" s="29">
        <v>30470</v>
      </c>
      <c r="C184" s="224" t="s">
        <v>618</v>
      </c>
      <c r="D184" s="46">
        <v>-3.5000000000000003E-2</v>
      </c>
      <c r="E184" s="47"/>
      <c r="F184" s="47"/>
      <c r="G184" s="56">
        <v>0</v>
      </c>
      <c r="H184" s="47"/>
      <c r="I184" s="61"/>
      <c r="J184" s="47"/>
      <c r="L184" s="119">
        <f t="shared" si="7"/>
        <v>-3.5000000000000003E-2</v>
      </c>
      <c r="M184" s="119" t="str">
        <f t="shared" si="11"/>
        <v/>
      </c>
      <c r="N184" s="119" t="str">
        <f t="shared" si="12"/>
        <v/>
      </c>
      <c r="O184" s="119">
        <f t="shared" si="8"/>
        <v>0</v>
      </c>
      <c r="P184" s="119" t="str">
        <f t="shared" si="9"/>
        <v/>
      </c>
      <c r="Q184" s="119" t="str">
        <f t="shared" si="10"/>
        <v/>
      </c>
    </row>
    <row r="185" spans="1:18" ht="27.75" customHeight="1" x14ac:dyDescent="0.2">
      <c r="A185" s="233" t="s">
        <v>168</v>
      </c>
      <c r="B185" s="29">
        <v>30471</v>
      </c>
      <c r="C185" s="224">
        <v>8</v>
      </c>
      <c r="D185" s="46">
        <v>-3.7999999999999999E-2</v>
      </c>
      <c r="E185" s="47"/>
      <c r="F185" s="47"/>
      <c r="G185" s="56">
        <v>0</v>
      </c>
      <c r="H185" s="47"/>
      <c r="I185" s="61"/>
      <c r="J185" s="47"/>
      <c r="L185" s="119">
        <f t="shared" si="7"/>
        <v>-3.7999999999999999E-2</v>
      </c>
      <c r="M185" s="119" t="str">
        <f t="shared" si="11"/>
        <v/>
      </c>
      <c r="N185" s="119" t="str">
        <f t="shared" si="12"/>
        <v/>
      </c>
      <c r="O185" s="119">
        <f t="shared" si="8"/>
        <v>0</v>
      </c>
      <c r="P185" s="119" t="str">
        <f t="shared" si="9"/>
        <v/>
      </c>
      <c r="Q185" s="119" t="str">
        <f t="shared" si="10"/>
        <v/>
      </c>
    </row>
    <row r="186" spans="1:18" ht="27.75" customHeight="1" x14ac:dyDescent="0.2">
      <c r="A186" s="233" t="s">
        <v>169</v>
      </c>
      <c r="B186" s="29">
        <v>30472</v>
      </c>
      <c r="C186" s="224">
        <v>0</v>
      </c>
      <c r="D186" s="46">
        <v>-3.5000000000000003E-2</v>
      </c>
      <c r="E186" s="47"/>
      <c r="F186" s="47"/>
      <c r="G186" s="56">
        <v>0</v>
      </c>
      <c r="H186" s="47"/>
      <c r="I186" s="61"/>
      <c r="J186" s="46">
        <v>0.01</v>
      </c>
      <c r="L186" s="119">
        <f t="shared" ref="L186:L191" si="13">IF(D186&lt;&gt;"",ROUND(D186,3),"")</f>
        <v>-3.5000000000000003E-2</v>
      </c>
      <c r="M186" s="119" t="str">
        <f t="shared" si="11"/>
        <v/>
      </c>
      <c r="N186" s="119" t="str">
        <f t="shared" si="12"/>
        <v/>
      </c>
      <c r="O186" s="119">
        <f t="shared" ref="O186:O191" si="14">IF(G186&lt;&gt;"",ROUND(G186,2),"")</f>
        <v>0</v>
      </c>
      <c r="P186" s="119" t="str">
        <f t="shared" ref="P186:P191" si="15">IF(H186&lt;&gt;"",ROUND(H186,2),"")</f>
        <v/>
      </c>
      <c r="Q186" s="119" t="str">
        <f t="shared" ref="Q186:Q191" si="16">IF(I186&lt;&gt;"",ROUND(I186,3),"")</f>
        <v/>
      </c>
    </row>
    <row r="187" spans="1:18" ht="27.75" customHeight="1" x14ac:dyDescent="0.2">
      <c r="A187" s="233" t="s">
        <v>170</v>
      </c>
      <c r="B187" s="29">
        <v>30473</v>
      </c>
      <c r="C187" s="224">
        <v>0</v>
      </c>
      <c r="D187" s="54">
        <v>-0.27100000000000002</v>
      </c>
      <c r="E187" s="51">
        <v>-2.7E-2</v>
      </c>
      <c r="F187" s="60">
        <v>-6.0000000000000001E-3</v>
      </c>
      <c r="G187" s="56">
        <v>0</v>
      </c>
      <c r="H187" s="47"/>
      <c r="I187" s="61"/>
      <c r="J187" s="46">
        <v>0.01</v>
      </c>
      <c r="L187" s="119">
        <f t="shared" si="13"/>
        <v>-0.27100000000000002</v>
      </c>
      <c r="M187" s="119">
        <f t="shared" si="11"/>
        <v>-2.7E-2</v>
      </c>
      <c r="N187" s="119">
        <f t="shared" si="12"/>
        <v>-6.0000000000000001E-3</v>
      </c>
      <c r="O187" s="119">
        <f t="shared" si="14"/>
        <v>0</v>
      </c>
      <c r="P187" s="119" t="str">
        <f t="shared" si="15"/>
        <v/>
      </c>
      <c r="Q187" s="119" t="str">
        <f t="shared" si="16"/>
        <v/>
      </c>
    </row>
    <row r="188" spans="1:18" ht="27.75" customHeight="1" x14ac:dyDescent="0.2">
      <c r="A188" s="233" t="s">
        <v>171</v>
      </c>
      <c r="B188" s="29">
        <v>30474</v>
      </c>
      <c r="C188" s="224">
        <v>0</v>
      </c>
      <c r="D188" s="46">
        <v>-3.7999999999999999E-2</v>
      </c>
      <c r="E188" s="47"/>
      <c r="F188" s="47"/>
      <c r="G188" s="56">
        <v>0</v>
      </c>
      <c r="H188" s="47"/>
      <c r="I188" s="61"/>
      <c r="J188" s="46">
        <v>1.0999999999999999E-2</v>
      </c>
      <c r="L188" s="119">
        <f t="shared" si="13"/>
        <v>-3.7999999999999999E-2</v>
      </c>
      <c r="M188" s="119" t="str">
        <f t="shared" si="11"/>
        <v/>
      </c>
      <c r="N188" s="119" t="str">
        <f t="shared" si="12"/>
        <v/>
      </c>
      <c r="O188" s="119">
        <f t="shared" si="14"/>
        <v>0</v>
      </c>
      <c r="P188" s="119" t="str">
        <f t="shared" si="15"/>
        <v/>
      </c>
      <c r="Q188" s="119" t="str">
        <f t="shared" si="16"/>
        <v/>
      </c>
    </row>
    <row r="189" spans="1:18" ht="27.75" customHeight="1" x14ac:dyDescent="0.2">
      <c r="A189" s="233" t="s">
        <v>172</v>
      </c>
      <c r="B189" s="29">
        <v>30475</v>
      </c>
      <c r="C189" s="224">
        <v>0</v>
      </c>
      <c r="D189" s="54">
        <v>-0.29499999999999998</v>
      </c>
      <c r="E189" s="51">
        <v>-2.9000000000000001E-2</v>
      </c>
      <c r="F189" s="60">
        <v>-7.0000000000000001E-3</v>
      </c>
      <c r="G189" s="56">
        <v>0</v>
      </c>
      <c r="H189" s="47"/>
      <c r="I189" s="61"/>
      <c r="J189" s="46">
        <v>1.0999999999999999E-2</v>
      </c>
      <c r="L189" s="119">
        <f t="shared" si="13"/>
        <v>-0.29499999999999998</v>
      </c>
      <c r="M189" s="119">
        <f t="shared" si="11"/>
        <v>-2.9000000000000001E-2</v>
      </c>
      <c r="N189" s="119">
        <f t="shared" si="12"/>
        <v>-7.0000000000000001E-3</v>
      </c>
      <c r="O189" s="119">
        <f t="shared" si="14"/>
        <v>0</v>
      </c>
      <c r="P189" s="119" t="str">
        <f t="shared" si="15"/>
        <v/>
      </c>
      <c r="Q189" s="119" t="str">
        <f t="shared" si="16"/>
        <v/>
      </c>
    </row>
    <row r="190" spans="1:18" ht="27.75" customHeight="1" x14ac:dyDescent="0.2">
      <c r="A190" s="233" t="s">
        <v>173</v>
      </c>
      <c r="B190" s="29">
        <v>30476</v>
      </c>
      <c r="C190" s="224">
        <v>0</v>
      </c>
      <c r="D190" s="46">
        <v>-5.7000000000000002E-2</v>
      </c>
      <c r="E190" s="47"/>
      <c r="F190" s="47"/>
      <c r="G190" s="56">
        <v>4.92</v>
      </c>
      <c r="H190" s="47"/>
      <c r="I190" s="61"/>
      <c r="J190" s="46">
        <v>0.02</v>
      </c>
      <c r="L190" s="119">
        <f t="shared" si="13"/>
        <v>-5.7000000000000002E-2</v>
      </c>
      <c r="M190" s="119" t="str">
        <f t="shared" si="11"/>
        <v/>
      </c>
      <c r="N190" s="119" t="str">
        <f t="shared" si="12"/>
        <v/>
      </c>
      <c r="O190" s="119">
        <f t="shared" si="14"/>
        <v>4.92</v>
      </c>
      <c r="P190" s="119" t="str">
        <f t="shared" si="15"/>
        <v/>
      </c>
      <c r="Q190" s="119" t="str">
        <f t="shared" si="16"/>
        <v/>
      </c>
    </row>
    <row r="191" spans="1:18" ht="27.75" customHeight="1" x14ac:dyDescent="0.2">
      <c r="A191" s="233" t="s">
        <v>174</v>
      </c>
      <c r="B191" s="29">
        <v>30477</v>
      </c>
      <c r="C191" s="224">
        <v>0</v>
      </c>
      <c r="D191" s="54">
        <v>-0.46</v>
      </c>
      <c r="E191" s="51">
        <v>-4.2000000000000003E-2</v>
      </c>
      <c r="F191" s="60">
        <v>-1.0999999999999999E-2</v>
      </c>
      <c r="G191" s="56">
        <v>4.92</v>
      </c>
      <c r="H191" s="47"/>
      <c r="I191" s="27"/>
      <c r="J191" s="46">
        <v>0.02</v>
      </c>
      <c r="L191" s="119">
        <f t="shared" si="13"/>
        <v>-0.46</v>
      </c>
      <c r="M191" s="119">
        <f t="shared" si="11"/>
        <v>-4.2000000000000003E-2</v>
      </c>
      <c r="N191" s="119">
        <f t="shared" si="12"/>
        <v>-1.0999999999999999E-2</v>
      </c>
      <c r="O191" s="119">
        <f t="shared" si="14"/>
        <v>4.92</v>
      </c>
      <c r="P191" s="119" t="str">
        <f t="shared" si="15"/>
        <v/>
      </c>
      <c r="Q191" s="119"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11:G11"/>
    <mergeCell ref="H11:J11"/>
    <mergeCell ref="A2:J2"/>
    <mergeCell ref="F4:J4"/>
    <mergeCell ref="F5:G5"/>
    <mergeCell ref="F6:G6"/>
    <mergeCell ref="F7:G7"/>
    <mergeCell ref="B1:D1"/>
    <mergeCell ref="F1:H1"/>
    <mergeCell ref="B10:D10"/>
    <mergeCell ref="A4:D4"/>
    <mergeCell ref="B8:D8"/>
    <mergeCell ref="H9:J9"/>
    <mergeCell ref="F8:G8"/>
    <mergeCell ref="F9:G9"/>
    <mergeCell ref="F10:G10"/>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4&amp;"Arial,Regular" - Charges applied to LDNOs with HV/LV end users</oddHeader>
    <oddFooter>&amp;L&amp;8Note: Where a tariff only has a p/kWh unit rate in Unit Charge 1 then this unit rate applies at all times.</oddFoot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7"/>
  <sheetViews>
    <sheetView view="pageBreakPreview" zoomScaleNormal="70" zoomScaleSheetLayoutView="100" workbookViewId="0">
      <selection activeCell="B9" sqref="B9:E9"/>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86</v>
      </c>
      <c r="B1" s="3"/>
      <c r="D1" s="3"/>
      <c r="E1" s="3"/>
      <c r="F1" s="3"/>
      <c r="G1" s="10"/>
      <c r="H1" s="4"/>
      <c r="I1" s="4"/>
    </row>
    <row r="2" spans="1:9" s="2" customFormat="1" ht="49.5" customHeight="1" x14ac:dyDescent="0.2">
      <c r="A2" s="309" t="s">
        <v>1365</v>
      </c>
      <c r="B2" s="309"/>
      <c r="C2" s="309"/>
      <c r="D2" s="309"/>
      <c r="E2" s="309"/>
      <c r="F2" s="3"/>
      <c r="G2" s="10"/>
      <c r="H2" s="4"/>
      <c r="I2" s="4"/>
    </row>
    <row r="3" spans="1:9" ht="47.25" customHeight="1" x14ac:dyDescent="0.2">
      <c r="A3" s="265" t="str">
        <f>Overview!B4&amp; " - Illustrative LLFs for year beginning "&amp;TEXT(DATE(YEAR(Overview!D4)-0,MONTH(Overview!D4),DAY(Overview!D4)),"D MMMM YYYY")</f>
        <v>Western Power Distribution (South Wales) plc - Illustrative LLFs for year beginning 1 April 2018</v>
      </c>
      <c r="B3" s="265"/>
      <c r="C3" s="265"/>
      <c r="D3" s="265"/>
      <c r="E3" s="265"/>
    </row>
    <row r="4" spans="1:9" ht="19.5" customHeight="1" x14ac:dyDescent="0.2">
      <c r="A4" s="310" t="s">
        <v>79</v>
      </c>
      <c r="B4" s="22" t="s">
        <v>54</v>
      </c>
      <c r="C4" s="22" t="s">
        <v>55</v>
      </c>
      <c r="D4" s="22" t="s">
        <v>56</v>
      </c>
      <c r="E4" s="22" t="s">
        <v>57</v>
      </c>
    </row>
    <row r="5" spans="1:9" ht="19.5" customHeight="1" x14ac:dyDescent="0.2">
      <c r="A5" s="311"/>
      <c r="B5" s="22" t="s">
        <v>544</v>
      </c>
      <c r="C5" s="22" t="s">
        <v>545</v>
      </c>
      <c r="D5" s="22" t="s">
        <v>546</v>
      </c>
      <c r="E5" s="22" t="s">
        <v>547</v>
      </c>
    </row>
    <row r="6" spans="1:9" ht="25.5" x14ac:dyDescent="0.2">
      <c r="A6" s="104" t="s">
        <v>550</v>
      </c>
      <c r="B6" s="218"/>
      <c r="C6" s="218"/>
      <c r="D6" s="215" t="s">
        <v>769</v>
      </c>
      <c r="E6" s="215" t="s">
        <v>770</v>
      </c>
    </row>
    <row r="7" spans="1:9" ht="25.5" x14ac:dyDescent="0.2">
      <c r="A7" s="104" t="s">
        <v>551</v>
      </c>
      <c r="B7" s="215" t="s">
        <v>552</v>
      </c>
      <c r="C7" s="225" t="s">
        <v>771</v>
      </c>
      <c r="D7" s="215" t="s">
        <v>769</v>
      </c>
      <c r="E7" s="215" t="s">
        <v>772</v>
      </c>
    </row>
    <row r="8" spans="1:9" ht="25.5" x14ac:dyDescent="0.2">
      <c r="A8" s="104" t="s">
        <v>82</v>
      </c>
      <c r="B8" s="218"/>
      <c r="C8" s="218"/>
      <c r="D8" s="215" t="s">
        <v>769</v>
      </c>
      <c r="E8" s="215" t="s">
        <v>770</v>
      </c>
    </row>
    <row r="9" spans="1:9" ht="25.5" customHeight="1" x14ac:dyDescent="0.2">
      <c r="A9" s="105" t="s">
        <v>80</v>
      </c>
      <c r="B9" s="271" t="s">
        <v>81</v>
      </c>
      <c r="C9" s="272"/>
      <c r="D9" s="272"/>
      <c r="E9" s="273"/>
    </row>
    <row r="10" spans="1:9" s="14" customFormat="1" x14ac:dyDescent="0.2">
      <c r="A10" s="13"/>
      <c r="B10" s="12"/>
      <c r="C10" s="12"/>
      <c r="D10" s="12"/>
      <c r="E10" s="12"/>
    </row>
    <row r="11" spans="1:9" x14ac:dyDescent="0.2">
      <c r="A11" s="232"/>
      <c r="B11" s="12"/>
      <c r="C11" s="12"/>
      <c r="D11" s="12"/>
      <c r="E11" s="12"/>
    </row>
    <row r="12" spans="1:9" ht="21.95" customHeight="1" x14ac:dyDescent="0.2">
      <c r="A12" s="306" t="s">
        <v>548</v>
      </c>
      <c r="B12" s="308"/>
      <c r="C12" s="308"/>
      <c r="D12" s="308"/>
      <c r="E12" s="308"/>
      <c r="F12" s="307"/>
    </row>
    <row r="13" spans="1:9" ht="21.95" customHeight="1" x14ac:dyDescent="0.2">
      <c r="A13" s="306" t="s">
        <v>53</v>
      </c>
      <c r="B13" s="308"/>
      <c r="C13" s="308"/>
      <c r="D13" s="308"/>
      <c r="E13" s="308"/>
      <c r="F13" s="307"/>
    </row>
    <row r="14" spans="1:9" ht="21.95" customHeight="1" x14ac:dyDescent="0.2">
      <c r="A14" s="22" t="s">
        <v>549</v>
      </c>
      <c r="B14" s="22" t="s">
        <v>54</v>
      </c>
      <c r="C14" s="22" t="s">
        <v>55</v>
      </c>
      <c r="D14" s="22" t="s">
        <v>56</v>
      </c>
      <c r="E14" s="22" t="s">
        <v>57</v>
      </c>
      <c r="F14" s="22" t="s">
        <v>58</v>
      </c>
    </row>
    <row r="15" spans="1:9" ht="76.5" x14ac:dyDescent="0.2">
      <c r="A15" s="1" t="s">
        <v>607</v>
      </c>
      <c r="B15" s="106">
        <v>1.0840000000000001</v>
      </c>
      <c r="C15" s="106">
        <v>1.0780000000000001</v>
      </c>
      <c r="D15" s="106">
        <v>1.07</v>
      </c>
      <c r="E15" s="106">
        <v>1.0740000000000001</v>
      </c>
      <c r="F15" s="1" t="s">
        <v>779</v>
      </c>
    </row>
    <row r="16" spans="1:9" ht="29.25" customHeight="1" x14ac:dyDescent="0.2">
      <c r="A16" s="1" t="s">
        <v>608</v>
      </c>
      <c r="B16" s="106">
        <v>1.0629999999999999</v>
      </c>
      <c r="C16" s="106">
        <v>1.06</v>
      </c>
      <c r="D16" s="106">
        <v>1.0580000000000001</v>
      </c>
      <c r="E16" s="106">
        <v>1.0580000000000001</v>
      </c>
      <c r="F16" s="1" t="s">
        <v>780</v>
      </c>
    </row>
    <row r="17" spans="1:6" x14ac:dyDescent="0.2">
      <c r="A17" s="1" t="s">
        <v>609</v>
      </c>
      <c r="B17" s="106">
        <v>1.0429999999999999</v>
      </c>
      <c r="C17" s="106">
        <v>1.04</v>
      </c>
      <c r="D17" s="106">
        <v>1.032</v>
      </c>
      <c r="E17" s="106">
        <v>1.0369999999999999</v>
      </c>
      <c r="F17" s="1" t="s">
        <v>781</v>
      </c>
    </row>
    <row r="18" spans="1:6" ht="17.25" customHeight="1" x14ac:dyDescent="0.2">
      <c r="A18" s="1" t="s">
        <v>610</v>
      </c>
      <c r="B18" s="106">
        <v>1.0329999999999999</v>
      </c>
      <c r="C18" s="106">
        <v>1.032</v>
      </c>
      <c r="D18" s="106">
        <v>1.0309999999999999</v>
      </c>
      <c r="E18" s="106">
        <v>1.0309999999999999</v>
      </c>
      <c r="F18" s="1" t="s">
        <v>782</v>
      </c>
    </row>
    <row r="19" spans="1:6" ht="17.25" customHeight="1" x14ac:dyDescent="0.2">
      <c r="A19" s="1" t="s">
        <v>611</v>
      </c>
      <c r="B19" s="106">
        <v>1.026</v>
      </c>
      <c r="C19" s="106">
        <v>1.0249999999999999</v>
      </c>
      <c r="D19" s="106">
        <v>1.022</v>
      </c>
      <c r="E19" s="106">
        <v>1.024</v>
      </c>
      <c r="F19" s="1" t="s">
        <v>783</v>
      </c>
    </row>
    <row r="20" spans="1:6" ht="17.25" customHeight="1" x14ac:dyDescent="0.2">
      <c r="A20" s="1" t="s">
        <v>612</v>
      </c>
      <c r="B20" s="106">
        <v>1.014</v>
      </c>
      <c r="C20" s="106">
        <v>1.0129999999999999</v>
      </c>
      <c r="D20" s="106">
        <v>1.012</v>
      </c>
      <c r="E20" s="106">
        <v>1.0129999999999999</v>
      </c>
      <c r="F20" s="1"/>
    </row>
    <row r="21" spans="1:6" ht="17.25" customHeight="1" x14ac:dyDescent="0.2">
      <c r="A21" s="1" t="s">
        <v>613</v>
      </c>
      <c r="B21" s="106">
        <v>1.016</v>
      </c>
      <c r="C21" s="106">
        <v>1.0149999999999999</v>
      </c>
      <c r="D21" s="106">
        <v>1.014</v>
      </c>
      <c r="E21" s="106">
        <v>1.0149999999999999</v>
      </c>
      <c r="F21" s="1"/>
    </row>
    <row r="22" spans="1:6" ht="17.25" customHeight="1" x14ac:dyDescent="0.2">
      <c r="A22" s="1" t="s">
        <v>614</v>
      </c>
      <c r="B22" s="106">
        <v>1.0089999999999999</v>
      </c>
      <c r="C22" s="106">
        <v>1.0089999999999999</v>
      </c>
      <c r="D22" s="106">
        <v>1.006</v>
      </c>
      <c r="E22" s="106">
        <v>1.008</v>
      </c>
      <c r="F22" s="1"/>
    </row>
    <row r="24" spans="1:6" ht="21.95" customHeight="1" x14ac:dyDescent="0.2">
      <c r="A24" s="306" t="s">
        <v>495</v>
      </c>
      <c r="B24" s="308"/>
      <c r="C24" s="308"/>
      <c r="D24" s="308"/>
      <c r="E24" s="308"/>
      <c r="F24" s="307"/>
    </row>
    <row r="25" spans="1:6" ht="21.95" customHeight="1" x14ac:dyDescent="0.2">
      <c r="A25" s="306" t="s">
        <v>60</v>
      </c>
      <c r="B25" s="308"/>
      <c r="C25" s="308"/>
      <c r="D25" s="308"/>
      <c r="E25" s="308"/>
      <c r="F25" s="307"/>
    </row>
    <row r="26" spans="1:6" ht="21.95" customHeight="1" x14ac:dyDescent="0.2">
      <c r="A26" s="22" t="s">
        <v>59</v>
      </c>
      <c r="B26" s="22" t="s">
        <v>54</v>
      </c>
      <c r="C26" s="22" t="s">
        <v>55</v>
      </c>
      <c r="D26" s="22" t="s">
        <v>56</v>
      </c>
      <c r="E26" s="22" t="s">
        <v>57</v>
      </c>
      <c r="F26" s="22" t="s">
        <v>58</v>
      </c>
    </row>
    <row r="27" spans="1:6" x14ac:dyDescent="0.2">
      <c r="A27" s="107" t="s">
        <v>784</v>
      </c>
      <c r="B27" s="106">
        <v>1.0089999999999999</v>
      </c>
      <c r="C27" s="106">
        <v>1.0089999999999999</v>
      </c>
      <c r="D27" s="106">
        <v>1.006</v>
      </c>
      <c r="E27" s="106">
        <v>1.008</v>
      </c>
      <c r="F27" s="108">
        <v>419</v>
      </c>
    </row>
    <row r="28" spans="1:6" x14ac:dyDescent="0.2">
      <c r="A28" s="107" t="s">
        <v>785</v>
      </c>
      <c r="B28" s="106">
        <v>1.0089999999999999</v>
      </c>
      <c r="C28" s="106">
        <v>1.0089999999999999</v>
      </c>
      <c r="D28" s="106">
        <v>1.006</v>
      </c>
      <c r="E28" s="106">
        <v>1.008</v>
      </c>
      <c r="F28" s="108">
        <v>420</v>
      </c>
    </row>
    <row r="29" spans="1:6" x14ac:dyDescent="0.2">
      <c r="A29" s="107" t="s">
        <v>786</v>
      </c>
      <c r="B29" s="106">
        <v>1.026</v>
      </c>
      <c r="C29" s="106">
        <v>1.0249999999999999</v>
      </c>
      <c r="D29" s="106">
        <v>1.022</v>
      </c>
      <c r="E29" s="106">
        <v>1.024</v>
      </c>
      <c r="F29" s="108">
        <v>460</v>
      </c>
    </row>
    <row r="30" spans="1:6" x14ac:dyDescent="0.2">
      <c r="A30" s="107" t="s">
        <v>787</v>
      </c>
      <c r="B30" s="106">
        <v>1.026</v>
      </c>
      <c r="C30" s="106">
        <v>1.0249999999999999</v>
      </c>
      <c r="D30" s="106">
        <v>1.022</v>
      </c>
      <c r="E30" s="106">
        <v>1.024</v>
      </c>
      <c r="F30" s="108">
        <v>461</v>
      </c>
    </row>
    <row r="31" spans="1:6" x14ac:dyDescent="0.2">
      <c r="A31" s="107" t="s">
        <v>788</v>
      </c>
      <c r="B31" s="106">
        <v>1.026</v>
      </c>
      <c r="C31" s="106">
        <v>1.0249999999999999</v>
      </c>
      <c r="D31" s="106">
        <v>1.022</v>
      </c>
      <c r="E31" s="106">
        <v>1.024</v>
      </c>
      <c r="F31" s="108">
        <v>462</v>
      </c>
    </row>
    <row r="32" spans="1:6" x14ac:dyDescent="0.2">
      <c r="A32" s="107" t="s">
        <v>789</v>
      </c>
      <c r="B32" s="106">
        <v>1.026</v>
      </c>
      <c r="C32" s="106">
        <v>1.0249999999999999</v>
      </c>
      <c r="D32" s="106">
        <v>1.022</v>
      </c>
      <c r="E32" s="106">
        <v>1.024</v>
      </c>
      <c r="F32" s="108">
        <v>463</v>
      </c>
    </row>
    <row r="33" spans="1:6" x14ac:dyDescent="0.2">
      <c r="A33" s="107" t="s">
        <v>790</v>
      </c>
      <c r="B33" s="106">
        <v>1.026</v>
      </c>
      <c r="C33" s="106">
        <v>1.0249999999999999</v>
      </c>
      <c r="D33" s="106">
        <v>1.022</v>
      </c>
      <c r="E33" s="106">
        <v>1.024</v>
      </c>
      <c r="F33" s="108">
        <v>464</v>
      </c>
    </row>
    <row r="34" spans="1:6" x14ac:dyDescent="0.2">
      <c r="A34" s="107" t="s">
        <v>791</v>
      </c>
      <c r="B34" s="106">
        <v>1.026</v>
      </c>
      <c r="C34" s="106">
        <v>1.0249999999999999</v>
      </c>
      <c r="D34" s="106">
        <v>1.022</v>
      </c>
      <c r="E34" s="106">
        <v>1.024</v>
      </c>
      <c r="F34" s="108">
        <v>465</v>
      </c>
    </row>
    <row r="35" spans="1:6" x14ac:dyDescent="0.2">
      <c r="A35" s="107" t="s">
        <v>792</v>
      </c>
      <c r="B35" s="106">
        <v>1.026</v>
      </c>
      <c r="C35" s="106">
        <v>1.0249999999999999</v>
      </c>
      <c r="D35" s="106">
        <v>1.022</v>
      </c>
      <c r="E35" s="106">
        <v>1.024</v>
      </c>
      <c r="F35" s="108">
        <v>466</v>
      </c>
    </row>
    <row r="36" spans="1:6" x14ac:dyDescent="0.2">
      <c r="A36" s="107" t="s">
        <v>793</v>
      </c>
      <c r="B36" s="106">
        <v>1.026</v>
      </c>
      <c r="C36" s="106">
        <v>1.0249999999999999</v>
      </c>
      <c r="D36" s="106">
        <v>1.022</v>
      </c>
      <c r="E36" s="106">
        <v>1.024</v>
      </c>
      <c r="F36" s="108">
        <v>467</v>
      </c>
    </row>
    <row r="37" spans="1:6" x14ac:dyDescent="0.2">
      <c r="A37" s="107" t="s">
        <v>794</v>
      </c>
      <c r="B37" s="106">
        <v>1.026</v>
      </c>
      <c r="C37" s="106">
        <v>1.0249999999999999</v>
      </c>
      <c r="D37" s="106">
        <v>1.022</v>
      </c>
      <c r="E37" s="106">
        <v>1.024</v>
      </c>
      <c r="F37" s="108">
        <v>468</v>
      </c>
    </row>
    <row r="38" spans="1:6" x14ac:dyDescent="0.2">
      <c r="A38" s="107" t="s">
        <v>1002</v>
      </c>
      <c r="B38" s="106">
        <v>1.026</v>
      </c>
      <c r="C38" s="106">
        <v>1.0249999999999999</v>
      </c>
      <c r="D38" s="106">
        <v>1.022</v>
      </c>
      <c r="E38" s="106">
        <v>1.024</v>
      </c>
      <c r="F38" s="108">
        <v>469</v>
      </c>
    </row>
    <row r="39" spans="1:6" x14ac:dyDescent="0.2">
      <c r="A39" s="107" t="s">
        <v>795</v>
      </c>
      <c r="B39" s="106">
        <v>1.026</v>
      </c>
      <c r="C39" s="106">
        <v>1.0249999999999999</v>
      </c>
      <c r="D39" s="106">
        <v>1.022</v>
      </c>
      <c r="E39" s="106">
        <v>1.024</v>
      </c>
      <c r="F39" s="108">
        <v>470</v>
      </c>
    </row>
    <row r="40" spans="1:6" x14ac:dyDescent="0.2">
      <c r="A40" s="107" t="s">
        <v>796</v>
      </c>
      <c r="B40" s="106">
        <v>1.026</v>
      </c>
      <c r="C40" s="106">
        <v>1.0249999999999999</v>
      </c>
      <c r="D40" s="106">
        <v>1.022</v>
      </c>
      <c r="E40" s="106">
        <v>1.024</v>
      </c>
      <c r="F40" s="108">
        <v>471</v>
      </c>
    </row>
    <row r="41" spans="1:6" x14ac:dyDescent="0.2">
      <c r="A41" s="107" t="s">
        <v>797</v>
      </c>
      <c r="B41" s="106">
        <v>1.026</v>
      </c>
      <c r="C41" s="106">
        <v>1.0249999999999999</v>
      </c>
      <c r="D41" s="106">
        <v>1.022</v>
      </c>
      <c r="E41" s="106">
        <v>1.024</v>
      </c>
      <c r="F41" s="108">
        <v>472</v>
      </c>
    </row>
    <row r="42" spans="1:6" x14ac:dyDescent="0.2">
      <c r="A42" s="107" t="s">
        <v>798</v>
      </c>
      <c r="B42" s="106">
        <v>1.026</v>
      </c>
      <c r="C42" s="106">
        <v>1.0249999999999999</v>
      </c>
      <c r="D42" s="106">
        <v>1.022</v>
      </c>
      <c r="E42" s="106">
        <v>1.024</v>
      </c>
      <c r="F42" s="108">
        <v>473</v>
      </c>
    </row>
    <row r="43" spans="1:6" x14ac:dyDescent="0.2">
      <c r="A43" s="107" t="s">
        <v>799</v>
      </c>
      <c r="B43" s="106">
        <v>1.026</v>
      </c>
      <c r="C43" s="106">
        <v>1.0249999999999999</v>
      </c>
      <c r="D43" s="106">
        <v>1.022</v>
      </c>
      <c r="E43" s="106">
        <v>1.024</v>
      </c>
      <c r="F43" s="108">
        <v>474</v>
      </c>
    </row>
    <row r="44" spans="1:6" x14ac:dyDescent="0.2">
      <c r="A44" s="107" t="s">
        <v>800</v>
      </c>
      <c r="B44" s="106">
        <v>1.026</v>
      </c>
      <c r="C44" s="106">
        <v>1.0249999999999999</v>
      </c>
      <c r="D44" s="106">
        <v>1.022</v>
      </c>
      <c r="E44" s="106">
        <v>1.024</v>
      </c>
      <c r="F44" s="108">
        <v>475</v>
      </c>
    </row>
    <row r="45" spans="1:6" x14ac:dyDescent="0.2">
      <c r="A45" s="107" t="s">
        <v>801</v>
      </c>
      <c r="B45" s="106">
        <v>1.026</v>
      </c>
      <c r="C45" s="106">
        <v>1.0249999999999999</v>
      </c>
      <c r="D45" s="106">
        <v>1.022</v>
      </c>
      <c r="E45" s="106">
        <v>1.024</v>
      </c>
      <c r="F45" s="108">
        <v>476</v>
      </c>
    </row>
    <row r="46" spans="1:6" x14ac:dyDescent="0.2">
      <c r="A46" s="107" t="s">
        <v>802</v>
      </c>
      <c r="B46" s="106">
        <v>1.026</v>
      </c>
      <c r="C46" s="106">
        <v>1.0249999999999999</v>
      </c>
      <c r="D46" s="106">
        <v>1.022</v>
      </c>
      <c r="E46" s="106">
        <v>1.024</v>
      </c>
      <c r="F46" s="108">
        <v>477</v>
      </c>
    </row>
    <row r="47" spans="1:6" x14ac:dyDescent="0.2">
      <c r="A47" s="107" t="s">
        <v>1003</v>
      </c>
      <c r="B47" s="106">
        <v>1.026</v>
      </c>
      <c r="C47" s="106">
        <v>1.0249999999999999</v>
      </c>
      <c r="D47" s="106">
        <v>1.022</v>
      </c>
      <c r="E47" s="106">
        <v>1.024</v>
      </c>
      <c r="F47" s="108">
        <v>478</v>
      </c>
    </row>
    <row r="48" spans="1:6" x14ac:dyDescent="0.2">
      <c r="A48" s="107" t="s">
        <v>1004</v>
      </c>
      <c r="B48" s="106">
        <v>1.026</v>
      </c>
      <c r="C48" s="106">
        <v>1.0249999999999999</v>
      </c>
      <c r="D48" s="106">
        <v>1.022</v>
      </c>
      <c r="E48" s="106">
        <v>1.024</v>
      </c>
      <c r="F48" s="108">
        <v>479</v>
      </c>
    </row>
    <row r="49" spans="1:6" x14ac:dyDescent="0.2">
      <c r="A49" s="107" t="s">
        <v>1005</v>
      </c>
      <c r="B49" s="106">
        <v>1.026</v>
      </c>
      <c r="C49" s="106">
        <v>1.0249999999999999</v>
      </c>
      <c r="D49" s="106">
        <v>1.022</v>
      </c>
      <c r="E49" s="106">
        <v>1.024</v>
      </c>
      <c r="F49" s="108">
        <v>480</v>
      </c>
    </row>
    <row r="50" spans="1:6" x14ac:dyDescent="0.2">
      <c r="A50" s="107" t="s">
        <v>1006</v>
      </c>
      <c r="B50" s="106">
        <v>1.026</v>
      </c>
      <c r="C50" s="106">
        <v>1.0249999999999999</v>
      </c>
      <c r="D50" s="106">
        <v>1.022</v>
      </c>
      <c r="E50" s="106">
        <v>1.024</v>
      </c>
      <c r="F50" s="108">
        <v>481</v>
      </c>
    </row>
    <row r="51" spans="1:6" x14ac:dyDescent="0.2">
      <c r="A51" s="107" t="s">
        <v>1007</v>
      </c>
      <c r="B51" s="106">
        <v>1.026</v>
      </c>
      <c r="C51" s="106">
        <v>1.0249999999999999</v>
      </c>
      <c r="D51" s="106">
        <v>1.022</v>
      </c>
      <c r="E51" s="106">
        <v>1.024</v>
      </c>
      <c r="F51" s="108">
        <v>482</v>
      </c>
    </row>
    <row r="52" spans="1:6" x14ac:dyDescent="0.2">
      <c r="A52" s="107" t="s">
        <v>1008</v>
      </c>
      <c r="B52" s="106">
        <v>1.026</v>
      </c>
      <c r="C52" s="106">
        <v>1.0249999999999999</v>
      </c>
      <c r="D52" s="106">
        <v>1.022</v>
      </c>
      <c r="E52" s="106">
        <v>1.024</v>
      </c>
      <c r="F52" s="108">
        <v>483</v>
      </c>
    </row>
    <row r="53" spans="1:6" x14ac:dyDescent="0.2">
      <c r="A53" s="107" t="s">
        <v>1009</v>
      </c>
      <c r="B53" s="106">
        <v>1.026</v>
      </c>
      <c r="C53" s="106">
        <v>1.0249999999999999</v>
      </c>
      <c r="D53" s="106">
        <v>1.022</v>
      </c>
      <c r="E53" s="106">
        <v>1.024</v>
      </c>
      <c r="F53" s="108">
        <v>484</v>
      </c>
    </row>
    <row r="54" spans="1:6" x14ac:dyDescent="0.2">
      <c r="A54" s="107" t="s">
        <v>1010</v>
      </c>
      <c r="B54" s="106">
        <v>1.026</v>
      </c>
      <c r="C54" s="106">
        <v>1.0249999999999999</v>
      </c>
      <c r="D54" s="106">
        <v>1.022</v>
      </c>
      <c r="E54" s="106">
        <v>1.024</v>
      </c>
      <c r="F54" s="108">
        <v>485</v>
      </c>
    </row>
    <row r="55" spans="1:6" x14ac:dyDescent="0.2">
      <c r="A55" s="107" t="s">
        <v>1011</v>
      </c>
      <c r="B55" s="106">
        <v>1.026</v>
      </c>
      <c r="C55" s="106">
        <v>1.0249999999999999</v>
      </c>
      <c r="D55" s="106">
        <v>1.022</v>
      </c>
      <c r="E55" s="106">
        <v>1.024</v>
      </c>
      <c r="F55" s="108">
        <v>486</v>
      </c>
    </row>
    <row r="56" spans="1:6" x14ac:dyDescent="0.2">
      <c r="A56" s="107" t="s">
        <v>1012</v>
      </c>
      <c r="B56" s="106">
        <v>1.026</v>
      </c>
      <c r="C56" s="106">
        <v>1.0249999999999999</v>
      </c>
      <c r="D56" s="106">
        <v>1.022</v>
      </c>
      <c r="E56" s="106">
        <v>1.024</v>
      </c>
      <c r="F56" s="108">
        <v>487</v>
      </c>
    </row>
    <row r="57" spans="1:6" x14ac:dyDescent="0.2">
      <c r="A57" s="107" t="s">
        <v>1013</v>
      </c>
      <c r="B57" s="106">
        <v>1.026</v>
      </c>
      <c r="C57" s="106">
        <v>1.0249999999999999</v>
      </c>
      <c r="D57" s="106">
        <v>1.022</v>
      </c>
      <c r="E57" s="106">
        <v>1.024</v>
      </c>
      <c r="F57" s="108">
        <v>488</v>
      </c>
    </row>
    <row r="58" spans="1:6" x14ac:dyDescent="0.2">
      <c r="A58" s="107" t="s">
        <v>1014</v>
      </c>
      <c r="B58" s="106">
        <v>1.026</v>
      </c>
      <c r="C58" s="106">
        <v>1.0249999999999999</v>
      </c>
      <c r="D58" s="106">
        <v>1.022</v>
      </c>
      <c r="E58" s="106">
        <v>1.024</v>
      </c>
      <c r="F58" s="108">
        <v>489</v>
      </c>
    </row>
    <row r="59" spans="1:6" x14ac:dyDescent="0.2">
      <c r="A59" s="107" t="s">
        <v>1015</v>
      </c>
      <c r="B59" s="106">
        <v>1.026</v>
      </c>
      <c r="C59" s="106">
        <v>1.0249999999999999</v>
      </c>
      <c r="D59" s="106">
        <v>1.022</v>
      </c>
      <c r="E59" s="106">
        <v>1.024</v>
      </c>
      <c r="F59" s="108">
        <v>490</v>
      </c>
    </row>
    <row r="60" spans="1:6" x14ac:dyDescent="0.2">
      <c r="A60" s="107" t="s">
        <v>1016</v>
      </c>
      <c r="B60" s="106">
        <v>1.026</v>
      </c>
      <c r="C60" s="106">
        <v>1.0249999999999999</v>
      </c>
      <c r="D60" s="106">
        <v>1.022</v>
      </c>
      <c r="E60" s="106">
        <v>1.024</v>
      </c>
      <c r="F60" s="108">
        <v>491</v>
      </c>
    </row>
    <row r="61" spans="1:6" x14ac:dyDescent="0.2">
      <c r="A61" s="107" t="s">
        <v>1017</v>
      </c>
      <c r="B61" s="106">
        <v>1.026</v>
      </c>
      <c r="C61" s="106">
        <v>1.0249999999999999</v>
      </c>
      <c r="D61" s="106">
        <v>1.022</v>
      </c>
      <c r="E61" s="106">
        <v>1.024</v>
      </c>
      <c r="F61" s="108">
        <v>492</v>
      </c>
    </row>
    <row r="62" spans="1:6" x14ac:dyDescent="0.2">
      <c r="A62" s="107" t="s">
        <v>1018</v>
      </c>
      <c r="B62" s="106">
        <v>1.026</v>
      </c>
      <c r="C62" s="106">
        <v>1.0249999999999999</v>
      </c>
      <c r="D62" s="106">
        <v>1.022</v>
      </c>
      <c r="E62" s="106">
        <v>1.024</v>
      </c>
      <c r="F62" s="108">
        <v>493</v>
      </c>
    </row>
    <row r="63" spans="1:6" x14ac:dyDescent="0.2">
      <c r="A63" s="107" t="s">
        <v>1019</v>
      </c>
      <c r="B63" s="106">
        <v>1.026</v>
      </c>
      <c r="C63" s="106">
        <v>1.0249999999999999</v>
      </c>
      <c r="D63" s="106">
        <v>1.022</v>
      </c>
      <c r="E63" s="106">
        <v>1.024</v>
      </c>
      <c r="F63" s="108">
        <v>494</v>
      </c>
    </row>
    <row r="64" spans="1:6" x14ac:dyDescent="0.2">
      <c r="A64" s="107" t="s">
        <v>1020</v>
      </c>
      <c r="B64" s="106">
        <v>1.026</v>
      </c>
      <c r="C64" s="106">
        <v>1.0249999999999999</v>
      </c>
      <c r="D64" s="106">
        <v>1.022</v>
      </c>
      <c r="E64" s="106">
        <v>1.024</v>
      </c>
      <c r="F64" s="108">
        <v>495</v>
      </c>
    </row>
    <row r="65" spans="1:6" x14ac:dyDescent="0.2">
      <c r="A65" s="107" t="s">
        <v>1021</v>
      </c>
      <c r="B65" s="106">
        <v>1.026</v>
      </c>
      <c r="C65" s="106">
        <v>1.0249999999999999</v>
      </c>
      <c r="D65" s="106">
        <v>1.022</v>
      </c>
      <c r="E65" s="106">
        <v>1.024</v>
      </c>
      <c r="F65" s="108">
        <v>496</v>
      </c>
    </row>
    <row r="66" spans="1:6" x14ac:dyDescent="0.2">
      <c r="A66" s="107" t="s">
        <v>1022</v>
      </c>
      <c r="B66" s="106">
        <v>1.026</v>
      </c>
      <c r="C66" s="106">
        <v>1.0249999999999999</v>
      </c>
      <c r="D66" s="106">
        <v>1.022</v>
      </c>
      <c r="E66" s="106">
        <v>1.024</v>
      </c>
      <c r="F66" s="108">
        <v>497</v>
      </c>
    </row>
    <row r="67" spans="1:6" x14ac:dyDescent="0.2">
      <c r="A67" s="107" t="s">
        <v>1023</v>
      </c>
      <c r="B67" s="106">
        <v>1.026</v>
      </c>
      <c r="C67" s="106">
        <v>1.0249999999999999</v>
      </c>
      <c r="D67" s="106">
        <v>1.022</v>
      </c>
      <c r="E67" s="106">
        <v>1.024</v>
      </c>
      <c r="F67" s="108">
        <v>498</v>
      </c>
    </row>
    <row r="68" spans="1:6" x14ac:dyDescent="0.2">
      <c r="A68" s="107" t="s">
        <v>1024</v>
      </c>
      <c r="B68" s="106">
        <v>1.026</v>
      </c>
      <c r="C68" s="106">
        <v>1.0249999999999999</v>
      </c>
      <c r="D68" s="106">
        <v>1.022</v>
      </c>
      <c r="E68" s="106">
        <v>1.024</v>
      </c>
      <c r="F68" s="108">
        <v>499</v>
      </c>
    </row>
    <row r="69" spans="1:6" x14ac:dyDescent="0.2">
      <c r="A69" s="107" t="s">
        <v>1025</v>
      </c>
      <c r="B69" s="106">
        <v>1.026</v>
      </c>
      <c r="C69" s="106">
        <v>1.0249999999999999</v>
      </c>
      <c r="D69" s="106">
        <v>1.022</v>
      </c>
      <c r="E69" s="106">
        <v>1.024</v>
      </c>
      <c r="F69" s="108">
        <v>500</v>
      </c>
    </row>
    <row r="70" spans="1:6" x14ac:dyDescent="0.2">
      <c r="A70" s="107" t="s">
        <v>803</v>
      </c>
      <c r="B70" s="106">
        <v>1.008</v>
      </c>
      <c r="C70" s="106">
        <v>1.008</v>
      </c>
      <c r="D70" s="106">
        <v>1.008</v>
      </c>
      <c r="E70" s="106">
        <v>1.008</v>
      </c>
      <c r="F70" s="108">
        <v>504</v>
      </c>
    </row>
    <row r="71" spans="1:6" x14ac:dyDescent="0.2">
      <c r="A71" s="107" t="s">
        <v>804</v>
      </c>
      <c r="B71" s="106">
        <v>1.0049999999999999</v>
      </c>
      <c r="C71" s="106">
        <v>1.0049999999999999</v>
      </c>
      <c r="D71" s="106">
        <v>1.0049999999999999</v>
      </c>
      <c r="E71" s="106">
        <v>1.0049999999999999</v>
      </c>
      <c r="F71" s="108">
        <v>505</v>
      </c>
    </row>
    <row r="72" spans="1:6" x14ac:dyDescent="0.2">
      <c r="A72" s="107" t="s">
        <v>805</v>
      </c>
      <c r="B72" s="106">
        <v>1.026</v>
      </c>
      <c r="C72" s="106">
        <v>1.0249999999999999</v>
      </c>
      <c r="D72" s="106">
        <v>1.022</v>
      </c>
      <c r="E72" s="106">
        <v>1.024</v>
      </c>
      <c r="F72" s="108">
        <v>507</v>
      </c>
    </row>
    <row r="73" spans="1:6" x14ac:dyDescent="0.2">
      <c r="A73" s="107" t="s">
        <v>806</v>
      </c>
      <c r="B73" s="106">
        <v>1.0089999999999999</v>
      </c>
      <c r="C73" s="106">
        <v>1.0089999999999999</v>
      </c>
      <c r="D73" s="106">
        <v>1.006</v>
      </c>
      <c r="E73" s="106">
        <v>1.008</v>
      </c>
      <c r="F73" s="108">
        <v>508</v>
      </c>
    </row>
    <row r="74" spans="1:6" x14ac:dyDescent="0.2">
      <c r="A74" s="107" t="s">
        <v>807</v>
      </c>
      <c r="B74" s="106">
        <v>1.026</v>
      </c>
      <c r="C74" s="106">
        <v>1.0249999999999999</v>
      </c>
      <c r="D74" s="106">
        <v>1.022</v>
      </c>
      <c r="E74" s="106">
        <v>1.024</v>
      </c>
      <c r="F74" s="108">
        <v>509</v>
      </c>
    </row>
    <row r="75" spans="1:6" x14ac:dyDescent="0.2">
      <c r="A75" s="107" t="s">
        <v>808</v>
      </c>
      <c r="B75" s="106">
        <v>1</v>
      </c>
      <c r="C75" s="106">
        <v>1</v>
      </c>
      <c r="D75" s="106">
        <v>1</v>
      </c>
      <c r="E75" s="106">
        <v>1</v>
      </c>
      <c r="F75" s="108">
        <v>510</v>
      </c>
    </row>
    <row r="76" spans="1:6" x14ac:dyDescent="0.2">
      <c r="A76" s="107" t="s">
        <v>809</v>
      </c>
      <c r="B76" s="106">
        <v>1.0009999999999999</v>
      </c>
      <c r="C76" s="106">
        <v>1.0009999999999999</v>
      </c>
      <c r="D76" s="106">
        <v>1.0009999999999999</v>
      </c>
      <c r="E76" s="106">
        <v>1.0009999999999999</v>
      </c>
      <c r="F76" s="108">
        <v>511</v>
      </c>
    </row>
    <row r="77" spans="1:6" x14ac:dyDescent="0.2">
      <c r="A77" s="107" t="s">
        <v>810</v>
      </c>
      <c r="B77" s="106">
        <v>1.0049999999999999</v>
      </c>
      <c r="C77" s="106">
        <v>1.0049999999999999</v>
      </c>
      <c r="D77" s="106">
        <v>1.0049999999999999</v>
      </c>
      <c r="E77" s="106">
        <v>1.0049999999999999</v>
      </c>
      <c r="F77" s="108">
        <v>512</v>
      </c>
    </row>
    <row r="78" spans="1:6" x14ac:dyDescent="0.2">
      <c r="A78" s="107" t="s">
        <v>811</v>
      </c>
      <c r="B78" s="106">
        <v>1.0029999999999999</v>
      </c>
      <c r="C78" s="106">
        <v>1.0029999999999999</v>
      </c>
      <c r="D78" s="106">
        <v>1.0029999999999999</v>
      </c>
      <c r="E78" s="106">
        <v>1.0029999999999999</v>
      </c>
      <c r="F78" s="108">
        <v>513</v>
      </c>
    </row>
    <row r="79" spans="1:6" x14ac:dyDescent="0.2">
      <c r="A79" s="107" t="s">
        <v>812</v>
      </c>
      <c r="B79" s="106">
        <v>1.0029999999999999</v>
      </c>
      <c r="C79" s="106">
        <v>1.0029999999999999</v>
      </c>
      <c r="D79" s="106">
        <v>1.0029999999999999</v>
      </c>
      <c r="E79" s="106">
        <v>1.0029999999999999</v>
      </c>
      <c r="F79" s="108">
        <v>514</v>
      </c>
    </row>
    <row r="80" spans="1:6" x14ac:dyDescent="0.2">
      <c r="A80" s="107" t="s">
        <v>813</v>
      </c>
      <c r="B80" s="106">
        <v>1.01</v>
      </c>
      <c r="C80" s="106">
        <v>1.01</v>
      </c>
      <c r="D80" s="106">
        <v>1.01</v>
      </c>
      <c r="E80" s="106">
        <v>1.01</v>
      </c>
      <c r="F80" s="108">
        <v>515</v>
      </c>
    </row>
    <row r="81" spans="1:6" x14ac:dyDescent="0.2">
      <c r="A81" s="107" t="s">
        <v>814</v>
      </c>
      <c r="B81" s="106">
        <v>1.002</v>
      </c>
      <c r="C81" s="106">
        <v>1.002</v>
      </c>
      <c r="D81" s="106">
        <v>1.002</v>
      </c>
      <c r="E81" s="106">
        <v>1.002</v>
      </c>
      <c r="F81" s="108">
        <v>517</v>
      </c>
    </row>
    <row r="82" spans="1:6" x14ac:dyDescent="0.2">
      <c r="A82" s="107" t="s">
        <v>815</v>
      </c>
      <c r="B82" s="106">
        <v>1.0049999999999999</v>
      </c>
      <c r="C82" s="106">
        <v>1.0049999999999999</v>
      </c>
      <c r="D82" s="106">
        <v>1.0049999999999999</v>
      </c>
      <c r="E82" s="106">
        <v>1.0049999999999999</v>
      </c>
      <c r="F82" s="108">
        <v>518</v>
      </c>
    </row>
    <row r="83" spans="1:6" x14ac:dyDescent="0.2">
      <c r="A83" s="107" t="s">
        <v>816</v>
      </c>
      <c r="B83" s="106">
        <v>1.0109999999999999</v>
      </c>
      <c r="C83" s="106">
        <v>1.0109999999999999</v>
      </c>
      <c r="D83" s="106">
        <v>1.0109999999999999</v>
      </c>
      <c r="E83" s="106">
        <v>1.0109999999999999</v>
      </c>
      <c r="F83" s="108">
        <v>519</v>
      </c>
    </row>
    <row r="84" spans="1:6" x14ac:dyDescent="0.2">
      <c r="A84" s="107" t="s">
        <v>817</v>
      </c>
      <c r="B84" s="106">
        <v>1.0069999999999999</v>
      </c>
      <c r="C84" s="106">
        <v>1.0069999999999999</v>
      </c>
      <c r="D84" s="106">
        <v>1.0069999999999999</v>
      </c>
      <c r="E84" s="106">
        <v>1.0069999999999999</v>
      </c>
      <c r="F84" s="108">
        <v>520</v>
      </c>
    </row>
    <row r="85" spans="1:6" x14ac:dyDescent="0.2">
      <c r="A85" s="107" t="s">
        <v>818</v>
      </c>
      <c r="B85" s="106">
        <v>1.004</v>
      </c>
      <c r="C85" s="106">
        <v>1.0049999999999999</v>
      </c>
      <c r="D85" s="106">
        <v>1.0049999999999999</v>
      </c>
      <c r="E85" s="106">
        <v>1.0049999999999999</v>
      </c>
      <c r="F85" s="108">
        <v>522</v>
      </c>
    </row>
    <row r="86" spans="1:6" x14ac:dyDescent="0.2">
      <c r="A86" s="107" t="s">
        <v>819</v>
      </c>
      <c r="B86" s="106">
        <v>1.004</v>
      </c>
      <c r="C86" s="106">
        <v>1.004</v>
      </c>
      <c r="D86" s="106">
        <v>1.004</v>
      </c>
      <c r="E86" s="106">
        <v>1.004</v>
      </c>
      <c r="F86" s="108">
        <v>529</v>
      </c>
    </row>
    <row r="87" spans="1:6" x14ac:dyDescent="0.2">
      <c r="A87" s="107" t="s">
        <v>820</v>
      </c>
      <c r="B87" s="106">
        <v>1.0109999999999999</v>
      </c>
      <c r="C87" s="106">
        <v>1.0109999999999999</v>
      </c>
      <c r="D87" s="106">
        <v>1.0109999999999999</v>
      </c>
      <c r="E87" s="106">
        <v>1.0109999999999999</v>
      </c>
      <c r="F87" s="108">
        <v>531</v>
      </c>
    </row>
    <row r="88" spans="1:6" x14ac:dyDescent="0.2">
      <c r="A88" s="107" t="s">
        <v>821</v>
      </c>
      <c r="B88" s="106">
        <v>1.075</v>
      </c>
      <c r="C88" s="106">
        <v>1.077</v>
      </c>
      <c r="D88" s="106">
        <v>1.083</v>
      </c>
      <c r="E88" s="106">
        <v>1.08</v>
      </c>
      <c r="F88" s="108">
        <v>532</v>
      </c>
    </row>
    <row r="89" spans="1:6" x14ac:dyDescent="0.2">
      <c r="A89" s="107" t="s">
        <v>822</v>
      </c>
      <c r="B89" s="106">
        <v>1.0169999999999999</v>
      </c>
      <c r="C89" s="106">
        <v>1.0169999999999999</v>
      </c>
      <c r="D89" s="106">
        <v>1.0169999999999999</v>
      </c>
      <c r="E89" s="106">
        <v>1.0169999999999999</v>
      </c>
      <c r="F89" s="108">
        <v>533</v>
      </c>
    </row>
    <row r="90" spans="1:6" x14ac:dyDescent="0.2">
      <c r="A90" s="107" t="s">
        <v>823</v>
      </c>
      <c r="B90" s="106">
        <v>1.0049999999999999</v>
      </c>
      <c r="C90" s="106">
        <v>1.0049999999999999</v>
      </c>
      <c r="D90" s="106">
        <v>1.0049999999999999</v>
      </c>
      <c r="E90" s="106">
        <v>1.0049999999999999</v>
      </c>
      <c r="F90" s="108">
        <v>534</v>
      </c>
    </row>
    <row r="91" spans="1:6" x14ac:dyDescent="0.2">
      <c r="A91" s="107" t="s">
        <v>824</v>
      </c>
      <c r="B91" s="106">
        <v>1.006</v>
      </c>
      <c r="C91" s="106">
        <v>1.006</v>
      </c>
      <c r="D91" s="106">
        <v>1.006</v>
      </c>
      <c r="E91" s="106">
        <v>1.006</v>
      </c>
      <c r="F91" s="108">
        <v>535</v>
      </c>
    </row>
    <row r="92" spans="1:6" x14ac:dyDescent="0.2">
      <c r="A92" s="107" t="s">
        <v>825</v>
      </c>
      <c r="B92" s="106">
        <v>1.002</v>
      </c>
      <c r="C92" s="106">
        <v>1.002</v>
      </c>
      <c r="D92" s="106">
        <v>1.002</v>
      </c>
      <c r="E92" s="106">
        <v>1.002</v>
      </c>
      <c r="F92" s="108">
        <v>536</v>
      </c>
    </row>
    <row r="93" spans="1:6" x14ac:dyDescent="0.2">
      <c r="A93" s="107" t="s">
        <v>826</v>
      </c>
      <c r="B93" s="106">
        <v>1.0029999999999999</v>
      </c>
      <c r="C93" s="106">
        <v>1.0029999999999999</v>
      </c>
      <c r="D93" s="106">
        <v>1.002</v>
      </c>
      <c r="E93" s="106">
        <v>1.002</v>
      </c>
      <c r="F93" s="108">
        <v>538</v>
      </c>
    </row>
    <row r="94" spans="1:6" x14ac:dyDescent="0.2">
      <c r="A94" s="107" t="s">
        <v>827</v>
      </c>
      <c r="B94" s="106">
        <v>1.0009999999999999</v>
      </c>
      <c r="C94" s="106">
        <v>1.0009999999999999</v>
      </c>
      <c r="D94" s="106">
        <v>1.0009999999999999</v>
      </c>
      <c r="E94" s="106">
        <v>1.0009999999999999</v>
      </c>
      <c r="F94" s="108">
        <v>539</v>
      </c>
    </row>
    <row r="95" spans="1:6" x14ac:dyDescent="0.2">
      <c r="A95" s="107" t="s">
        <v>828</v>
      </c>
      <c r="B95" s="106">
        <v>1.016</v>
      </c>
      <c r="C95" s="106">
        <v>1.0149999999999999</v>
      </c>
      <c r="D95" s="106">
        <v>1.008</v>
      </c>
      <c r="E95" s="106">
        <v>1.008</v>
      </c>
      <c r="F95" s="108">
        <v>541</v>
      </c>
    </row>
    <row r="96" spans="1:6" x14ac:dyDescent="0.2">
      <c r="A96" s="107" t="s">
        <v>829</v>
      </c>
      <c r="B96" s="106">
        <v>1.0089999999999999</v>
      </c>
      <c r="C96" s="106">
        <v>1.0089999999999999</v>
      </c>
      <c r="D96" s="106">
        <v>1.01</v>
      </c>
      <c r="E96" s="106">
        <v>1.01</v>
      </c>
      <c r="F96" s="108">
        <v>542</v>
      </c>
    </row>
    <row r="97" spans="1:6" x14ac:dyDescent="0.2">
      <c r="A97" s="107" t="s">
        <v>830</v>
      </c>
      <c r="B97" s="106">
        <v>1.0009999999999999</v>
      </c>
      <c r="C97" s="106">
        <v>1.0009999999999999</v>
      </c>
      <c r="D97" s="106">
        <v>1.0009999999999999</v>
      </c>
      <c r="E97" s="106">
        <v>1.0009999999999999</v>
      </c>
      <c r="F97" s="108">
        <v>545</v>
      </c>
    </row>
    <row r="98" spans="1:6" x14ac:dyDescent="0.2">
      <c r="A98" s="107" t="s">
        <v>831</v>
      </c>
      <c r="B98" s="106">
        <v>1.0029999999999999</v>
      </c>
      <c r="C98" s="106">
        <v>1.0029999999999999</v>
      </c>
      <c r="D98" s="106">
        <v>1.0029999999999999</v>
      </c>
      <c r="E98" s="106">
        <v>1.0029999999999999</v>
      </c>
      <c r="F98" s="108">
        <v>546</v>
      </c>
    </row>
    <row r="99" spans="1:6" x14ac:dyDescent="0.2">
      <c r="A99" s="107" t="s">
        <v>832</v>
      </c>
      <c r="B99" s="106">
        <v>1.026</v>
      </c>
      <c r="C99" s="106">
        <v>1.0249999999999999</v>
      </c>
      <c r="D99" s="106">
        <v>1.022</v>
      </c>
      <c r="E99" s="106">
        <v>1.024</v>
      </c>
      <c r="F99" s="108">
        <v>547</v>
      </c>
    </row>
    <row r="100" spans="1:6" x14ac:dyDescent="0.2">
      <c r="A100" s="107" t="s">
        <v>833</v>
      </c>
      <c r="B100" s="106">
        <v>1.0089999999999999</v>
      </c>
      <c r="C100" s="106">
        <v>1.0089999999999999</v>
      </c>
      <c r="D100" s="106">
        <v>1.006</v>
      </c>
      <c r="E100" s="106">
        <v>1.008</v>
      </c>
      <c r="F100" s="108">
        <v>548</v>
      </c>
    </row>
    <row r="101" spans="1:6" x14ac:dyDescent="0.2">
      <c r="A101" s="107" t="s">
        <v>834</v>
      </c>
      <c r="B101" s="106">
        <v>1.026</v>
      </c>
      <c r="C101" s="106">
        <v>1.0249999999999999</v>
      </c>
      <c r="D101" s="106">
        <v>1.022</v>
      </c>
      <c r="E101" s="106">
        <v>1.024</v>
      </c>
      <c r="F101" s="108">
        <v>549</v>
      </c>
    </row>
    <row r="102" spans="1:6" x14ac:dyDescent="0.2">
      <c r="A102" s="107" t="s">
        <v>835</v>
      </c>
      <c r="B102" s="106">
        <v>1.01</v>
      </c>
      <c r="C102" s="106">
        <v>1.01</v>
      </c>
      <c r="D102" s="106">
        <v>1.01</v>
      </c>
      <c r="E102" s="106">
        <v>1.01</v>
      </c>
      <c r="F102" s="108">
        <v>571</v>
      </c>
    </row>
    <row r="103" spans="1:6" x14ac:dyDescent="0.2">
      <c r="A103" s="107" t="s">
        <v>836</v>
      </c>
      <c r="B103" s="106">
        <v>1.026</v>
      </c>
      <c r="C103" s="106">
        <v>1.0249999999999999</v>
      </c>
      <c r="D103" s="106">
        <v>1.022</v>
      </c>
      <c r="E103" s="106">
        <v>1.024</v>
      </c>
      <c r="F103" s="108">
        <v>572</v>
      </c>
    </row>
    <row r="104" spans="1:6" x14ac:dyDescent="0.2">
      <c r="A104" s="107" t="s">
        <v>1026</v>
      </c>
      <c r="B104" s="106">
        <v>1.026</v>
      </c>
      <c r="C104" s="106">
        <v>1.0249999999999999</v>
      </c>
      <c r="D104" s="106">
        <v>1.022</v>
      </c>
      <c r="E104" s="106">
        <v>1.024</v>
      </c>
      <c r="F104" s="108">
        <v>573</v>
      </c>
    </row>
    <row r="105" spans="1:6" x14ac:dyDescent="0.2">
      <c r="A105" s="107" t="s">
        <v>837</v>
      </c>
      <c r="B105" s="106">
        <v>1.026</v>
      </c>
      <c r="C105" s="106">
        <v>1.0249999999999999</v>
      </c>
      <c r="D105" s="106">
        <v>1.022</v>
      </c>
      <c r="E105" s="106">
        <v>1.024</v>
      </c>
      <c r="F105" s="108">
        <v>574</v>
      </c>
    </row>
    <row r="106" spans="1:6" x14ac:dyDescent="0.2">
      <c r="A106" s="107" t="s">
        <v>838</v>
      </c>
      <c r="B106" s="106">
        <v>1.026</v>
      </c>
      <c r="C106" s="106">
        <v>1.0249999999999999</v>
      </c>
      <c r="D106" s="106">
        <v>1.022</v>
      </c>
      <c r="E106" s="106">
        <v>1.024</v>
      </c>
      <c r="F106" s="108">
        <v>575</v>
      </c>
    </row>
    <row r="107" spans="1:6" x14ac:dyDescent="0.2">
      <c r="A107" s="107" t="s">
        <v>839</v>
      </c>
      <c r="B107" s="106">
        <v>1.026</v>
      </c>
      <c r="C107" s="106">
        <v>1.0249999999999999</v>
      </c>
      <c r="D107" s="106">
        <v>1.022</v>
      </c>
      <c r="E107" s="106">
        <v>1.024</v>
      </c>
      <c r="F107" s="108">
        <v>577</v>
      </c>
    </row>
    <row r="108" spans="1:6" x14ac:dyDescent="0.2">
      <c r="A108" s="107" t="s">
        <v>1027</v>
      </c>
      <c r="B108" s="106">
        <v>1.0089999999999999</v>
      </c>
      <c r="C108" s="106">
        <v>1.0089999999999999</v>
      </c>
      <c r="D108" s="106">
        <v>1.006</v>
      </c>
      <c r="E108" s="106">
        <v>1.008</v>
      </c>
      <c r="F108" s="108">
        <v>578</v>
      </c>
    </row>
    <row r="109" spans="1:6" x14ac:dyDescent="0.2">
      <c r="A109" s="107" t="s">
        <v>840</v>
      </c>
      <c r="B109" s="106">
        <v>1.026</v>
      </c>
      <c r="C109" s="106">
        <v>1.0249999999999999</v>
      </c>
      <c r="D109" s="106">
        <v>1.022</v>
      </c>
      <c r="E109" s="106">
        <v>1.024</v>
      </c>
      <c r="F109" s="108">
        <v>579</v>
      </c>
    </row>
    <row r="110" spans="1:6" x14ac:dyDescent="0.2">
      <c r="A110" s="107" t="s">
        <v>841</v>
      </c>
      <c r="B110" s="106">
        <v>1.026</v>
      </c>
      <c r="C110" s="106">
        <v>1.0249999999999999</v>
      </c>
      <c r="D110" s="106">
        <v>1.022</v>
      </c>
      <c r="E110" s="106">
        <v>1.024</v>
      </c>
      <c r="F110" s="108">
        <v>580</v>
      </c>
    </row>
    <row r="111" spans="1:6" x14ac:dyDescent="0.2">
      <c r="A111" s="107" t="s">
        <v>842</v>
      </c>
      <c r="B111" s="106">
        <v>1.026</v>
      </c>
      <c r="C111" s="106">
        <v>1.0249999999999999</v>
      </c>
      <c r="D111" s="106">
        <v>1.022</v>
      </c>
      <c r="E111" s="106">
        <v>1.024</v>
      </c>
      <c r="F111" s="108">
        <v>581</v>
      </c>
    </row>
    <row r="112" spans="1:6" x14ac:dyDescent="0.2">
      <c r="A112" s="107" t="s">
        <v>843</v>
      </c>
      <c r="B112" s="106">
        <v>1.026</v>
      </c>
      <c r="C112" s="106">
        <v>1.0249999999999999</v>
      </c>
      <c r="D112" s="106">
        <v>1.022</v>
      </c>
      <c r="E112" s="106">
        <v>1.024</v>
      </c>
      <c r="F112" s="108">
        <v>582</v>
      </c>
    </row>
    <row r="113" spans="1:6" x14ac:dyDescent="0.2">
      <c r="A113" s="107" t="s">
        <v>844</v>
      </c>
      <c r="B113" s="106">
        <v>1.026</v>
      </c>
      <c r="C113" s="106">
        <v>1.0249999999999999</v>
      </c>
      <c r="D113" s="106">
        <v>1.022</v>
      </c>
      <c r="E113" s="106">
        <v>1.024</v>
      </c>
      <c r="F113" s="108">
        <v>583</v>
      </c>
    </row>
    <row r="114" spans="1:6" x14ac:dyDescent="0.2">
      <c r="A114" s="107" t="s">
        <v>845</v>
      </c>
      <c r="B114" s="106">
        <v>1.026</v>
      </c>
      <c r="C114" s="106">
        <v>1.0249999999999999</v>
      </c>
      <c r="D114" s="106">
        <v>1.022</v>
      </c>
      <c r="E114" s="106">
        <v>1.024</v>
      </c>
      <c r="F114" s="108">
        <v>584</v>
      </c>
    </row>
    <row r="115" spans="1:6" x14ac:dyDescent="0.2">
      <c r="A115" s="107" t="s">
        <v>846</v>
      </c>
      <c r="B115" s="106">
        <v>1.0089999999999999</v>
      </c>
      <c r="C115" s="106">
        <v>1.0089999999999999</v>
      </c>
      <c r="D115" s="106">
        <v>1.006</v>
      </c>
      <c r="E115" s="106">
        <v>1.008</v>
      </c>
      <c r="F115" s="108">
        <v>585</v>
      </c>
    </row>
    <row r="116" spans="1:6" x14ac:dyDescent="0.2">
      <c r="A116" s="107" t="s">
        <v>847</v>
      </c>
      <c r="B116" s="106">
        <v>1.026</v>
      </c>
      <c r="C116" s="106">
        <v>1.0249999999999999</v>
      </c>
      <c r="D116" s="106">
        <v>1.022</v>
      </c>
      <c r="E116" s="106">
        <v>1.024</v>
      </c>
      <c r="F116" s="108">
        <v>586</v>
      </c>
    </row>
    <row r="117" spans="1:6" x14ac:dyDescent="0.2">
      <c r="A117" s="107" t="s">
        <v>848</v>
      </c>
      <c r="B117" s="106">
        <v>1.026</v>
      </c>
      <c r="C117" s="106">
        <v>1.0249999999999999</v>
      </c>
      <c r="D117" s="106">
        <v>1.022</v>
      </c>
      <c r="E117" s="106">
        <v>1.024</v>
      </c>
      <c r="F117" s="108">
        <v>587</v>
      </c>
    </row>
    <row r="118" spans="1:6" x14ac:dyDescent="0.2">
      <c r="A118" s="107" t="s">
        <v>849</v>
      </c>
      <c r="B118" s="106">
        <v>1.026</v>
      </c>
      <c r="C118" s="106">
        <v>1.0249999999999999</v>
      </c>
      <c r="D118" s="106">
        <v>1.022</v>
      </c>
      <c r="E118" s="106">
        <v>1.024</v>
      </c>
      <c r="F118" s="108">
        <v>588</v>
      </c>
    </row>
    <row r="119" spans="1:6" x14ac:dyDescent="0.2">
      <c r="A119" s="107" t="s">
        <v>850</v>
      </c>
      <c r="B119" s="106">
        <v>1.026</v>
      </c>
      <c r="C119" s="106">
        <v>1.0249999999999999</v>
      </c>
      <c r="D119" s="106">
        <v>1.022</v>
      </c>
      <c r="E119" s="106">
        <v>1.024</v>
      </c>
      <c r="F119" s="108">
        <v>589</v>
      </c>
    </row>
    <row r="120" spans="1:6" x14ac:dyDescent="0.2">
      <c r="A120" s="107" t="s">
        <v>851</v>
      </c>
      <c r="B120" s="106">
        <v>1.0089999999999999</v>
      </c>
      <c r="C120" s="106">
        <v>1.0089999999999999</v>
      </c>
      <c r="D120" s="106">
        <v>1.006</v>
      </c>
      <c r="E120" s="106">
        <v>1.008</v>
      </c>
      <c r="F120" s="108">
        <v>590</v>
      </c>
    </row>
    <row r="121" spans="1:6" x14ac:dyDescent="0.2">
      <c r="A121" s="107" t="s">
        <v>1028</v>
      </c>
      <c r="B121" s="106">
        <v>1.0089999999999999</v>
      </c>
      <c r="C121" s="106">
        <v>1.0089999999999999</v>
      </c>
      <c r="D121" s="106">
        <v>1.006</v>
      </c>
      <c r="E121" s="106">
        <v>1.008</v>
      </c>
      <c r="F121" s="108">
        <v>591</v>
      </c>
    </row>
    <row r="122" spans="1:6" x14ac:dyDescent="0.2">
      <c r="A122" s="107" t="s">
        <v>852</v>
      </c>
      <c r="B122" s="106">
        <v>1.0329999999999999</v>
      </c>
      <c r="C122" s="106">
        <v>1.032</v>
      </c>
      <c r="D122" s="106">
        <v>1.0309999999999999</v>
      </c>
      <c r="E122" s="106">
        <v>1.0309999999999999</v>
      </c>
      <c r="F122" s="108">
        <v>593</v>
      </c>
    </row>
    <row r="123" spans="1:6" x14ac:dyDescent="0.2">
      <c r="A123" s="107" t="s">
        <v>853</v>
      </c>
      <c r="B123" s="106">
        <v>1.0329999999999999</v>
      </c>
      <c r="C123" s="106">
        <v>1.032</v>
      </c>
      <c r="D123" s="106">
        <v>1.0309999999999999</v>
      </c>
      <c r="E123" s="106">
        <v>1.0309999999999999</v>
      </c>
      <c r="F123" s="108">
        <v>594</v>
      </c>
    </row>
    <row r="124" spans="1:6" x14ac:dyDescent="0.2">
      <c r="A124" s="107" t="s">
        <v>1029</v>
      </c>
      <c r="B124" s="106">
        <v>1.026</v>
      </c>
      <c r="C124" s="106">
        <v>1.0249999999999999</v>
      </c>
      <c r="D124" s="106">
        <v>1.022</v>
      </c>
      <c r="E124" s="106">
        <v>1.024</v>
      </c>
      <c r="F124" s="108">
        <v>610</v>
      </c>
    </row>
    <row r="125" spans="1:6" x14ac:dyDescent="0.2">
      <c r="A125" s="107" t="s">
        <v>854</v>
      </c>
      <c r="B125" s="106">
        <v>1.0329999999999999</v>
      </c>
      <c r="C125" s="106">
        <v>1.032</v>
      </c>
      <c r="D125" s="106">
        <v>1.0309999999999999</v>
      </c>
      <c r="E125" s="106">
        <v>1.0309999999999999</v>
      </c>
      <c r="F125" s="108">
        <v>620</v>
      </c>
    </row>
    <row r="126" spans="1:6" x14ac:dyDescent="0.2">
      <c r="A126" s="107" t="s">
        <v>855</v>
      </c>
      <c r="B126" s="106">
        <v>1.0329999999999999</v>
      </c>
      <c r="C126" s="106">
        <v>1.032</v>
      </c>
      <c r="D126" s="106">
        <v>1.0309999999999999</v>
      </c>
      <c r="E126" s="106">
        <v>1.0309999999999999</v>
      </c>
      <c r="F126" s="108">
        <v>622</v>
      </c>
    </row>
    <row r="127" spans="1:6" x14ac:dyDescent="0.2">
      <c r="A127" s="107" t="s">
        <v>856</v>
      </c>
      <c r="B127" s="106">
        <v>1.0349999999999999</v>
      </c>
      <c r="C127" s="106">
        <v>1.0349999999999999</v>
      </c>
      <c r="D127" s="106">
        <v>1.034</v>
      </c>
      <c r="E127" s="106">
        <v>1.0349999999999999</v>
      </c>
      <c r="F127" s="108">
        <v>623</v>
      </c>
    </row>
    <row r="128" spans="1:6" x14ac:dyDescent="0.2">
      <c r="A128" s="107" t="s">
        <v>857</v>
      </c>
      <c r="B128" s="106">
        <v>1.0329999999999999</v>
      </c>
      <c r="C128" s="106">
        <v>1.032</v>
      </c>
      <c r="D128" s="106">
        <v>1.0309999999999999</v>
      </c>
      <c r="E128" s="106">
        <v>1.0309999999999999</v>
      </c>
      <c r="F128" s="108">
        <v>625</v>
      </c>
    </row>
    <row r="129" spans="1:6" x14ac:dyDescent="0.2">
      <c r="A129" s="107" t="s">
        <v>858</v>
      </c>
      <c r="B129" s="106">
        <v>1.026</v>
      </c>
      <c r="C129" s="106">
        <v>1.0249999999999999</v>
      </c>
      <c r="D129" s="106">
        <v>1.022</v>
      </c>
      <c r="E129" s="106">
        <v>1.024</v>
      </c>
      <c r="F129" s="108">
        <v>627</v>
      </c>
    </row>
    <row r="130" spans="1:6" x14ac:dyDescent="0.2">
      <c r="A130" s="107" t="s">
        <v>859</v>
      </c>
      <c r="B130" s="106">
        <v>1.026</v>
      </c>
      <c r="C130" s="106">
        <v>1.0249999999999999</v>
      </c>
      <c r="D130" s="106">
        <v>1.022</v>
      </c>
      <c r="E130" s="106">
        <v>1.024</v>
      </c>
      <c r="F130" s="108">
        <v>628</v>
      </c>
    </row>
    <row r="131" spans="1:6" x14ac:dyDescent="0.2">
      <c r="A131" s="107" t="s">
        <v>860</v>
      </c>
      <c r="B131" s="106">
        <v>1.026</v>
      </c>
      <c r="C131" s="106">
        <v>1.0249999999999999</v>
      </c>
      <c r="D131" s="106">
        <v>1.022</v>
      </c>
      <c r="E131" s="106">
        <v>1.024</v>
      </c>
      <c r="F131" s="108">
        <v>629</v>
      </c>
    </row>
    <row r="132" spans="1:6" x14ac:dyDescent="0.2">
      <c r="A132" s="107" t="s">
        <v>861</v>
      </c>
      <c r="B132" s="106">
        <v>1.026</v>
      </c>
      <c r="C132" s="106">
        <v>1.0249999999999999</v>
      </c>
      <c r="D132" s="106">
        <v>1.022</v>
      </c>
      <c r="E132" s="106">
        <v>1.024</v>
      </c>
      <c r="F132" s="108">
        <v>631</v>
      </c>
    </row>
    <row r="133" spans="1:6" x14ac:dyDescent="0.2">
      <c r="A133" s="107" t="s">
        <v>862</v>
      </c>
      <c r="B133" s="106">
        <v>1.026</v>
      </c>
      <c r="C133" s="106">
        <v>1.0249999999999999</v>
      </c>
      <c r="D133" s="106">
        <v>1.022</v>
      </c>
      <c r="E133" s="106">
        <v>1.024</v>
      </c>
      <c r="F133" s="108">
        <v>632</v>
      </c>
    </row>
    <row r="134" spans="1:6" x14ac:dyDescent="0.2">
      <c r="A134" s="107" t="s">
        <v>863</v>
      </c>
      <c r="B134" s="106">
        <v>1.026</v>
      </c>
      <c r="C134" s="106">
        <v>1.0249999999999999</v>
      </c>
      <c r="D134" s="106">
        <v>1.022</v>
      </c>
      <c r="E134" s="106">
        <v>1.024</v>
      </c>
      <c r="F134" s="108">
        <v>760</v>
      </c>
    </row>
    <row r="135" spans="1:6" x14ac:dyDescent="0.2">
      <c r="A135" s="107" t="s">
        <v>1030</v>
      </c>
      <c r="B135" s="106">
        <v>1</v>
      </c>
      <c r="C135" s="106">
        <v>1</v>
      </c>
      <c r="D135" s="106">
        <v>1</v>
      </c>
      <c r="E135" s="106">
        <v>1</v>
      </c>
      <c r="F135" s="108">
        <v>880</v>
      </c>
    </row>
    <row r="136" spans="1:6" x14ac:dyDescent="0.2">
      <c r="A136" s="107" t="s">
        <v>1031</v>
      </c>
      <c r="B136" s="106">
        <v>1</v>
      </c>
      <c r="C136" s="106">
        <v>1</v>
      </c>
      <c r="D136" s="106">
        <v>1</v>
      </c>
      <c r="E136" s="106">
        <v>1</v>
      </c>
      <c r="F136" s="108">
        <v>881</v>
      </c>
    </row>
    <row r="137" spans="1:6" x14ac:dyDescent="0.2">
      <c r="A137" s="107" t="s">
        <v>864</v>
      </c>
      <c r="B137" s="106">
        <v>1.026</v>
      </c>
      <c r="C137" s="106">
        <v>1.0249999999999999</v>
      </c>
      <c r="D137" s="106">
        <v>1.022</v>
      </c>
      <c r="E137" s="106">
        <v>1.024</v>
      </c>
      <c r="F137" s="108">
        <v>882</v>
      </c>
    </row>
    <row r="138" spans="1:6" x14ac:dyDescent="0.2">
      <c r="A138" s="107" t="s">
        <v>865</v>
      </c>
      <c r="B138" s="106">
        <v>1.026</v>
      </c>
      <c r="C138" s="106">
        <v>1.0249999999999999</v>
      </c>
      <c r="D138" s="106">
        <v>1.022</v>
      </c>
      <c r="E138" s="106">
        <v>1.024</v>
      </c>
      <c r="F138" s="108">
        <v>883</v>
      </c>
    </row>
    <row r="139" spans="1:6" x14ac:dyDescent="0.2">
      <c r="A139" s="107" t="s">
        <v>866</v>
      </c>
      <c r="B139" s="106">
        <v>1.026</v>
      </c>
      <c r="C139" s="106">
        <v>1.0249999999999999</v>
      </c>
      <c r="D139" s="106">
        <v>1.022</v>
      </c>
      <c r="E139" s="106">
        <v>1.024</v>
      </c>
      <c r="F139" s="108">
        <v>884</v>
      </c>
    </row>
    <row r="140" spans="1:6" x14ac:dyDescent="0.2">
      <c r="A140" s="107" t="s">
        <v>867</v>
      </c>
      <c r="B140" s="106">
        <v>1.026</v>
      </c>
      <c r="C140" s="106">
        <v>1.0249999999999999</v>
      </c>
      <c r="D140" s="106">
        <v>1.022</v>
      </c>
      <c r="E140" s="106">
        <v>1.024</v>
      </c>
      <c r="F140" s="108">
        <v>885</v>
      </c>
    </row>
    <row r="141" spans="1:6" x14ac:dyDescent="0.2">
      <c r="A141" s="107" t="s">
        <v>868</v>
      </c>
      <c r="B141" s="106">
        <v>1.026</v>
      </c>
      <c r="C141" s="106">
        <v>1.0249999999999999</v>
      </c>
      <c r="D141" s="106">
        <v>1.022</v>
      </c>
      <c r="E141" s="106">
        <v>1.024</v>
      </c>
      <c r="F141" s="108">
        <v>886</v>
      </c>
    </row>
    <row r="142" spans="1:6" x14ac:dyDescent="0.2">
      <c r="A142" s="107" t="s">
        <v>1032</v>
      </c>
      <c r="B142" s="106">
        <v>1.026</v>
      </c>
      <c r="C142" s="106">
        <v>1.0249999999999999</v>
      </c>
      <c r="D142" s="106">
        <v>1.022</v>
      </c>
      <c r="E142" s="106">
        <v>1.024</v>
      </c>
      <c r="F142" s="108">
        <v>887</v>
      </c>
    </row>
    <row r="143" spans="1:6" x14ac:dyDescent="0.2">
      <c r="A143" s="107" t="s">
        <v>869</v>
      </c>
      <c r="B143" s="106">
        <v>1.026</v>
      </c>
      <c r="C143" s="106">
        <v>1.0249999999999999</v>
      </c>
      <c r="D143" s="106">
        <v>1.022</v>
      </c>
      <c r="E143" s="106">
        <v>1.024</v>
      </c>
      <c r="F143" s="108">
        <v>888</v>
      </c>
    </row>
    <row r="144" spans="1:6" x14ac:dyDescent="0.2">
      <c r="A144" s="107" t="s">
        <v>870</v>
      </c>
      <c r="B144" s="106">
        <v>1.004</v>
      </c>
      <c r="C144" s="106">
        <v>1.004</v>
      </c>
      <c r="D144" s="106">
        <v>1.004</v>
      </c>
      <c r="E144" s="106">
        <v>1.004</v>
      </c>
      <c r="F144" s="108">
        <v>890</v>
      </c>
    </row>
    <row r="145" spans="1:6" x14ac:dyDescent="0.2">
      <c r="A145" s="107" t="s">
        <v>871</v>
      </c>
      <c r="B145" s="106">
        <v>1.026</v>
      </c>
      <c r="C145" s="106">
        <v>1.0249999999999999</v>
      </c>
      <c r="D145" s="106">
        <v>1.022</v>
      </c>
      <c r="E145" s="106">
        <v>1.024</v>
      </c>
      <c r="F145" s="108">
        <v>891</v>
      </c>
    </row>
    <row r="146" spans="1:6" x14ac:dyDescent="0.2">
      <c r="A146" s="107" t="s">
        <v>872</v>
      </c>
      <c r="B146" s="106">
        <v>1.026</v>
      </c>
      <c r="C146" s="106">
        <v>1.0249999999999999</v>
      </c>
      <c r="D146" s="106">
        <v>1.022</v>
      </c>
      <c r="E146" s="106">
        <v>1.024</v>
      </c>
      <c r="F146" s="108">
        <v>892</v>
      </c>
    </row>
    <row r="147" spans="1:6" x14ac:dyDescent="0.2">
      <c r="A147" s="107" t="s">
        <v>873</v>
      </c>
      <c r="B147" s="106">
        <v>1.026</v>
      </c>
      <c r="C147" s="106">
        <v>1.0249999999999999</v>
      </c>
      <c r="D147" s="106">
        <v>1.022</v>
      </c>
      <c r="E147" s="106">
        <v>1.024</v>
      </c>
      <c r="F147" s="108">
        <v>893</v>
      </c>
    </row>
    <row r="148" spans="1:6" x14ac:dyDescent="0.2">
      <c r="A148" s="107" t="s">
        <v>874</v>
      </c>
      <c r="B148" s="106">
        <v>1.026</v>
      </c>
      <c r="C148" s="106">
        <v>1.0249999999999999</v>
      </c>
      <c r="D148" s="106">
        <v>1.022</v>
      </c>
      <c r="E148" s="106">
        <v>1.024</v>
      </c>
      <c r="F148" s="108">
        <v>894</v>
      </c>
    </row>
    <row r="149" spans="1:6" x14ac:dyDescent="0.2">
      <c r="A149" s="107" t="s">
        <v>875</v>
      </c>
      <c r="B149" s="106">
        <v>1.026</v>
      </c>
      <c r="C149" s="106">
        <v>1.0249999999999999</v>
      </c>
      <c r="D149" s="106">
        <v>1.022</v>
      </c>
      <c r="E149" s="106">
        <v>1.024</v>
      </c>
      <c r="F149" s="108">
        <v>895</v>
      </c>
    </row>
    <row r="150" spans="1:6" x14ac:dyDescent="0.2">
      <c r="A150" s="107" t="s">
        <v>876</v>
      </c>
      <c r="B150" s="106">
        <v>1.026</v>
      </c>
      <c r="C150" s="106">
        <v>1.0249999999999999</v>
      </c>
      <c r="D150" s="106">
        <v>1.022</v>
      </c>
      <c r="E150" s="106">
        <v>1.024</v>
      </c>
      <c r="F150" s="108">
        <v>896</v>
      </c>
    </row>
    <row r="151" spans="1:6" x14ac:dyDescent="0.2">
      <c r="A151" s="107" t="s">
        <v>877</v>
      </c>
      <c r="B151" s="106">
        <v>1.026</v>
      </c>
      <c r="C151" s="106">
        <v>1.0249999999999999</v>
      </c>
      <c r="D151" s="106">
        <v>1.022</v>
      </c>
      <c r="E151" s="106">
        <v>1.024</v>
      </c>
      <c r="F151" s="108">
        <v>897</v>
      </c>
    </row>
    <row r="152" spans="1:6" x14ac:dyDescent="0.2">
      <c r="A152" s="107" t="s">
        <v>878</v>
      </c>
      <c r="B152" s="106">
        <v>1.026</v>
      </c>
      <c r="C152" s="106">
        <v>1.0249999999999999</v>
      </c>
      <c r="D152" s="106">
        <v>1.022</v>
      </c>
      <c r="E152" s="106">
        <v>1.024</v>
      </c>
      <c r="F152" s="108">
        <v>898</v>
      </c>
    </row>
    <row r="153" spans="1:6" x14ac:dyDescent="0.2">
      <c r="A153" s="107" t="s">
        <v>879</v>
      </c>
      <c r="B153" s="106">
        <v>1.026</v>
      </c>
      <c r="C153" s="106">
        <v>1.0249999999999999</v>
      </c>
      <c r="D153" s="106">
        <v>1.022</v>
      </c>
      <c r="E153" s="106">
        <v>1.024</v>
      </c>
      <c r="F153" s="108">
        <v>899</v>
      </c>
    </row>
    <row r="154" spans="1:6" x14ac:dyDescent="0.2">
      <c r="A154" s="107" t="s">
        <v>880</v>
      </c>
      <c r="B154" s="106">
        <v>1.026</v>
      </c>
      <c r="C154" s="106">
        <v>1.0249999999999999</v>
      </c>
      <c r="D154" s="106">
        <v>1.022</v>
      </c>
      <c r="E154" s="106">
        <v>1.024</v>
      </c>
      <c r="F154" s="108">
        <v>900</v>
      </c>
    </row>
    <row r="155" spans="1:6" x14ac:dyDescent="0.2">
      <c r="A155" s="107" t="s">
        <v>881</v>
      </c>
      <c r="B155" s="106">
        <v>1.026</v>
      </c>
      <c r="C155" s="106">
        <v>1.0249999999999999</v>
      </c>
      <c r="D155" s="106">
        <v>1.022</v>
      </c>
      <c r="E155" s="106">
        <v>1.024</v>
      </c>
      <c r="F155" s="108">
        <v>901</v>
      </c>
    </row>
    <row r="156" spans="1:6" x14ac:dyDescent="0.2">
      <c r="A156" s="107" t="s">
        <v>882</v>
      </c>
      <c r="B156" s="106">
        <v>1.026</v>
      </c>
      <c r="C156" s="106">
        <v>1.0249999999999999</v>
      </c>
      <c r="D156" s="106">
        <v>1.022</v>
      </c>
      <c r="E156" s="106">
        <v>1.024</v>
      </c>
      <c r="F156" s="108">
        <v>902</v>
      </c>
    </row>
    <row r="157" spans="1:6" x14ac:dyDescent="0.2">
      <c r="A157" s="107" t="s">
        <v>883</v>
      </c>
      <c r="B157" s="106">
        <v>1.026</v>
      </c>
      <c r="C157" s="106">
        <v>1.0249999999999999</v>
      </c>
      <c r="D157" s="106">
        <v>1.022</v>
      </c>
      <c r="E157" s="106">
        <v>1.024</v>
      </c>
      <c r="F157" s="108">
        <v>903</v>
      </c>
    </row>
    <row r="158" spans="1:6" x14ac:dyDescent="0.2">
      <c r="A158" s="107" t="s">
        <v>884</v>
      </c>
      <c r="B158" s="106">
        <v>1.026</v>
      </c>
      <c r="C158" s="106">
        <v>1.0249999999999999</v>
      </c>
      <c r="D158" s="106">
        <v>1.022</v>
      </c>
      <c r="E158" s="106">
        <v>1.024</v>
      </c>
      <c r="F158" s="108">
        <v>904</v>
      </c>
    </row>
    <row r="159" spans="1:6" x14ac:dyDescent="0.2">
      <c r="A159" s="107" t="s">
        <v>885</v>
      </c>
      <c r="B159" s="106">
        <v>1.026</v>
      </c>
      <c r="C159" s="106">
        <v>1.0249999999999999</v>
      </c>
      <c r="D159" s="106">
        <v>1.022</v>
      </c>
      <c r="E159" s="106">
        <v>1.024</v>
      </c>
      <c r="F159" s="108">
        <v>905</v>
      </c>
    </row>
    <row r="160" spans="1:6" x14ac:dyDescent="0.2">
      <c r="A160" s="107" t="s">
        <v>886</v>
      </c>
      <c r="B160" s="106">
        <v>1.026</v>
      </c>
      <c r="C160" s="106">
        <v>1.0249999999999999</v>
      </c>
      <c r="D160" s="106">
        <v>1.022</v>
      </c>
      <c r="E160" s="106">
        <v>1.024</v>
      </c>
      <c r="F160" s="108">
        <v>906</v>
      </c>
    </row>
    <row r="161" spans="1:6" x14ac:dyDescent="0.2">
      <c r="A161" s="107" t="s">
        <v>887</v>
      </c>
      <c r="B161" s="106">
        <v>1.026</v>
      </c>
      <c r="C161" s="106">
        <v>1.0249999999999999</v>
      </c>
      <c r="D161" s="106">
        <v>1.022</v>
      </c>
      <c r="E161" s="106">
        <v>1.024</v>
      </c>
      <c r="F161" s="108">
        <v>907</v>
      </c>
    </row>
    <row r="162" spans="1:6" x14ac:dyDescent="0.2">
      <c r="A162" s="107" t="s">
        <v>888</v>
      </c>
      <c r="B162" s="106">
        <v>1.026</v>
      </c>
      <c r="C162" s="106">
        <v>1.0249999999999999</v>
      </c>
      <c r="D162" s="106">
        <v>1.022</v>
      </c>
      <c r="E162" s="106">
        <v>1.024</v>
      </c>
      <c r="F162" s="108">
        <v>908</v>
      </c>
    </row>
    <row r="163" spans="1:6" x14ac:dyDescent="0.2">
      <c r="A163" s="107" t="s">
        <v>889</v>
      </c>
      <c r="B163" s="106">
        <v>1.026</v>
      </c>
      <c r="C163" s="106">
        <v>1.0249999999999999</v>
      </c>
      <c r="D163" s="106">
        <v>1.022</v>
      </c>
      <c r="E163" s="106">
        <v>1.024</v>
      </c>
      <c r="F163" s="108">
        <v>909</v>
      </c>
    </row>
    <row r="164" spans="1:6" x14ac:dyDescent="0.2">
      <c r="A164" s="107" t="s">
        <v>890</v>
      </c>
      <c r="B164" s="106">
        <v>1.026</v>
      </c>
      <c r="C164" s="106">
        <v>1.0249999999999999</v>
      </c>
      <c r="D164" s="106">
        <v>1.022</v>
      </c>
      <c r="E164" s="106">
        <v>1.024</v>
      </c>
      <c r="F164" s="108">
        <v>910</v>
      </c>
    </row>
    <row r="165" spans="1:6" x14ac:dyDescent="0.2">
      <c r="A165" s="107" t="s">
        <v>891</v>
      </c>
      <c r="B165" s="106">
        <v>1.026</v>
      </c>
      <c r="C165" s="106">
        <v>1.0249999999999999</v>
      </c>
      <c r="D165" s="106">
        <v>1.022</v>
      </c>
      <c r="E165" s="106">
        <v>1.024</v>
      </c>
      <c r="F165" s="108">
        <v>911</v>
      </c>
    </row>
    <row r="166" spans="1:6" x14ac:dyDescent="0.2">
      <c r="A166" s="107" t="s">
        <v>892</v>
      </c>
      <c r="B166" s="106">
        <v>1.026</v>
      </c>
      <c r="C166" s="106">
        <v>1.0249999999999999</v>
      </c>
      <c r="D166" s="106">
        <v>1.022</v>
      </c>
      <c r="E166" s="106">
        <v>1.024</v>
      </c>
      <c r="F166" s="108">
        <v>912</v>
      </c>
    </row>
    <row r="167" spans="1:6" x14ac:dyDescent="0.2">
      <c r="A167" s="107" t="s">
        <v>893</v>
      </c>
      <c r="B167" s="106">
        <v>1.026</v>
      </c>
      <c r="C167" s="106">
        <v>1.0249999999999999</v>
      </c>
      <c r="D167" s="106">
        <v>1.022</v>
      </c>
      <c r="E167" s="106">
        <v>1.024</v>
      </c>
      <c r="F167" s="108">
        <v>913</v>
      </c>
    </row>
    <row r="168" spans="1:6" x14ac:dyDescent="0.2">
      <c r="A168" s="107" t="s">
        <v>894</v>
      </c>
      <c r="B168" s="106">
        <v>1.026</v>
      </c>
      <c r="C168" s="106">
        <v>1.0249999999999999</v>
      </c>
      <c r="D168" s="106">
        <v>1.022</v>
      </c>
      <c r="E168" s="106">
        <v>1.024</v>
      </c>
      <c r="F168" s="108">
        <v>914</v>
      </c>
    </row>
    <row r="169" spans="1:6" x14ac:dyDescent="0.2">
      <c r="A169" s="107" t="s">
        <v>895</v>
      </c>
      <c r="B169" s="106">
        <v>1.026</v>
      </c>
      <c r="C169" s="106">
        <v>1.0249999999999999</v>
      </c>
      <c r="D169" s="106">
        <v>1.022</v>
      </c>
      <c r="E169" s="106">
        <v>1.024</v>
      </c>
      <c r="F169" s="108">
        <v>915</v>
      </c>
    </row>
    <row r="170" spans="1:6" x14ac:dyDescent="0.2">
      <c r="A170" s="107" t="s">
        <v>896</v>
      </c>
      <c r="B170" s="106">
        <v>1.026</v>
      </c>
      <c r="C170" s="106">
        <v>1.0249999999999999</v>
      </c>
      <c r="D170" s="106">
        <v>1.022</v>
      </c>
      <c r="E170" s="106">
        <v>1.024</v>
      </c>
      <c r="F170" s="108">
        <v>916</v>
      </c>
    </row>
    <row r="171" spans="1:6" x14ac:dyDescent="0.2">
      <c r="A171" s="107" t="s">
        <v>897</v>
      </c>
      <c r="B171" s="106">
        <v>1.026</v>
      </c>
      <c r="C171" s="106">
        <v>1.0249999999999999</v>
      </c>
      <c r="D171" s="106">
        <v>1.022</v>
      </c>
      <c r="E171" s="106">
        <v>1.024</v>
      </c>
      <c r="F171" s="108">
        <v>917</v>
      </c>
    </row>
    <row r="172" spans="1:6" x14ac:dyDescent="0.2">
      <c r="A172" s="107" t="s">
        <v>898</v>
      </c>
      <c r="B172" s="106">
        <v>1.026</v>
      </c>
      <c r="C172" s="106">
        <v>1.0249999999999999</v>
      </c>
      <c r="D172" s="106">
        <v>1.022</v>
      </c>
      <c r="E172" s="106">
        <v>1.024</v>
      </c>
      <c r="F172" s="108">
        <v>918</v>
      </c>
    </row>
    <row r="173" spans="1:6" x14ac:dyDescent="0.2">
      <c r="A173" s="107" t="s">
        <v>899</v>
      </c>
      <c r="B173" s="106">
        <v>1.026</v>
      </c>
      <c r="C173" s="106">
        <v>1.0249999999999999</v>
      </c>
      <c r="D173" s="106">
        <v>1.022</v>
      </c>
      <c r="E173" s="106">
        <v>1.024</v>
      </c>
      <c r="F173" s="108">
        <v>919</v>
      </c>
    </row>
    <row r="174" spans="1:6" x14ac:dyDescent="0.2">
      <c r="A174" s="107" t="s">
        <v>900</v>
      </c>
      <c r="B174" s="106">
        <v>1.026</v>
      </c>
      <c r="C174" s="106">
        <v>1.0249999999999999</v>
      </c>
      <c r="D174" s="106">
        <v>1.022</v>
      </c>
      <c r="E174" s="106">
        <v>1.024</v>
      </c>
      <c r="F174" s="108">
        <v>920</v>
      </c>
    </row>
    <row r="175" spans="1:6" x14ac:dyDescent="0.2">
      <c r="A175" s="107" t="s">
        <v>1033</v>
      </c>
      <c r="B175" s="106">
        <v>1.0029999999999999</v>
      </c>
      <c r="C175" s="106">
        <v>1.0029999999999999</v>
      </c>
      <c r="D175" s="106">
        <v>1.006</v>
      </c>
      <c r="E175" s="106">
        <v>1.0029999999999999</v>
      </c>
      <c r="F175" s="108">
        <v>7051</v>
      </c>
    </row>
    <row r="176" spans="1:6" x14ac:dyDescent="0.2">
      <c r="A176" s="107" t="s">
        <v>1034</v>
      </c>
      <c r="B176" s="106">
        <v>1.0429999999999999</v>
      </c>
      <c r="C176" s="106">
        <v>1.04</v>
      </c>
      <c r="D176" s="106">
        <v>1.032</v>
      </c>
      <c r="E176" s="106">
        <v>1.0369999999999999</v>
      </c>
      <c r="F176" s="108">
        <v>7055</v>
      </c>
    </row>
    <row r="177" spans="1:6" x14ac:dyDescent="0.2">
      <c r="A177" s="107" t="s">
        <v>901</v>
      </c>
      <c r="B177" s="106">
        <v>1.0049999999999999</v>
      </c>
      <c r="C177" s="106">
        <v>1.0049999999999999</v>
      </c>
      <c r="D177" s="106">
        <v>1.022</v>
      </c>
      <c r="E177" s="106">
        <v>1.0049999999999999</v>
      </c>
      <c r="F177" s="108">
        <v>7159</v>
      </c>
    </row>
    <row r="178" spans="1:6" x14ac:dyDescent="0.2">
      <c r="A178" s="107" t="s">
        <v>902</v>
      </c>
      <c r="B178" s="106">
        <v>1.02</v>
      </c>
      <c r="C178" s="106">
        <v>1.0229999999999999</v>
      </c>
      <c r="D178" s="106">
        <v>1.022</v>
      </c>
      <c r="E178" s="106">
        <v>1.0229999999999999</v>
      </c>
      <c r="F178" s="108">
        <v>7163</v>
      </c>
    </row>
    <row r="180" spans="1:6" ht="21.95" customHeight="1" x14ac:dyDescent="0.2">
      <c r="A180" s="306" t="s">
        <v>496</v>
      </c>
      <c r="B180" s="308"/>
      <c r="C180" s="308"/>
      <c r="D180" s="308"/>
      <c r="E180" s="308"/>
      <c r="F180" s="307"/>
    </row>
    <row r="181" spans="1:6" ht="21.95" customHeight="1" x14ac:dyDescent="0.2">
      <c r="A181" s="306" t="s">
        <v>61</v>
      </c>
      <c r="B181" s="308"/>
      <c r="C181" s="308"/>
      <c r="D181" s="308"/>
      <c r="E181" s="308"/>
      <c r="F181" s="307"/>
    </row>
    <row r="182" spans="1:6" ht="21.95" customHeight="1" x14ac:dyDescent="0.2">
      <c r="A182" s="22" t="s">
        <v>59</v>
      </c>
      <c r="B182" s="22" t="s">
        <v>54</v>
      </c>
      <c r="C182" s="22" t="s">
        <v>55</v>
      </c>
      <c r="D182" s="22" t="s">
        <v>56</v>
      </c>
      <c r="E182" s="22" t="s">
        <v>57</v>
      </c>
      <c r="F182" s="22" t="s">
        <v>58</v>
      </c>
    </row>
    <row r="183" spans="1:6" x14ac:dyDescent="0.2">
      <c r="A183" s="1" t="s">
        <v>903</v>
      </c>
      <c r="B183" s="106">
        <v>1.0109999999999999</v>
      </c>
      <c r="C183" s="106">
        <v>1.0109999999999999</v>
      </c>
      <c r="D183" s="106">
        <v>1.0129999999999999</v>
      </c>
      <c r="E183" s="106">
        <v>1.0129999999999999</v>
      </c>
      <c r="F183" s="108">
        <v>425</v>
      </c>
    </row>
    <row r="184" spans="1:6" x14ac:dyDescent="0.2">
      <c r="A184" s="1" t="s">
        <v>904</v>
      </c>
      <c r="B184" s="106">
        <v>1.0089999999999999</v>
      </c>
      <c r="C184" s="106">
        <v>1.0089999999999999</v>
      </c>
      <c r="D184" s="106">
        <v>1.006</v>
      </c>
      <c r="E184" s="106">
        <v>1.008</v>
      </c>
      <c r="F184" s="108">
        <v>426</v>
      </c>
    </row>
    <row r="185" spans="1:6" x14ac:dyDescent="0.2">
      <c r="A185" s="1" t="s">
        <v>1035</v>
      </c>
      <c r="B185" s="106">
        <v>1</v>
      </c>
      <c r="C185" s="106">
        <v>1</v>
      </c>
      <c r="D185" s="106">
        <v>1.022</v>
      </c>
      <c r="E185" s="106">
        <v>1.024</v>
      </c>
      <c r="F185" s="108">
        <v>601</v>
      </c>
    </row>
    <row r="186" spans="1:6" x14ac:dyDescent="0.2">
      <c r="A186" s="1" t="s">
        <v>905</v>
      </c>
      <c r="B186" s="106">
        <v>1.006</v>
      </c>
      <c r="C186" s="106">
        <v>1.006</v>
      </c>
      <c r="D186" s="106">
        <v>1.0069999999999999</v>
      </c>
      <c r="E186" s="106">
        <v>1.0069999999999999</v>
      </c>
      <c r="F186" s="108">
        <v>617</v>
      </c>
    </row>
    <row r="187" spans="1:6" x14ac:dyDescent="0.2">
      <c r="A187" s="1" t="s">
        <v>1036</v>
      </c>
      <c r="B187" s="106">
        <v>1.014</v>
      </c>
      <c r="C187" s="106">
        <v>1.014</v>
      </c>
      <c r="D187" s="106">
        <v>1.014</v>
      </c>
      <c r="E187" s="106">
        <v>1.014</v>
      </c>
      <c r="F187" s="108">
        <v>618</v>
      </c>
    </row>
    <row r="188" spans="1:6" x14ac:dyDescent="0.2">
      <c r="A188" s="1" t="s">
        <v>906</v>
      </c>
      <c r="B188" s="106">
        <v>1.016</v>
      </c>
      <c r="C188" s="106">
        <v>1.0149999999999999</v>
      </c>
      <c r="D188" s="106">
        <v>1.014</v>
      </c>
      <c r="E188" s="106">
        <v>1.0149999999999999</v>
      </c>
      <c r="F188" s="108">
        <v>619</v>
      </c>
    </row>
    <row r="189" spans="1:6" x14ac:dyDescent="0.2">
      <c r="A189" s="1" t="s">
        <v>1037</v>
      </c>
      <c r="B189" s="106">
        <v>1.026</v>
      </c>
      <c r="C189" s="106">
        <v>1.0249999999999999</v>
      </c>
      <c r="D189" s="106">
        <v>1.022</v>
      </c>
      <c r="E189" s="106">
        <v>1.024</v>
      </c>
      <c r="F189" s="108">
        <v>621</v>
      </c>
    </row>
    <row r="190" spans="1:6" x14ac:dyDescent="0.2">
      <c r="A190" s="1" t="s">
        <v>907</v>
      </c>
      <c r="B190" s="106">
        <v>1.0329999999999999</v>
      </c>
      <c r="C190" s="106">
        <v>1.032</v>
      </c>
      <c r="D190" s="106">
        <v>1.0309999999999999</v>
      </c>
      <c r="E190" s="106">
        <v>1.0309999999999999</v>
      </c>
      <c r="F190" s="108">
        <v>633</v>
      </c>
    </row>
    <row r="191" spans="1:6" x14ac:dyDescent="0.2">
      <c r="A191" s="1" t="s">
        <v>908</v>
      </c>
      <c r="B191" s="106">
        <v>1.0049999999999999</v>
      </c>
      <c r="C191" s="106">
        <v>1.0049999999999999</v>
      </c>
      <c r="D191" s="106">
        <v>1.0049999999999999</v>
      </c>
      <c r="E191" s="106">
        <v>1.0049999999999999</v>
      </c>
      <c r="F191" s="108">
        <v>636</v>
      </c>
    </row>
    <row r="192" spans="1:6" x14ac:dyDescent="0.2">
      <c r="A192" s="1" t="s">
        <v>909</v>
      </c>
      <c r="B192" s="106">
        <v>1.026</v>
      </c>
      <c r="C192" s="106">
        <v>1.0289999999999999</v>
      </c>
      <c r="D192" s="106">
        <v>1.022</v>
      </c>
      <c r="E192" s="106">
        <v>1.0289999999999999</v>
      </c>
      <c r="F192" s="108">
        <v>642</v>
      </c>
    </row>
    <row r="193" spans="1:6" x14ac:dyDescent="0.2">
      <c r="A193" s="1" t="s">
        <v>910</v>
      </c>
      <c r="B193" s="106">
        <v>1.026</v>
      </c>
      <c r="C193" s="106">
        <v>1.0309999999999999</v>
      </c>
      <c r="D193" s="106">
        <v>1.022</v>
      </c>
      <c r="E193" s="106">
        <v>1.0309999999999999</v>
      </c>
      <c r="F193" s="108">
        <v>643</v>
      </c>
    </row>
    <row r="194" spans="1:6" x14ac:dyDescent="0.2">
      <c r="A194" s="1" t="s">
        <v>911</v>
      </c>
      <c r="B194" s="106">
        <v>1.028</v>
      </c>
      <c r="C194" s="106">
        <v>1.0249999999999999</v>
      </c>
      <c r="D194" s="106">
        <v>1.022</v>
      </c>
      <c r="E194" s="106">
        <v>1.024</v>
      </c>
      <c r="F194" s="108">
        <v>644</v>
      </c>
    </row>
    <row r="195" spans="1:6" x14ac:dyDescent="0.2">
      <c r="A195" s="1" t="s">
        <v>912</v>
      </c>
      <c r="B195" s="106">
        <v>1.0089999999999999</v>
      </c>
      <c r="C195" s="106">
        <v>1.0249999999999999</v>
      </c>
      <c r="D195" s="106">
        <v>1.022</v>
      </c>
      <c r="E195" s="106">
        <v>1.024</v>
      </c>
      <c r="F195" s="108">
        <v>645</v>
      </c>
    </row>
    <row r="196" spans="1:6" x14ac:dyDescent="0.2">
      <c r="A196" s="1" t="s">
        <v>913</v>
      </c>
      <c r="B196" s="106">
        <v>1.0149999999999999</v>
      </c>
      <c r="C196" s="106">
        <v>1.0249999999999999</v>
      </c>
      <c r="D196" s="106">
        <v>1.022</v>
      </c>
      <c r="E196" s="106">
        <v>1.024</v>
      </c>
      <c r="F196" s="108">
        <v>646</v>
      </c>
    </row>
    <row r="197" spans="1:6" x14ac:dyDescent="0.2">
      <c r="A197" s="1" t="s">
        <v>1038</v>
      </c>
      <c r="B197" s="106">
        <v>1.0329999999999999</v>
      </c>
      <c r="C197" s="106">
        <v>1.032</v>
      </c>
      <c r="D197" s="106">
        <v>1.0309999999999999</v>
      </c>
      <c r="E197" s="106">
        <v>1.0309999999999999</v>
      </c>
      <c r="F197" s="108">
        <v>647</v>
      </c>
    </row>
    <row r="198" spans="1:6" x14ac:dyDescent="0.2">
      <c r="A198" s="1" t="s">
        <v>1039</v>
      </c>
      <c r="B198" s="106">
        <v>1.0089999999999999</v>
      </c>
      <c r="C198" s="106">
        <v>1.0089999999999999</v>
      </c>
      <c r="D198" s="106">
        <v>1.006</v>
      </c>
      <c r="E198" s="106">
        <v>1.008</v>
      </c>
      <c r="F198" s="108">
        <v>648</v>
      </c>
    </row>
    <row r="199" spans="1:6" x14ac:dyDescent="0.2">
      <c r="A199" s="1" t="s">
        <v>914</v>
      </c>
      <c r="B199" s="106">
        <v>1.0109999999999999</v>
      </c>
      <c r="C199" s="106">
        <v>1.0109999999999999</v>
      </c>
      <c r="D199" s="106">
        <v>1.006</v>
      </c>
      <c r="E199" s="106">
        <v>1.0109999999999999</v>
      </c>
      <c r="F199" s="108">
        <v>649</v>
      </c>
    </row>
    <row r="200" spans="1:6" x14ac:dyDescent="0.2">
      <c r="A200" s="1" t="s">
        <v>915</v>
      </c>
      <c r="B200" s="106">
        <v>1.0249999999999999</v>
      </c>
      <c r="C200" s="106">
        <v>1.0249999999999999</v>
      </c>
      <c r="D200" s="106">
        <v>1.0269999999999999</v>
      </c>
      <c r="E200" s="106">
        <v>1.026</v>
      </c>
      <c r="F200" s="108">
        <v>650</v>
      </c>
    </row>
    <row r="201" spans="1:6" x14ac:dyDescent="0.2">
      <c r="A201" s="1" t="s">
        <v>916</v>
      </c>
      <c r="B201" s="106">
        <v>1.1120000000000001</v>
      </c>
      <c r="C201" s="106">
        <v>1.111</v>
      </c>
      <c r="D201" s="106">
        <v>1.1160000000000001</v>
      </c>
      <c r="E201" s="106">
        <v>1.1160000000000001</v>
      </c>
      <c r="F201" s="108">
        <v>651</v>
      </c>
    </row>
    <row r="202" spans="1:6" x14ac:dyDescent="0.2">
      <c r="A202" s="1" t="s">
        <v>917</v>
      </c>
      <c r="B202" s="106">
        <v>1.103</v>
      </c>
      <c r="C202" s="106">
        <v>1.1020000000000001</v>
      </c>
      <c r="D202" s="106">
        <v>1.1060000000000001</v>
      </c>
      <c r="E202" s="106">
        <v>1.105</v>
      </c>
      <c r="F202" s="108">
        <v>652</v>
      </c>
    </row>
    <row r="203" spans="1:6" x14ac:dyDescent="0.2">
      <c r="A203" s="1" t="s">
        <v>918</v>
      </c>
      <c r="B203" s="106">
        <v>1.103</v>
      </c>
      <c r="C203" s="106">
        <v>1.1040000000000001</v>
      </c>
      <c r="D203" s="106">
        <v>1.1160000000000001</v>
      </c>
      <c r="E203" s="106">
        <v>1.1180000000000001</v>
      </c>
      <c r="F203" s="108">
        <v>653</v>
      </c>
    </row>
    <row r="204" spans="1:6" x14ac:dyDescent="0.2">
      <c r="A204" s="1" t="s">
        <v>919</v>
      </c>
      <c r="B204" s="106">
        <v>1.0329999999999999</v>
      </c>
      <c r="C204" s="106">
        <v>1.032</v>
      </c>
      <c r="D204" s="106">
        <v>1.0309999999999999</v>
      </c>
      <c r="E204" s="106">
        <v>1.0309999999999999</v>
      </c>
      <c r="F204" s="108">
        <v>658</v>
      </c>
    </row>
    <row r="205" spans="1:6" x14ac:dyDescent="0.2">
      <c r="A205" s="1" t="s">
        <v>920</v>
      </c>
      <c r="B205" s="106">
        <v>1.08</v>
      </c>
      <c r="C205" s="106">
        <v>1.08</v>
      </c>
      <c r="D205" s="106">
        <v>1.081</v>
      </c>
      <c r="E205" s="106">
        <v>1.081</v>
      </c>
      <c r="F205" s="108">
        <v>659</v>
      </c>
    </row>
    <row r="206" spans="1:6" x14ac:dyDescent="0.2">
      <c r="A206" s="1" t="s">
        <v>921</v>
      </c>
      <c r="B206" s="106">
        <v>1.0820000000000001</v>
      </c>
      <c r="C206" s="106">
        <v>1.0820000000000001</v>
      </c>
      <c r="D206" s="106">
        <v>1.083</v>
      </c>
      <c r="E206" s="106">
        <v>1.083</v>
      </c>
      <c r="F206" s="108">
        <v>660</v>
      </c>
    </row>
    <row r="207" spans="1:6" x14ac:dyDescent="0.2">
      <c r="A207" s="1" t="s">
        <v>922</v>
      </c>
      <c r="B207" s="106">
        <v>0.996</v>
      </c>
      <c r="C207" s="106">
        <v>0.997</v>
      </c>
      <c r="D207" s="106">
        <v>0.997</v>
      </c>
      <c r="E207" s="106">
        <v>0.998</v>
      </c>
      <c r="F207" s="108">
        <v>661</v>
      </c>
    </row>
    <row r="208" spans="1:6" x14ac:dyDescent="0.2">
      <c r="A208" s="1" t="s">
        <v>923</v>
      </c>
      <c r="B208" s="106">
        <v>1.0329999999999999</v>
      </c>
      <c r="C208" s="106">
        <v>1.0329999999999999</v>
      </c>
      <c r="D208" s="106">
        <v>1.0329999999999999</v>
      </c>
      <c r="E208" s="106">
        <v>1.0329999999999999</v>
      </c>
      <c r="F208" s="108">
        <v>662</v>
      </c>
    </row>
    <row r="209" spans="1:6" x14ac:dyDescent="0.2">
      <c r="A209" s="1" t="s">
        <v>924</v>
      </c>
      <c r="B209" s="106">
        <v>1.0089999999999999</v>
      </c>
      <c r="C209" s="106">
        <v>1.0089999999999999</v>
      </c>
      <c r="D209" s="106">
        <v>1.012</v>
      </c>
      <c r="E209" s="106">
        <v>1.012</v>
      </c>
      <c r="F209" s="108">
        <v>663</v>
      </c>
    </row>
    <row r="210" spans="1:6" x14ac:dyDescent="0.2">
      <c r="A210" s="1" t="s">
        <v>925</v>
      </c>
      <c r="B210" s="106">
        <v>1.02</v>
      </c>
      <c r="C210" s="106">
        <v>1.0229999999999999</v>
      </c>
      <c r="D210" s="106">
        <v>1.022</v>
      </c>
      <c r="E210" s="106">
        <v>1.0229999999999999</v>
      </c>
      <c r="F210" s="108">
        <v>664</v>
      </c>
    </row>
    <row r="211" spans="1:6" x14ac:dyDescent="0.2">
      <c r="A211" s="1" t="s">
        <v>926</v>
      </c>
      <c r="B211" s="106">
        <v>1.026</v>
      </c>
      <c r="C211" s="106">
        <v>1.0249999999999999</v>
      </c>
      <c r="D211" s="106">
        <v>1.022</v>
      </c>
      <c r="E211" s="106">
        <v>1.024</v>
      </c>
      <c r="F211" s="108">
        <v>665</v>
      </c>
    </row>
    <row r="212" spans="1:6" x14ac:dyDescent="0.2">
      <c r="A212" s="1" t="s">
        <v>927</v>
      </c>
      <c r="B212" s="106">
        <v>1.0449999999999999</v>
      </c>
      <c r="C212" s="106">
        <v>1.0449999999999999</v>
      </c>
      <c r="D212" s="106">
        <v>1.0449999999999999</v>
      </c>
      <c r="E212" s="106">
        <v>1.0449999999999999</v>
      </c>
      <c r="F212" s="108">
        <v>666</v>
      </c>
    </row>
    <row r="213" spans="1:6" x14ac:dyDescent="0.2">
      <c r="A213" s="1" t="s">
        <v>845</v>
      </c>
      <c r="B213" s="106">
        <v>1.0760000000000001</v>
      </c>
      <c r="C213" s="106">
        <v>1.075</v>
      </c>
      <c r="D213" s="106">
        <v>1.0780000000000001</v>
      </c>
      <c r="E213" s="106">
        <v>1.079</v>
      </c>
      <c r="F213" s="108">
        <v>667</v>
      </c>
    </row>
    <row r="214" spans="1:6" x14ac:dyDescent="0.2">
      <c r="A214" s="1" t="s">
        <v>928</v>
      </c>
      <c r="B214" s="106">
        <v>1.0489999999999999</v>
      </c>
      <c r="C214" s="106">
        <v>1.0489999999999999</v>
      </c>
      <c r="D214" s="106">
        <v>1.05</v>
      </c>
      <c r="E214" s="106">
        <v>1.05</v>
      </c>
      <c r="F214" s="108">
        <v>668</v>
      </c>
    </row>
    <row r="215" spans="1:6" x14ac:dyDescent="0.2">
      <c r="A215" s="1" t="s">
        <v>929</v>
      </c>
      <c r="B215" s="106">
        <v>1.032</v>
      </c>
      <c r="C215" s="106">
        <v>1.0329999999999999</v>
      </c>
      <c r="D215" s="106">
        <v>1.032</v>
      </c>
      <c r="E215" s="106">
        <v>1.032</v>
      </c>
      <c r="F215" s="108">
        <v>670</v>
      </c>
    </row>
    <row r="216" spans="1:6" x14ac:dyDescent="0.2">
      <c r="A216" s="1" t="s">
        <v>930</v>
      </c>
      <c r="B216" s="106">
        <v>1.0069999999999999</v>
      </c>
      <c r="C216" s="106">
        <v>1.0069999999999999</v>
      </c>
      <c r="D216" s="106">
        <v>1.0069999999999999</v>
      </c>
      <c r="E216" s="106">
        <v>1.0069999999999999</v>
      </c>
      <c r="F216" s="108">
        <v>674</v>
      </c>
    </row>
    <row r="217" spans="1:6" x14ac:dyDescent="0.2">
      <c r="A217" s="1" t="s">
        <v>1040</v>
      </c>
      <c r="B217" s="106">
        <v>1.026</v>
      </c>
      <c r="C217" s="106">
        <v>1.0249999999999999</v>
      </c>
      <c r="D217" s="106">
        <v>1.022</v>
      </c>
      <c r="E217" s="106">
        <v>1.024</v>
      </c>
      <c r="F217" s="108">
        <v>675</v>
      </c>
    </row>
    <row r="218" spans="1:6" x14ac:dyDescent="0.2">
      <c r="A218" s="1" t="s">
        <v>931</v>
      </c>
      <c r="B218" s="106">
        <v>1.0249999999999999</v>
      </c>
      <c r="C218" s="106">
        <v>1.026</v>
      </c>
      <c r="D218" s="106">
        <v>1.0309999999999999</v>
      </c>
      <c r="E218" s="106">
        <v>1.032</v>
      </c>
      <c r="F218" s="108">
        <v>676</v>
      </c>
    </row>
    <row r="219" spans="1:6" x14ac:dyDescent="0.2">
      <c r="A219" s="1" t="s">
        <v>1041</v>
      </c>
      <c r="B219" s="106">
        <v>1.0089999999999999</v>
      </c>
      <c r="C219" s="106">
        <v>1.0089999999999999</v>
      </c>
      <c r="D219" s="106">
        <v>1.006</v>
      </c>
      <c r="E219" s="106">
        <v>1.008</v>
      </c>
      <c r="F219" s="108">
        <v>677</v>
      </c>
    </row>
    <row r="220" spans="1:6" x14ac:dyDescent="0.2">
      <c r="A220" s="1" t="s">
        <v>932</v>
      </c>
      <c r="B220" s="106">
        <v>1.008</v>
      </c>
      <c r="C220" s="106">
        <v>1.008</v>
      </c>
      <c r="D220" s="106">
        <v>1.008</v>
      </c>
      <c r="E220" s="106">
        <v>1.008</v>
      </c>
      <c r="F220" s="108">
        <v>678</v>
      </c>
    </row>
    <row r="221" spans="1:6" x14ac:dyDescent="0.2">
      <c r="A221" s="1" t="s">
        <v>933</v>
      </c>
      <c r="B221" s="106">
        <v>1.0389999999999999</v>
      </c>
      <c r="C221" s="106">
        <v>1.0389999999999999</v>
      </c>
      <c r="D221" s="106">
        <v>1.04</v>
      </c>
      <c r="E221" s="106">
        <v>1.04</v>
      </c>
      <c r="F221" s="108">
        <v>679</v>
      </c>
    </row>
    <row r="222" spans="1:6" x14ac:dyDescent="0.2">
      <c r="A222" s="1" t="s">
        <v>934</v>
      </c>
      <c r="B222" s="106">
        <v>1.016</v>
      </c>
      <c r="C222" s="106">
        <v>1.0169999999999999</v>
      </c>
      <c r="D222" s="106">
        <v>1.0169999999999999</v>
      </c>
      <c r="E222" s="106">
        <v>1.0169999999999999</v>
      </c>
      <c r="F222" s="108">
        <v>684</v>
      </c>
    </row>
    <row r="223" spans="1:6" x14ac:dyDescent="0.2">
      <c r="A223" s="1" t="s">
        <v>935</v>
      </c>
      <c r="B223" s="106">
        <v>1.0029999999999999</v>
      </c>
      <c r="C223" s="106">
        <v>1.0029999999999999</v>
      </c>
      <c r="D223" s="106">
        <v>1.006</v>
      </c>
      <c r="E223" s="106">
        <v>1.0069999999999999</v>
      </c>
      <c r="F223" s="108">
        <v>685</v>
      </c>
    </row>
    <row r="224" spans="1:6" x14ac:dyDescent="0.2">
      <c r="A224" s="1" t="s">
        <v>936</v>
      </c>
      <c r="B224" s="106">
        <v>1.0249999999999999</v>
      </c>
      <c r="C224" s="106">
        <v>1.0249999999999999</v>
      </c>
      <c r="D224" s="106">
        <v>1.0269999999999999</v>
      </c>
      <c r="E224" s="106">
        <v>1.026</v>
      </c>
      <c r="F224" s="108">
        <v>686</v>
      </c>
    </row>
    <row r="225" spans="1:6" x14ac:dyDescent="0.2">
      <c r="A225" s="1" t="s">
        <v>937</v>
      </c>
      <c r="B225" s="106">
        <v>1.026</v>
      </c>
      <c r="C225" s="106">
        <v>1.0249999999999999</v>
      </c>
      <c r="D225" s="106">
        <v>1.022</v>
      </c>
      <c r="E225" s="106">
        <v>1.024</v>
      </c>
      <c r="F225" s="108">
        <v>687</v>
      </c>
    </row>
    <row r="226" spans="1:6" x14ac:dyDescent="0.2">
      <c r="A226" s="1" t="s">
        <v>938</v>
      </c>
      <c r="B226" s="106">
        <v>1.026</v>
      </c>
      <c r="C226" s="106">
        <v>1.0249999999999999</v>
      </c>
      <c r="D226" s="106">
        <v>1.022</v>
      </c>
      <c r="E226" s="106">
        <v>1.024</v>
      </c>
      <c r="F226" s="108">
        <v>721</v>
      </c>
    </row>
    <row r="227" spans="1:6" x14ac:dyDescent="0.2">
      <c r="A227" s="1" t="s">
        <v>1042</v>
      </c>
      <c r="B227" s="106">
        <v>1.026</v>
      </c>
      <c r="C227" s="106">
        <v>1.0249999999999999</v>
      </c>
      <c r="D227" s="106">
        <v>1.022</v>
      </c>
      <c r="E227" s="106">
        <v>1.024</v>
      </c>
      <c r="F227" s="108">
        <v>722</v>
      </c>
    </row>
    <row r="228" spans="1:6" x14ac:dyDescent="0.2">
      <c r="A228" s="1" t="s">
        <v>1043</v>
      </c>
      <c r="B228" s="106">
        <v>1.026</v>
      </c>
      <c r="C228" s="106">
        <v>1.0249999999999999</v>
      </c>
      <c r="D228" s="106">
        <v>1.022</v>
      </c>
      <c r="E228" s="106">
        <v>1.024</v>
      </c>
      <c r="F228" s="108">
        <v>723</v>
      </c>
    </row>
    <row r="229" spans="1:6" x14ac:dyDescent="0.2">
      <c r="A229" s="1" t="s">
        <v>1044</v>
      </c>
      <c r="B229" s="106">
        <v>1.026</v>
      </c>
      <c r="C229" s="106">
        <v>1.0249999999999999</v>
      </c>
      <c r="D229" s="106">
        <v>1.022</v>
      </c>
      <c r="E229" s="106">
        <v>1.024</v>
      </c>
      <c r="F229" s="108">
        <v>724</v>
      </c>
    </row>
    <row r="230" spans="1:6" x14ac:dyDescent="0.2">
      <c r="A230" s="1" t="s">
        <v>1045</v>
      </c>
      <c r="B230" s="106">
        <v>1.026</v>
      </c>
      <c r="C230" s="106">
        <v>1.0249999999999999</v>
      </c>
      <c r="D230" s="106">
        <v>1.022</v>
      </c>
      <c r="E230" s="106">
        <v>1.024</v>
      </c>
      <c r="F230" s="108">
        <v>725</v>
      </c>
    </row>
    <row r="231" spans="1:6" x14ac:dyDescent="0.2">
      <c r="A231" s="1" t="s">
        <v>1046</v>
      </c>
      <c r="B231" s="106">
        <v>1.026</v>
      </c>
      <c r="C231" s="106">
        <v>1.0249999999999999</v>
      </c>
      <c r="D231" s="106">
        <v>1.022</v>
      </c>
      <c r="E231" s="106">
        <v>1.024</v>
      </c>
      <c r="F231" s="108">
        <v>726</v>
      </c>
    </row>
    <row r="232" spans="1:6" x14ac:dyDescent="0.2">
      <c r="A232" s="1" t="s">
        <v>1047</v>
      </c>
      <c r="B232" s="106">
        <v>1.026</v>
      </c>
      <c r="C232" s="106">
        <v>1.0249999999999999</v>
      </c>
      <c r="D232" s="106">
        <v>1.022</v>
      </c>
      <c r="E232" s="106">
        <v>1.024</v>
      </c>
      <c r="F232" s="108">
        <v>727</v>
      </c>
    </row>
    <row r="233" spans="1:6" x14ac:dyDescent="0.2">
      <c r="A233" s="1" t="s">
        <v>1048</v>
      </c>
      <c r="B233" s="106">
        <v>1.026</v>
      </c>
      <c r="C233" s="106">
        <v>1.0249999999999999</v>
      </c>
      <c r="D233" s="106">
        <v>1.022</v>
      </c>
      <c r="E233" s="106">
        <v>1.024</v>
      </c>
      <c r="F233" s="108">
        <v>728</v>
      </c>
    </row>
    <row r="234" spans="1:6" x14ac:dyDescent="0.2">
      <c r="A234" s="1" t="s">
        <v>1049</v>
      </c>
      <c r="B234" s="106">
        <v>1.026</v>
      </c>
      <c r="C234" s="106">
        <v>1.0249999999999999</v>
      </c>
      <c r="D234" s="106">
        <v>1.022</v>
      </c>
      <c r="E234" s="106">
        <v>1.024</v>
      </c>
      <c r="F234" s="108">
        <v>729</v>
      </c>
    </row>
    <row r="235" spans="1:6" x14ac:dyDescent="0.2">
      <c r="A235" s="1" t="s">
        <v>1050</v>
      </c>
      <c r="B235" s="106">
        <v>1.026</v>
      </c>
      <c r="C235" s="106">
        <v>1.0249999999999999</v>
      </c>
      <c r="D235" s="106">
        <v>1.022</v>
      </c>
      <c r="E235" s="106">
        <v>1.024</v>
      </c>
      <c r="F235" s="108">
        <v>730</v>
      </c>
    </row>
    <row r="236" spans="1:6" x14ac:dyDescent="0.2">
      <c r="A236" s="1" t="s">
        <v>1051</v>
      </c>
      <c r="B236" s="106">
        <v>1.026</v>
      </c>
      <c r="C236" s="106">
        <v>1.0249999999999999</v>
      </c>
      <c r="D236" s="106">
        <v>1.022</v>
      </c>
      <c r="E236" s="106">
        <v>1.024</v>
      </c>
      <c r="F236" s="108">
        <v>731</v>
      </c>
    </row>
    <row r="237" spans="1:6" x14ac:dyDescent="0.2">
      <c r="A237" s="1" t="s">
        <v>1052</v>
      </c>
      <c r="B237" s="106">
        <v>1.026</v>
      </c>
      <c r="C237" s="106">
        <v>1.0249999999999999</v>
      </c>
      <c r="D237" s="106">
        <v>1.022</v>
      </c>
      <c r="E237" s="106">
        <v>1.024</v>
      </c>
      <c r="F237" s="108">
        <v>732</v>
      </c>
    </row>
    <row r="238" spans="1:6" x14ac:dyDescent="0.2">
      <c r="A238" s="1" t="s">
        <v>1053</v>
      </c>
      <c r="B238" s="106">
        <v>1.026</v>
      </c>
      <c r="C238" s="106">
        <v>1.0249999999999999</v>
      </c>
      <c r="D238" s="106">
        <v>1.022</v>
      </c>
      <c r="E238" s="106">
        <v>1.024</v>
      </c>
      <c r="F238" s="108">
        <v>733</v>
      </c>
    </row>
    <row r="239" spans="1:6" x14ac:dyDescent="0.2">
      <c r="A239" s="1" t="s">
        <v>1054</v>
      </c>
      <c r="B239" s="106">
        <v>1.026</v>
      </c>
      <c r="C239" s="106">
        <v>1.0249999999999999</v>
      </c>
      <c r="D239" s="106">
        <v>1.022</v>
      </c>
      <c r="E239" s="106">
        <v>1.024</v>
      </c>
      <c r="F239" s="108">
        <v>734</v>
      </c>
    </row>
    <row r="240" spans="1:6" x14ac:dyDescent="0.2">
      <c r="A240" s="1" t="s">
        <v>1055</v>
      </c>
      <c r="B240" s="106">
        <v>1.026</v>
      </c>
      <c r="C240" s="106">
        <v>1.0249999999999999</v>
      </c>
      <c r="D240" s="106">
        <v>1.022</v>
      </c>
      <c r="E240" s="106">
        <v>1.024</v>
      </c>
      <c r="F240" s="108">
        <v>735</v>
      </c>
    </row>
    <row r="241" spans="1:6" x14ac:dyDescent="0.2">
      <c r="A241" s="1" t="s">
        <v>1056</v>
      </c>
      <c r="B241" s="106">
        <v>1.026</v>
      </c>
      <c r="C241" s="106">
        <v>1.0249999999999999</v>
      </c>
      <c r="D241" s="106">
        <v>1.022</v>
      </c>
      <c r="E241" s="106">
        <v>1.024</v>
      </c>
      <c r="F241" s="108">
        <v>736</v>
      </c>
    </row>
    <row r="242" spans="1:6" x14ac:dyDescent="0.2">
      <c r="A242" s="1" t="s">
        <v>1057</v>
      </c>
      <c r="B242" s="106">
        <v>1.026</v>
      </c>
      <c r="C242" s="106">
        <v>1.0249999999999999</v>
      </c>
      <c r="D242" s="106">
        <v>1.022</v>
      </c>
      <c r="E242" s="106">
        <v>1.024</v>
      </c>
      <c r="F242" s="108">
        <v>737</v>
      </c>
    </row>
    <row r="243" spans="1:6" x14ac:dyDescent="0.2">
      <c r="A243" s="1" t="s">
        <v>1058</v>
      </c>
      <c r="B243" s="106">
        <v>1.026</v>
      </c>
      <c r="C243" s="106">
        <v>1.0249999999999999</v>
      </c>
      <c r="D243" s="106">
        <v>1.022</v>
      </c>
      <c r="E243" s="106">
        <v>1.024</v>
      </c>
      <c r="F243" s="108">
        <v>738</v>
      </c>
    </row>
    <row r="244" spans="1:6" x14ac:dyDescent="0.2">
      <c r="A244" s="1" t="s">
        <v>1059</v>
      </c>
      <c r="B244" s="106">
        <v>1.026</v>
      </c>
      <c r="C244" s="106">
        <v>1.0249999999999999</v>
      </c>
      <c r="D244" s="106">
        <v>1.022</v>
      </c>
      <c r="E244" s="106">
        <v>1.024</v>
      </c>
      <c r="F244" s="108">
        <v>739</v>
      </c>
    </row>
    <row r="245" spans="1:6" x14ac:dyDescent="0.2">
      <c r="A245" s="1" t="s">
        <v>1060</v>
      </c>
      <c r="B245" s="106">
        <v>1.026</v>
      </c>
      <c r="C245" s="106">
        <v>1.0249999999999999</v>
      </c>
      <c r="D245" s="106">
        <v>1.022</v>
      </c>
      <c r="E245" s="106">
        <v>1.024</v>
      </c>
      <c r="F245" s="108">
        <v>740</v>
      </c>
    </row>
    <row r="246" spans="1:6" x14ac:dyDescent="0.2">
      <c r="A246" s="1" t="s">
        <v>1061</v>
      </c>
      <c r="B246" s="106">
        <v>1.026</v>
      </c>
      <c r="C246" s="106">
        <v>1.0249999999999999</v>
      </c>
      <c r="D246" s="106">
        <v>1.022</v>
      </c>
      <c r="E246" s="106">
        <v>1.024</v>
      </c>
      <c r="F246" s="108">
        <v>741</v>
      </c>
    </row>
    <row r="247" spans="1:6" x14ac:dyDescent="0.2">
      <c r="A247" s="1" t="s">
        <v>1062</v>
      </c>
      <c r="B247" s="106">
        <v>1.026</v>
      </c>
      <c r="C247" s="106">
        <v>1.0249999999999999</v>
      </c>
      <c r="D247" s="106">
        <v>1.022</v>
      </c>
      <c r="E247" s="106">
        <v>1.024</v>
      </c>
      <c r="F247" s="108">
        <v>742</v>
      </c>
    </row>
    <row r="248" spans="1:6" x14ac:dyDescent="0.2">
      <c r="A248" s="1" t="s">
        <v>1063</v>
      </c>
      <c r="B248" s="106">
        <v>1.026</v>
      </c>
      <c r="C248" s="106">
        <v>1.0249999999999999</v>
      </c>
      <c r="D248" s="106">
        <v>1.022</v>
      </c>
      <c r="E248" s="106">
        <v>1.024</v>
      </c>
      <c r="F248" s="108">
        <v>743</v>
      </c>
    </row>
    <row r="249" spans="1:6" x14ac:dyDescent="0.2">
      <c r="A249" s="1" t="s">
        <v>1064</v>
      </c>
      <c r="B249" s="106">
        <v>1.026</v>
      </c>
      <c r="C249" s="106">
        <v>1.0249999999999999</v>
      </c>
      <c r="D249" s="106">
        <v>1.022</v>
      </c>
      <c r="E249" s="106">
        <v>1.024</v>
      </c>
      <c r="F249" s="108">
        <v>744</v>
      </c>
    </row>
    <row r="250" spans="1:6" x14ac:dyDescent="0.2">
      <c r="A250" s="1" t="s">
        <v>1065</v>
      </c>
      <c r="B250" s="106">
        <v>1.026</v>
      </c>
      <c r="C250" s="106">
        <v>1.0249999999999999</v>
      </c>
      <c r="D250" s="106">
        <v>1.022</v>
      </c>
      <c r="E250" s="106">
        <v>1.024</v>
      </c>
      <c r="F250" s="108">
        <v>745</v>
      </c>
    </row>
    <row r="251" spans="1:6" x14ac:dyDescent="0.2">
      <c r="A251" s="1" t="s">
        <v>939</v>
      </c>
      <c r="B251" s="106">
        <v>1.0089999999999999</v>
      </c>
      <c r="C251" s="106">
        <v>1.0089999999999999</v>
      </c>
      <c r="D251" s="106">
        <v>1.006</v>
      </c>
      <c r="E251" s="106">
        <v>1.008</v>
      </c>
      <c r="F251" s="108">
        <v>778</v>
      </c>
    </row>
    <row r="252" spans="1:6" x14ac:dyDescent="0.2">
      <c r="A252" s="1" t="s">
        <v>940</v>
      </c>
      <c r="B252" s="106">
        <v>1.016</v>
      </c>
      <c r="C252" s="106">
        <v>1.0149999999999999</v>
      </c>
      <c r="D252" s="106">
        <v>1.014</v>
      </c>
      <c r="E252" s="106">
        <v>1.0149999999999999</v>
      </c>
      <c r="F252" s="108">
        <v>786</v>
      </c>
    </row>
    <row r="253" spans="1:6" x14ac:dyDescent="0.2">
      <c r="A253" s="1" t="s">
        <v>1066</v>
      </c>
      <c r="B253" s="106">
        <v>1.026</v>
      </c>
      <c r="C253" s="106">
        <v>1.0249999999999999</v>
      </c>
      <c r="D253" s="106">
        <v>1.022</v>
      </c>
      <c r="E253" s="106">
        <v>1.024</v>
      </c>
      <c r="F253" s="108">
        <v>788</v>
      </c>
    </row>
    <row r="254" spans="1:6" x14ac:dyDescent="0.2">
      <c r="A254" s="1" t="s">
        <v>941</v>
      </c>
      <c r="B254" s="106">
        <v>1.0089999999999999</v>
      </c>
      <c r="C254" s="106">
        <v>1.0249999999999999</v>
      </c>
      <c r="D254" s="106">
        <v>1.022</v>
      </c>
      <c r="E254" s="106">
        <v>1.024</v>
      </c>
      <c r="F254" s="108">
        <v>790</v>
      </c>
    </row>
    <row r="255" spans="1:6" x14ac:dyDescent="0.2">
      <c r="A255" s="1" t="s">
        <v>942</v>
      </c>
      <c r="B255" s="106">
        <v>1.026</v>
      </c>
      <c r="C255" s="106">
        <v>1.0149999999999999</v>
      </c>
      <c r="D255" s="106">
        <v>1.022</v>
      </c>
      <c r="E255" s="106">
        <v>1.014</v>
      </c>
      <c r="F255" s="108">
        <v>791</v>
      </c>
    </row>
    <row r="256" spans="1:6" x14ac:dyDescent="0.2">
      <c r="A256" s="1" t="s">
        <v>943</v>
      </c>
      <c r="B256" s="106">
        <v>1.026</v>
      </c>
      <c r="C256" s="106">
        <v>1.0489999999999999</v>
      </c>
      <c r="D256" s="106">
        <v>1.022</v>
      </c>
      <c r="E256" s="106">
        <v>1.0489999999999999</v>
      </c>
      <c r="F256" s="108">
        <v>792</v>
      </c>
    </row>
    <row r="257" spans="1:6" x14ac:dyDescent="0.2">
      <c r="A257" s="1" t="s">
        <v>944</v>
      </c>
      <c r="B257" s="106">
        <v>1.026</v>
      </c>
      <c r="C257" s="106">
        <v>1.04</v>
      </c>
      <c r="D257" s="106">
        <v>1.022</v>
      </c>
      <c r="E257" s="106">
        <v>1.0389999999999999</v>
      </c>
      <c r="F257" s="108">
        <v>793</v>
      </c>
    </row>
    <row r="258" spans="1:6" x14ac:dyDescent="0.2">
      <c r="A258" s="1" t="s">
        <v>945</v>
      </c>
      <c r="B258" s="106">
        <v>1.032</v>
      </c>
      <c r="C258" s="106">
        <v>1.0309999999999999</v>
      </c>
      <c r="D258" s="106">
        <v>1.034</v>
      </c>
      <c r="E258" s="106">
        <v>1.034</v>
      </c>
      <c r="F258" s="108">
        <v>940</v>
      </c>
    </row>
    <row r="259" spans="1:6" x14ac:dyDescent="0.2">
      <c r="A259" s="1" t="s">
        <v>1067</v>
      </c>
      <c r="B259" s="106">
        <v>1.026</v>
      </c>
      <c r="C259" s="106">
        <v>1.0249999999999999</v>
      </c>
      <c r="D259" s="106">
        <v>1.022</v>
      </c>
      <c r="E259" s="106">
        <v>1.024</v>
      </c>
      <c r="F259" s="108">
        <v>941</v>
      </c>
    </row>
    <row r="260" spans="1:6" x14ac:dyDescent="0.2">
      <c r="A260" s="1" t="s">
        <v>946</v>
      </c>
      <c r="B260" s="106">
        <v>1.0269999999999999</v>
      </c>
      <c r="C260" s="106">
        <v>1.0249999999999999</v>
      </c>
      <c r="D260" s="106">
        <v>1.022</v>
      </c>
      <c r="E260" s="106">
        <v>1.024</v>
      </c>
      <c r="F260" s="108">
        <v>942</v>
      </c>
    </row>
    <row r="261" spans="1:6" x14ac:dyDescent="0.2">
      <c r="A261" s="1" t="s">
        <v>947</v>
      </c>
      <c r="B261" s="106">
        <v>1.026</v>
      </c>
      <c r="C261" s="106">
        <v>1.006</v>
      </c>
      <c r="D261" s="106">
        <v>1.022</v>
      </c>
      <c r="E261" s="106">
        <v>1.004</v>
      </c>
      <c r="F261" s="108">
        <v>943</v>
      </c>
    </row>
    <row r="262" spans="1:6" x14ac:dyDescent="0.2">
      <c r="A262" s="1" t="s">
        <v>948</v>
      </c>
      <c r="B262" s="106">
        <v>0.999</v>
      </c>
      <c r="C262" s="106">
        <v>0.999</v>
      </c>
      <c r="D262" s="106">
        <v>1</v>
      </c>
      <c r="E262" s="106">
        <v>1</v>
      </c>
      <c r="F262" s="108">
        <v>944</v>
      </c>
    </row>
    <row r="263" spans="1:6" x14ac:dyDescent="0.2">
      <c r="A263" s="1" t="s">
        <v>949</v>
      </c>
      <c r="B263" s="106">
        <v>1.026</v>
      </c>
      <c r="C263" s="106">
        <v>1.0089999999999999</v>
      </c>
      <c r="D263" s="106">
        <v>1.022</v>
      </c>
      <c r="E263" s="106">
        <v>1.0089999999999999</v>
      </c>
      <c r="F263" s="108">
        <v>945</v>
      </c>
    </row>
    <row r="264" spans="1:6" x14ac:dyDescent="0.2">
      <c r="A264" s="1" t="s">
        <v>950</v>
      </c>
      <c r="B264" s="106">
        <v>1.026</v>
      </c>
      <c r="C264" s="106">
        <v>1.081</v>
      </c>
      <c r="D264" s="106">
        <v>1.022</v>
      </c>
      <c r="E264" s="106">
        <v>1.0760000000000001</v>
      </c>
      <c r="F264" s="108">
        <v>946</v>
      </c>
    </row>
    <row r="265" spans="1:6" x14ac:dyDescent="0.2">
      <c r="A265" s="1" t="s">
        <v>951</v>
      </c>
      <c r="B265" s="106">
        <v>1.026</v>
      </c>
      <c r="C265" s="106">
        <v>1.0589999999999999</v>
      </c>
      <c r="D265" s="106">
        <v>1.022</v>
      </c>
      <c r="E265" s="106">
        <v>1.0580000000000001</v>
      </c>
      <c r="F265" s="108">
        <v>947</v>
      </c>
    </row>
    <row r="266" spans="1:6" x14ac:dyDescent="0.2">
      <c r="A266" s="1" t="s">
        <v>952</v>
      </c>
      <c r="B266" s="106">
        <v>1.026</v>
      </c>
      <c r="C266" s="106">
        <v>1.014</v>
      </c>
      <c r="D266" s="106">
        <v>1.022</v>
      </c>
      <c r="E266" s="106">
        <v>1.014</v>
      </c>
      <c r="F266" s="108">
        <v>948</v>
      </c>
    </row>
    <row r="267" spans="1:6" x14ac:dyDescent="0.2">
      <c r="A267" s="1" t="s">
        <v>953</v>
      </c>
      <c r="B267" s="106">
        <v>1.01</v>
      </c>
      <c r="C267" s="106">
        <v>1.0249999999999999</v>
      </c>
      <c r="D267" s="106">
        <v>1.022</v>
      </c>
      <c r="E267" s="106">
        <v>1.024</v>
      </c>
      <c r="F267" s="108">
        <v>949</v>
      </c>
    </row>
    <row r="268" spans="1:6" x14ac:dyDescent="0.2">
      <c r="A268" s="1" t="s">
        <v>954</v>
      </c>
      <c r="B268" s="106">
        <v>1.026</v>
      </c>
      <c r="C268" s="106">
        <v>1.014</v>
      </c>
      <c r="D268" s="106">
        <v>1.022</v>
      </c>
      <c r="E268" s="106">
        <v>1.014</v>
      </c>
      <c r="F268" s="108">
        <v>950</v>
      </c>
    </row>
    <row r="269" spans="1:6" x14ac:dyDescent="0.2">
      <c r="A269" s="1" t="s">
        <v>955</v>
      </c>
      <c r="B269" s="106">
        <v>1.026</v>
      </c>
      <c r="C269" s="106">
        <v>1.0089999999999999</v>
      </c>
      <c r="D269" s="106">
        <v>1.022</v>
      </c>
      <c r="E269" s="106">
        <v>1.0089999999999999</v>
      </c>
      <c r="F269" s="108">
        <v>951</v>
      </c>
    </row>
    <row r="270" spans="1:6" x14ac:dyDescent="0.2">
      <c r="A270" s="1" t="s">
        <v>956</v>
      </c>
      <c r="B270" s="106">
        <v>1.026</v>
      </c>
      <c r="C270" s="106">
        <v>1.006</v>
      </c>
      <c r="D270" s="106">
        <v>1.022</v>
      </c>
      <c r="E270" s="106">
        <v>1.006</v>
      </c>
      <c r="F270" s="108">
        <v>952</v>
      </c>
    </row>
    <row r="271" spans="1:6" x14ac:dyDescent="0.2">
      <c r="A271" s="1" t="s">
        <v>957</v>
      </c>
      <c r="B271" s="106">
        <v>1.026</v>
      </c>
      <c r="C271" s="106">
        <v>1.0249999999999999</v>
      </c>
      <c r="D271" s="106">
        <v>1.022</v>
      </c>
      <c r="E271" s="106">
        <v>1.004</v>
      </c>
      <c r="F271" s="108">
        <v>953</v>
      </c>
    </row>
    <row r="272" spans="1:6" x14ac:dyDescent="0.2">
      <c r="A272" s="1" t="s">
        <v>958</v>
      </c>
      <c r="B272" s="106">
        <v>1.026</v>
      </c>
      <c r="C272" s="106">
        <v>1.008</v>
      </c>
      <c r="D272" s="106">
        <v>1.022</v>
      </c>
      <c r="E272" s="106">
        <v>1.008</v>
      </c>
      <c r="F272" s="108">
        <v>954</v>
      </c>
    </row>
    <row r="273" spans="1:6" x14ac:dyDescent="0.2">
      <c r="A273" s="1" t="s">
        <v>959</v>
      </c>
      <c r="B273" s="106">
        <v>1.026</v>
      </c>
      <c r="C273" s="106">
        <v>1.0249999999999999</v>
      </c>
      <c r="D273" s="106">
        <v>1.022</v>
      </c>
      <c r="E273" s="106">
        <v>1.024</v>
      </c>
      <c r="F273" s="108">
        <v>955</v>
      </c>
    </row>
    <row r="274" spans="1:6" x14ac:dyDescent="0.2">
      <c r="A274" s="1" t="s">
        <v>960</v>
      </c>
      <c r="B274" s="106">
        <v>1.014</v>
      </c>
      <c r="C274" s="106">
        <v>1.0249999999999999</v>
      </c>
      <c r="D274" s="106">
        <v>1.022</v>
      </c>
      <c r="E274" s="106">
        <v>1.024</v>
      </c>
      <c r="F274" s="108">
        <v>956</v>
      </c>
    </row>
    <row r="275" spans="1:6" x14ac:dyDescent="0.2">
      <c r="A275" s="1" t="s">
        <v>961</v>
      </c>
      <c r="B275" s="106">
        <v>1.0189999999999999</v>
      </c>
      <c r="C275" s="106">
        <v>1.018</v>
      </c>
      <c r="D275" s="106">
        <v>1.0189999999999999</v>
      </c>
      <c r="E275" s="106">
        <v>1.0169999999999999</v>
      </c>
      <c r="F275" s="108">
        <v>957</v>
      </c>
    </row>
    <row r="276" spans="1:6" x14ac:dyDescent="0.2">
      <c r="A276" s="1" t="s">
        <v>962</v>
      </c>
      <c r="B276" s="106">
        <v>1.026</v>
      </c>
      <c r="C276" s="106">
        <v>1.0249999999999999</v>
      </c>
      <c r="D276" s="106">
        <v>1.022</v>
      </c>
      <c r="E276" s="106">
        <v>1.024</v>
      </c>
      <c r="F276" s="108">
        <v>958</v>
      </c>
    </row>
    <row r="277" spans="1:6" x14ac:dyDescent="0.2">
      <c r="A277" s="1" t="s">
        <v>963</v>
      </c>
      <c r="B277" s="106">
        <v>1.026</v>
      </c>
      <c r="C277" s="106">
        <v>1.006</v>
      </c>
      <c r="D277" s="106">
        <v>1.022</v>
      </c>
      <c r="E277" s="106">
        <v>1.0049999999999999</v>
      </c>
      <c r="F277" s="108">
        <v>959</v>
      </c>
    </row>
    <row r="278" spans="1:6" x14ac:dyDescent="0.2">
      <c r="A278" s="1" t="s">
        <v>964</v>
      </c>
      <c r="B278" s="106">
        <v>1.026</v>
      </c>
      <c r="C278" s="106">
        <v>1.006</v>
      </c>
      <c r="D278" s="106">
        <v>1.022</v>
      </c>
      <c r="E278" s="106">
        <v>1.0049999999999999</v>
      </c>
      <c r="F278" s="108">
        <v>960</v>
      </c>
    </row>
    <row r="279" spans="1:6" x14ac:dyDescent="0.2">
      <c r="A279" s="1" t="s">
        <v>965</v>
      </c>
      <c r="B279" s="106">
        <v>1.026</v>
      </c>
      <c r="C279" s="106">
        <v>1.0269999999999999</v>
      </c>
      <c r="D279" s="106">
        <v>1.022</v>
      </c>
      <c r="E279" s="106">
        <v>1.026</v>
      </c>
      <c r="F279" s="108">
        <v>961</v>
      </c>
    </row>
    <row r="280" spans="1:6" x14ac:dyDescent="0.2">
      <c r="A280" s="1" t="s">
        <v>966</v>
      </c>
      <c r="B280" s="106">
        <v>1.026</v>
      </c>
      <c r="C280" s="106">
        <v>1.0449999999999999</v>
      </c>
      <c r="D280" s="106">
        <v>1.022</v>
      </c>
      <c r="E280" s="106">
        <v>1.044</v>
      </c>
      <c r="F280" s="108">
        <v>962</v>
      </c>
    </row>
    <row r="281" spans="1:6" x14ac:dyDescent="0.2">
      <c r="A281" s="1" t="s">
        <v>967</v>
      </c>
      <c r="B281" s="106">
        <v>1.026</v>
      </c>
      <c r="C281" s="106">
        <v>1.0169999999999999</v>
      </c>
      <c r="D281" s="106">
        <v>1.022</v>
      </c>
      <c r="E281" s="106">
        <v>1.0169999999999999</v>
      </c>
      <c r="F281" s="108">
        <v>963</v>
      </c>
    </row>
    <row r="282" spans="1:6" x14ac:dyDescent="0.2">
      <c r="A282" s="1" t="s">
        <v>968</v>
      </c>
      <c r="B282" s="106">
        <v>1.026</v>
      </c>
      <c r="C282" s="106">
        <v>1.0209999999999999</v>
      </c>
      <c r="D282" s="106">
        <v>1.022</v>
      </c>
      <c r="E282" s="106">
        <v>1.02</v>
      </c>
      <c r="F282" s="108">
        <v>964</v>
      </c>
    </row>
    <row r="283" spans="1:6" x14ac:dyDescent="0.2">
      <c r="A283" s="1" t="s">
        <v>969</v>
      </c>
      <c r="B283" s="106">
        <v>1.026</v>
      </c>
      <c r="C283" s="106">
        <v>1.0249999999999999</v>
      </c>
      <c r="D283" s="106">
        <v>1.022</v>
      </c>
      <c r="E283" s="106">
        <v>1.024</v>
      </c>
      <c r="F283" s="108">
        <v>965</v>
      </c>
    </row>
    <row r="284" spans="1:6" x14ac:dyDescent="0.2">
      <c r="A284" s="1" t="s">
        <v>970</v>
      </c>
      <c r="B284" s="106">
        <v>1.026</v>
      </c>
      <c r="C284" s="106">
        <v>1.1020000000000001</v>
      </c>
      <c r="D284" s="106">
        <v>1.022</v>
      </c>
      <c r="E284" s="106">
        <v>1.1000000000000001</v>
      </c>
      <c r="F284" s="108">
        <v>966</v>
      </c>
    </row>
    <row r="285" spans="1:6" x14ac:dyDescent="0.2">
      <c r="A285" s="1" t="s">
        <v>971</v>
      </c>
      <c r="B285" s="106">
        <v>1.026</v>
      </c>
      <c r="C285" s="106">
        <v>1.0249999999999999</v>
      </c>
      <c r="D285" s="106">
        <v>1.022</v>
      </c>
      <c r="E285" s="106">
        <v>1.024</v>
      </c>
      <c r="F285" s="108">
        <v>967</v>
      </c>
    </row>
    <row r="286" spans="1:6" x14ac:dyDescent="0.2">
      <c r="A286" s="1" t="s">
        <v>972</v>
      </c>
      <c r="B286" s="106">
        <v>1.026</v>
      </c>
      <c r="C286" s="106">
        <v>1.0009999999999999</v>
      </c>
      <c r="D286" s="106">
        <v>1.022</v>
      </c>
      <c r="E286" s="106">
        <v>1</v>
      </c>
      <c r="F286" s="108">
        <v>968</v>
      </c>
    </row>
    <row r="287" spans="1:6" x14ac:dyDescent="0.2">
      <c r="A287" s="1" t="s">
        <v>973</v>
      </c>
      <c r="B287" s="106">
        <v>1.026</v>
      </c>
      <c r="C287" s="106">
        <v>1.1220000000000001</v>
      </c>
      <c r="D287" s="106">
        <v>1.022</v>
      </c>
      <c r="E287" s="106">
        <v>1.121</v>
      </c>
      <c r="F287" s="108">
        <v>969</v>
      </c>
    </row>
    <row r="288" spans="1:6" x14ac:dyDescent="0.2">
      <c r="A288" s="1" t="s">
        <v>974</v>
      </c>
      <c r="B288" s="106">
        <v>1.026</v>
      </c>
      <c r="C288" s="106">
        <v>1.0069999999999999</v>
      </c>
      <c r="D288" s="106">
        <v>1.022</v>
      </c>
      <c r="E288" s="106">
        <v>1.008</v>
      </c>
      <c r="F288" s="108">
        <v>970</v>
      </c>
    </row>
    <row r="289" spans="1:6" x14ac:dyDescent="0.2">
      <c r="A289" s="1" t="s">
        <v>975</v>
      </c>
      <c r="B289" s="106">
        <v>1.026</v>
      </c>
      <c r="C289" s="106">
        <v>1.0249999999999999</v>
      </c>
      <c r="D289" s="106">
        <v>1.022</v>
      </c>
      <c r="E289" s="106">
        <v>1.024</v>
      </c>
      <c r="F289" s="108">
        <v>971</v>
      </c>
    </row>
    <row r="290" spans="1:6" x14ac:dyDescent="0.2">
      <c r="A290" s="1" t="s">
        <v>976</v>
      </c>
      <c r="B290" s="106">
        <v>1.026</v>
      </c>
      <c r="C290" s="106">
        <v>1.002</v>
      </c>
      <c r="D290" s="106">
        <v>1.022</v>
      </c>
      <c r="E290" s="106">
        <v>1.0009999999999999</v>
      </c>
      <c r="F290" s="108">
        <v>972</v>
      </c>
    </row>
    <row r="291" spans="1:6" x14ac:dyDescent="0.2">
      <c r="A291" s="1" t="s">
        <v>977</v>
      </c>
      <c r="B291" s="106">
        <v>1.026</v>
      </c>
      <c r="C291" s="106">
        <v>1.0189999999999999</v>
      </c>
      <c r="D291" s="106">
        <v>1.022</v>
      </c>
      <c r="E291" s="106">
        <v>1.0189999999999999</v>
      </c>
      <c r="F291" s="108">
        <v>973</v>
      </c>
    </row>
    <row r="292" spans="1:6" x14ac:dyDescent="0.2">
      <c r="A292" s="1" t="s">
        <v>978</v>
      </c>
      <c r="B292" s="106">
        <v>1.026</v>
      </c>
      <c r="C292" s="106">
        <v>1.0249999999999999</v>
      </c>
      <c r="D292" s="106">
        <v>1.022</v>
      </c>
      <c r="E292" s="106">
        <v>1.024</v>
      </c>
      <c r="F292" s="108">
        <v>974</v>
      </c>
    </row>
    <row r="293" spans="1:6" x14ac:dyDescent="0.2">
      <c r="A293" s="1" t="s">
        <v>979</v>
      </c>
      <c r="B293" s="106">
        <v>1.026</v>
      </c>
      <c r="C293" s="106">
        <v>1.02</v>
      </c>
      <c r="D293" s="106">
        <v>1.022</v>
      </c>
      <c r="E293" s="106">
        <v>1.02</v>
      </c>
      <c r="F293" s="108">
        <v>975</v>
      </c>
    </row>
    <row r="294" spans="1:6" x14ac:dyDescent="0.2">
      <c r="A294" s="1" t="s">
        <v>980</v>
      </c>
      <c r="B294" s="106">
        <v>1.026</v>
      </c>
      <c r="C294" s="106">
        <v>1.0069999999999999</v>
      </c>
      <c r="D294" s="106">
        <v>1.022</v>
      </c>
      <c r="E294" s="106">
        <v>1.006</v>
      </c>
      <c r="F294" s="108">
        <v>976</v>
      </c>
    </row>
    <row r="295" spans="1:6" x14ac:dyDescent="0.2">
      <c r="A295" s="1" t="s">
        <v>981</v>
      </c>
      <c r="B295" s="106">
        <v>1.026</v>
      </c>
      <c r="C295" s="106">
        <v>1.0049999999999999</v>
      </c>
      <c r="D295" s="106">
        <v>1.022</v>
      </c>
      <c r="E295" s="106">
        <v>1.0049999999999999</v>
      </c>
      <c r="F295" s="108">
        <v>977</v>
      </c>
    </row>
    <row r="296" spans="1:6" x14ac:dyDescent="0.2">
      <c r="A296" s="1" t="s">
        <v>982</v>
      </c>
      <c r="B296" s="106">
        <v>1.026</v>
      </c>
      <c r="C296" s="106">
        <v>1.0249999999999999</v>
      </c>
      <c r="D296" s="106">
        <v>1.022</v>
      </c>
      <c r="E296" s="106">
        <v>1.024</v>
      </c>
      <c r="F296" s="108">
        <v>978</v>
      </c>
    </row>
    <row r="297" spans="1:6" x14ac:dyDescent="0.2">
      <c r="A297" s="1" t="s">
        <v>983</v>
      </c>
      <c r="B297" s="106">
        <v>1.026</v>
      </c>
      <c r="C297" s="106">
        <v>1.0249999999999999</v>
      </c>
      <c r="D297" s="106">
        <v>1.022</v>
      </c>
      <c r="E297" s="106">
        <v>1.024</v>
      </c>
      <c r="F297" s="108">
        <v>979</v>
      </c>
    </row>
    <row r="298" spans="1:6" x14ac:dyDescent="0.2">
      <c r="A298" s="1" t="s">
        <v>984</v>
      </c>
      <c r="B298" s="106">
        <v>1.026</v>
      </c>
      <c r="C298" s="106">
        <v>1.0249999999999999</v>
      </c>
      <c r="D298" s="106">
        <v>1.022</v>
      </c>
      <c r="E298" s="106">
        <v>1.024</v>
      </c>
      <c r="F298" s="108">
        <v>980</v>
      </c>
    </row>
    <row r="299" spans="1:6" x14ac:dyDescent="0.2">
      <c r="A299" s="1" t="s">
        <v>985</v>
      </c>
      <c r="B299" s="106">
        <v>1.026</v>
      </c>
      <c r="C299" s="106">
        <v>1.0249999999999999</v>
      </c>
      <c r="D299" s="106">
        <v>1.022</v>
      </c>
      <c r="E299" s="106">
        <v>1.024</v>
      </c>
      <c r="F299" s="108">
        <v>981</v>
      </c>
    </row>
    <row r="300" spans="1:6" x14ac:dyDescent="0.2">
      <c r="A300" s="1" t="s">
        <v>1068</v>
      </c>
      <c r="B300" s="106">
        <v>1.026</v>
      </c>
      <c r="C300" s="106">
        <v>1.0249999999999999</v>
      </c>
      <c r="D300" s="106">
        <v>1.022</v>
      </c>
      <c r="E300" s="106">
        <v>1.024</v>
      </c>
      <c r="F300" s="108">
        <v>982</v>
      </c>
    </row>
    <row r="301" spans="1:6" x14ac:dyDescent="0.2">
      <c r="A301" s="1" t="s">
        <v>986</v>
      </c>
      <c r="B301" s="106">
        <v>1.026</v>
      </c>
      <c r="C301" s="106">
        <v>1.0249999999999999</v>
      </c>
      <c r="D301" s="106">
        <v>1.022</v>
      </c>
      <c r="E301" s="106">
        <v>1.024</v>
      </c>
      <c r="F301" s="108">
        <v>983</v>
      </c>
    </row>
    <row r="302" spans="1:6" x14ac:dyDescent="0.2">
      <c r="A302" s="1" t="s">
        <v>987</v>
      </c>
      <c r="B302" s="106">
        <v>1.026</v>
      </c>
      <c r="C302" s="106">
        <v>1.0249999999999999</v>
      </c>
      <c r="D302" s="106">
        <v>1.022</v>
      </c>
      <c r="E302" s="106">
        <v>1.024</v>
      </c>
      <c r="F302" s="108">
        <v>984</v>
      </c>
    </row>
    <row r="303" spans="1:6" x14ac:dyDescent="0.2">
      <c r="A303" s="1" t="s">
        <v>988</v>
      </c>
      <c r="B303" s="106">
        <v>1.026</v>
      </c>
      <c r="C303" s="106">
        <v>1.0249999999999999</v>
      </c>
      <c r="D303" s="106">
        <v>1.022</v>
      </c>
      <c r="E303" s="106">
        <v>1.024</v>
      </c>
      <c r="F303" s="108">
        <v>985</v>
      </c>
    </row>
    <row r="304" spans="1:6" x14ac:dyDescent="0.2">
      <c r="A304" s="1" t="s">
        <v>989</v>
      </c>
      <c r="B304" s="106">
        <v>1.026</v>
      </c>
      <c r="C304" s="106">
        <v>1.0249999999999999</v>
      </c>
      <c r="D304" s="106">
        <v>1.022</v>
      </c>
      <c r="E304" s="106">
        <v>1.024</v>
      </c>
      <c r="F304" s="108">
        <v>986</v>
      </c>
    </row>
    <row r="305" spans="1:6" x14ac:dyDescent="0.2">
      <c r="A305" s="1" t="s">
        <v>990</v>
      </c>
      <c r="B305" s="106">
        <v>1.026</v>
      </c>
      <c r="C305" s="106">
        <v>1.0249999999999999</v>
      </c>
      <c r="D305" s="106">
        <v>1.022</v>
      </c>
      <c r="E305" s="106">
        <v>1.024</v>
      </c>
      <c r="F305" s="108">
        <v>987</v>
      </c>
    </row>
    <row r="306" spans="1:6" x14ac:dyDescent="0.2">
      <c r="A306" s="1" t="s">
        <v>991</v>
      </c>
      <c r="B306" s="106">
        <v>1.026</v>
      </c>
      <c r="C306" s="106">
        <v>1.0249999999999999</v>
      </c>
      <c r="D306" s="106">
        <v>1.022</v>
      </c>
      <c r="E306" s="106">
        <v>1.024</v>
      </c>
      <c r="F306" s="108">
        <v>988</v>
      </c>
    </row>
    <row r="307" spans="1:6" x14ac:dyDescent="0.2">
      <c r="A307" s="1" t="s">
        <v>992</v>
      </c>
      <c r="B307" s="106">
        <v>1.026</v>
      </c>
      <c r="C307" s="106">
        <v>1.0249999999999999</v>
      </c>
      <c r="D307" s="106">
        <v>1.022</v>
      </c>
      <c r="E307" s="106">
        <v>1.024</v>
      </c>
      <c r="F307" s="108">
        <v>989</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80:F180"/>
    <mergeCell ref="A181:F181"/>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G10" zoomScaleNormal="100" zoomScaleSheetLayoutView="100" workbookViewId="0">
      <selection activeCell="I25" sqref="I25"/>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86</v>
      </c>
      <c r="B1" s="16"/>
      <c r="C1" s="16"/>
      <c r="F1" s="23"/>
      <c r="G1" s="318" t="s">
        <v>518</v>
      </c>
      <c r="H1" s="318"/>
    </row>
    <row r="2" spans="1:15" ht="27.75" customHeight="1" x14ac:dyDescent="0.2">
      <c r="A2" s="312" t="s">
        <v>497</v>
      </c>
      <c r="B2" s="313"/>
      <c r="C2" s="313"/>
      <c r="D2" s="314"/>
      <c r="E2" s="314"/>
      <c r="F2" s="314"/>
      <c r="G2" s="314"/>
      <c r="H2" s="314"/>
      <c r="I2" s="314"/>
      <c r="J2" s="314"/>
      <c r="K2" s="314"/>
      <c r="L2" s="314"/>
      <c r="M2" s="314"/>
      <c r="N2" s="314"/>
      <c r="O2" s="315"/>
    </row>
    <row r="3" spans="1:15" ht="17.25" customHeight="1" x14ac:dyDescent="0.2">
      <c r="A3" s="16"/>
      <c r="B3" s="16"/>
      <c r="C3" s="16"/>
      <c r="F3" s="23"/>
    </row>
    <row r="4" spans="1:15" s="11" customFormat="1" ht="25.5" customHeight="1" x14ac:dyDescent="0.2">
      <c r="A4" s="259" t="str">
        <f>Overview!B4&amp; " - Effective from "&amp;TEXT(Overview!D4,"D MMMM YYYY")&amp;" - "&amp;Overview!E4&amp;" new designated EHV charges"</f>
        <v>Western Power Distribution (South Wales) plc - Effective from 1 April 2018 - Final new designated EHV charges</v>
      </c>
      <c r="B4" s="260"/>
      <c r="C4" s="260"/>
      <c r="D4" s="260"/>
      <c r="E4" s="260"/>
      <c r="F4" s="260"/>
      <c r="G4" s="260"/>
      <c r="H4" s="260"/>
      <c r="I4" s="260"/>
      <c r="J4" s="260"/>
      <c r="K4" s="260"/>
      <c r="L4" s="260"/>
      <c r="M4" s="260"/>
      <c r="N4" s="260"/>
      <c r="O4" s="261"/>
    </row>
    <row r="5" spans="1:15" ht="62.25" customHeight="1" x14ac:dyDescent="0.2">
      <c r="A5" s="30" t="s">
        <v>521</v>
      </c>
      <c r="B5" s="30" t="s">
        <v>485</v>
      </c>
      <c r="C5" s="30" t="s">
        <v>486</v>
      </c>
      <c r="D5" s="30" t="s">
        <v>522</v>
      </c>
      <c r="E5" s="30" t="s">
        <v>485</v>
      </c>
      <c r="F5" s="30" t="s">
        <v>487</v>
      </c>
      <c r="G5" s="86" t="s">
        <v>196</v>
      </c>
      <c r="H5" s="86" t="s">
        <v>653</v>
      </c>
      <c r="I5" s="86" t="s">
        <v>524</v>
      </c>
      <c r="J5" s="86" t="s">
        <v>654</v>
      </c>
      <c r="K5" s="86" t="s">
        <v>996</v>
      </c>
      <c r="L5" s="86" t="s">
        <v>655</v>
      </c>
      <c r="M5" s="86" t="s">
        <v>525</v>
      </c>
      <c r="N5" s="86" t="s">
        <v>656</v>
      </c>
      <c r="O5" s="86" t="s">
        <v>997</v>
      </c>
    </row>
    <row r="6" spans="1:15" ht="22.5" customHeight="1" x14ac:dyDescent="0.2">
      <c r="A6" s="64" t="s">
        <v>498</v>
      </c>
      <c r="B6" s="64"/>
      <c r="C6" s="64"/>
      <c r="D6" s="65" t="s">
        <v>499</v>
      </c>
      <c r="E6" s="65"/>
      <c r="F6" s="65"/>
      <c r="G6" s="66"/>
      <c r="H6" s="32"/>
      <c r="I6" s="33"/>
      <c r="J6" s="33"/>
      <c r="K6" s="33"/>
      <c r="L6" s="41"/>
      <c r="M6" s="42"/>
      <c r="N6" s="42"/>
      <c r="O6" s="33"/>
    </row>
    <row r="7" spans="1:15" ht="22.5" customHeight="1" x14ac:dyDescent="0.2">
      <c r="A7" s="64" t="s">
        <v>500</v>
      </c>
      <c r="B7" s="64"/>
      <c r="C7" s="64"/>
      <c r="D7" s="65" t="s">
        <v>509</v>
      </c>
      <c r="E7" s="65"/>
      <c r="F7" s="65"/>
      <c r="G7" s="66"/>
      <c r="H7" s="32"/>
      <c r="I7" s="33"/>
      <c r="J7" s="33"/>
      <c r="K7" s="33"/>
      <c r="L7" s="41"/>
      <c r="M7" s="42"/>
      <c r="N7" s="42"/>
      <c r="O7" s="33"/>
    </row>
    <row r="8" spans="1:15" ht="22.5" customHeight="1" x14ac:dyDescent="0.2">
      <c r="A8" s="64" t="s">
        <v>501</v>
      </c>
      <c r="B8" s="64"/>
      <c r="C8" s="64"/>
      <c r="D8" s="65" t="s">
        <v>510</v>
      </c>
      <c r="E8" s="65"/>
      <c r="F8" s="65"/>
      <c r="G8" s="66"/>
      <c r="H8" s="32"/>
      <c r="I8" s="33"/>
      <c r="J8" s="33"/>
      <c r="K8" s="33"/>
      <c r="L8" s="41"/>
      <c r="M8" s="42"/>
      <c r="N8" s="42"/>
      <c r="O8" s="33"/>
    </row>
    <row r="9" spans="1:15" ht="22.5" customHeight="1" x14ac:dyDescent="0.2">
      <c r="A9" s="64" t="s">
        <v>502</v>
      </c>
      <c r="B9" s="64"/>
      <c r="C9" s="64"/>
      <c r="D9" s="65" t="s">
        <v>511</v>
      </c>
      <c r="E9" s="65"/>
      <c r="F9" s="65"/>
      <c r="G9" s="66"/>
      <c r="H9" s="32"/>
      <c r="I9" s="33"/>
      <c r="J9" s="33"/>
      <c r="K9" s="33"/>
      <c r="L9" s="41"/>
      <c r="M9" s="42"/>
      <c r="N9" s="42"/>
      <c r="O9" s="33"/>
    </row>
    <row r="10" spans="1:15" ht="22.5" customHeight="1" x14ac:dyDescent="0.2">
      <c r="A10" s="64" t="s">
        <v>503</v>
      </c>
      <c r="B10" s="64"/>
      <c r="C10" s="64"/>
      <c r="D10" s="65" t="s">
        <v>512</v>
      </c>
      <c r="E10" s="65"/>
      <c r="F10" s="65"/>
      <c r="G10" s="66"/>
      <c r="H10" s="32"/>
      <c r="I10" s="33"/>
      <c r="J10" s="33"/>
      <c r="K10" s="33"/>
      <c r="L10" s="41"/>
      <c r="M10" s="42"/>
      <c r="N10" s="42"/>
      <c r="O10" s="33"/>
    </row>
    <row r="11" spans="1:15" ht="22.5" customHeight="1" x14ac:dyDescent="0.2">
      <c r="A11" s="64" t="s">
        <v>504</v>
      </c>
      <c r="B11" s="64"/>
      <c r="C11" s="64"/>
      <c r="D11" s="65" t="s">
        <v>513</v>
      </c>
      <c r="E11" s="65"/>
      <c r="F11" s="65"/>
      <c r="G11" s="66"/>
      <c r="H11" s="32"/>
      <c r="I11" s="33"/>
      <c r="J11" s="33"/>
      <c r="K11" s="33"/>
      <c r="L11" s="41"/>
      <c r="M11" s="42"/>
      <c r="N11" s="42"/>
      <c r="O11" s="33"/>
    </row>
    <row r="12" spans="1:15" ht="22.5" customHeight="1" x14ac:dyDescent="0.2">
      <c r="A12" s="64" t="s">
        <v>505</v>
      </c>
      <c r="B12" s="64"/>
      <c r="C12" s="64"/>
      <c r="D12" s="65" t="s">
        <v>514</v>
      </c>
      <c r="E12" s="65"/>
      <c r="F12" s="65"/>
      <c r="G12" s="66"/>
      <c r="H12" s="32"/>
      <c r="I12" s="33"/>
      <c r="J12" s="33"/>
      <c r="K12" s="33"/>
      <c r="L12" s="41"/>
      <c r="M12" s="42"/>
      <c r="N12" s="42"/>
      <c r="O12" s="33"/>
    </row>
    <row r="13" spans="1:15" ht="22.5" customHeight="1" x14ac:dyDescent="0.2">
      <c r="A13" s="64" t="s">
        <v>506</v>
      </c>
      <c r="B13" s="64"/>
      <c r="C13" s="64"/>
      <c r="D13" s="65" t="s">
        <v>515</v>
      </c>
      <c r="E13" s="65"/>
      <c r="F13" s="65"/>
      <c r="G13" s="66"/>
      <c r="H13" s="32"/>
      <c r="I13" s="33"/>
      <c r="J13" s="33"/>
      <c r="K13" s="33"/>
      <c r="L13" s="41"/>
      <c r="M13" s="42"/>
      <c r="N13" s="42"/>
      <c r="O13" s="33"/>
    </row>
    <row r="14" spans="1:15" ht="22.5" customHeight="1" x14ac:dyDescent="0.2">
      <c r="A14" s="64" t="s">
        <v>507</v>
      </c>
      <c r="B14" s="64"/>
      <c r="C14" s="64"/>
      <c r="D14" s="65" t="s">
        <v>516</v>
      </c>
      <c r="E14" s="65"/>
      <c r="F14" s="65"/>
      <c r="G14" s="66"/>
      <c r="H14" s="32"/>
      <c r="I14" s="33"/>
      <c r="J14" s="33"/>
      <c r="K14" s="33"/>
      <c r="L14" s="41"/>
      <c r="M14" s="42"/>
      <c r="N14" s="42"/>
      <c r="O14" s="33"/>
    </row>
    <row r="15" spans="1:15" ht="22.5" customHeight="1" x14ac:dyDescent="0.2">
      <c r="A15" s="64" t="s">
        <v>508</v>
      </c>
      <c r="B15" s="64"/>
      <c r="C15" s="64"/>
      <c r="D15" s="65" t="s">
        <v>517</v>
      </c>
      <c r="E15" s="65"/>
      <c r="F15" s="65"/>
      <c r="G15" s="66"/>
      <c r="H15" s="32"/>
      <c r="I15" s="33"/>
      <c r="J15" s="33"/>
      <c r="K15" s="33"/>
      <c r="L15" s="41"/>
      <c r="M15" s="42"/>
      <c r="N15" s="42"/>
      <c r="O15" s="33"/>
    </row>
    <row r="17" spans="1:17" ht="27.75" customHeight="1" x14ac:dyDescent="0.2">
      <c r="A17" s="316" t="str">
        <f>Overview!B4&amp; " - Effective from "&amp;TEXT(Overview!D4,"D MMMM YYYY")&amp;" - "&amp;Overview!E4&amp;" new designated EHV line loss factors"</f>
        <v>Western Power Distribution (South Wales) plc - Effective from 1 April 2018 - Final new designated EHV line loss factors</v>
      </c>
      <c r="B17" s="317"/>
      <c r="C17" s="317"/>
      <c r="D17" s="317"/>
      <c r="E17" s="317"/>
      <c r="F17" s="317"/>
      <c r="G17" s="317"/>
      <c r="H17" s="317"/>
      <c r="I17" s="317"/>
      <c r="J17" s="317"/>
      <c r="K17" s="317"/>
      <c r="L17" s="317"/>
      <c r="M17" s="317"/>
      <c r="N17" s="317"/>
      <c r="O17" s="317"/>
      <c r="P17" s="317"/>
      <c r="Q17" s="317"/>
    </row>
    <row r="18" spans="1:17" ht="62.25" customHeight="1" x14ac:dyDescent="0.2">
      <c r="A18" s="30" t="s">
        <v>521</v>
      </c>
      <c r="B18" s="30" t="s">
        <v>485</v>
      </c>
      <c r="C18" s="30" t="s">
        <v>486</v>
      </c>
      <c r="D18" s="30" t="s">
        <v>522</v>
      </c>
      <c r="E18" s="30" t="s">
        <v>485</v>
      </c>
      <c r="F18" s="30" t="s">
        <v>487</v>
      </c>
      <c r="G18" s="86" t="s">
        <v>196</v>
      </c>
      <c r="H18" s="36" t="s">
        <v>664</v>
      </c>
      <c r="I18" s="36" t="s">
        <v>665</v>
      </c>
      <c r="J18" s="36" t="s">
        <v>666</v>
      </c>
      <c r="K18" s="36" t="s">
        <v>667</v>
      </c>
      <c r="L18" s="36" t="s">
        <v>668</v>
      </c>
      <c r="M18" s="38" t="s">
        <v>669</v>
      </c>
      <c r="N18" s="38" t="s">
        <v>670</v>
      </c>
      <c r="O18" s="38" t="s">
        <v>671</v>
      </c>
      <c r="P18" s="38" t="s">
        <v>672</v>
      </c>
      <c r="Q18" s="38" t="s">
        <v>673</v>
      </c>
    </row>
    <row r="19" spans="1:17" ht="22.5" customHeight="1" x14ac:dyDescent="0.2">
      <c r="A19" s="64" t="s">
        <v>175</v>
      </c>
      <c r="B19" s="64"/>
      <c r="C19" s="64"/>
      <c r="D19" s="65" t="s">
        <v>186</v>
      </c>
      <c r="E19" s="39"/>
      <c r="F19" s="39"/>
      <c r="G19" s="40"/>
      <c r="H19" s="43"/>
      <c r="I19" s="43"/>
      <c r="J19" s="34"/>
      <c r="K19" s="35"/>
      <c r="L19" s="35"/>
      <c r="M19" s="37"/>
      <c r="N19" s="37"/>
      <c r="O19" s="37"/>
      <c r="P19" s="37"/>
      <c r="Q19" s="37"/>
    </row>
    <row r="20" spans="1:17" ht="22.5" customHeight="1" x14ac:dyDescent="0.2">
      <c r="A20" s="64" t="s">
        <v>176</v>
      </c>
      <c r="B20" s="64"/>
      <c r="C20" s="64"/>
      <c r="D20" s="65" t="s">
        <v>187</v>
      </c>
      <c r="E20" s="39"/>
      <c r="F20" s="39"/>
      <c r="G20" s="40"/>
      <c r="H20" s="43"/>
      <c r="I20" s="43"/>
      <c r="J20" s="34"/>
      <c r="K20" s="35"/>
      <c r="L20" s="35"/>
      <c r="M20" s="37"/>
      <c r="N20" s="37"/>
      <c r="O20" s="37"/>
      <c r="P20" s="37"/>
      <c r="Q20" s="37"/>
    </row>
    <row r="21" spans="1:17" ht="22.5" customHeight="1" x14ac:dyDescent="0.2">
      <c r="A21" s="64" t="s">
        <v>177</v>
      </c>
      <c r="B21" s="64"/>
      <c r="C21" s="64"/>
      <c r="D21" s="65" t="s">
        <v>188</v>
      </c>
      <c r="E21" s="39"/>
      <c r="F21" s="39"/>
      <c r="G21" s="40"/>
      <c r="H21" s="43"/>
      <c r="I21" s="43"/>
      <c r="J21" s="34"/>
      <c r="K21" s="35"/>
      <c r="L21" s="35"/>
      <c r="M21" s="37"/>
      <c r="N21" s="37"/>
      <c r="O21" s="37"/>
      <c r="P21" s="37"/>
      <c r="Q21" s="37"/>
    </row>
    <row r="22" spans="1:17" ht="22.5" customHeight="1" x14ac:dyDescent="0.2">
      <c r="A22" s="64" t="s">
        <v>178</v>
      </c>
      <c r="B22" s="64"/>
      <c r="C22" s="64"/>
      <c r="D22" s="65" t="s">
        <v>189</v>
      </c>
      <c r="E22" s="39"/>
      <c r="F22" s="39"/>
      <c r="G22" s="40"/>
      <c r="H22" s="43"/>
      <c r="I22" s="43"/>
      <c r="J22" s="34"/>
      <c r="K22" s="35"/>
      <c r="L22" s="35"/>
      <c r="M22" s="37"/>
      <c r="N22" s="37"/>
      <c r="O22" s="37"/>
      <c r="P22" s="37"/>
      <c r="Q22" s="37"/>
    </row>
    <row r="23" spans="1:17" ht="22.5" customHeight="1" x14ac:dyDescent="0.2">
      <c r="A23" s="64" t="s">
        <v>179</v>
      </c>
      <c r="B23" s="64"/>
      <c r="C23" s="64"/>
      <c r="D23" s="65" t="s">
        <v>190</v>
      </c>
      <c r="E23" s="39"/>
      <c r="F23" s="39"/>
      <c r="G23" s="40"/>
      <c r="H23" s="43"/>
      <c r="I23" s="43"/>
      <c r="J23" s="34"/>
      <c r="K23" s="35"/>
      <c r="L23" s="35"/>
      <c r="M23" s="37"/>
      <c r="N23" s="37"/>
      <c r="O23" s="37"/>
      <c r="P23" s="37"/>
      <c r="Q23" s="37"/>
    </row>
    <row r="24" spans="1:17" ht="22.5" customHeight="1" x14ac:dyDescent="0.2">
      <c r="A24" s="64" t="s">
        <v>180</v>
      </c>
      <c r="B24" s="64"/>
      <c r="C24" s="64"/>
      <c r="D24" s="65" t="s">
        <v>191</v>
      </c>
      <c r="E24" s="39"/>
      <c r="F24" s="39"/>
      <c r="G24" s="40"/>
      <c r="H24" s="43"/>
      <c r="I24" s="43"/>
      <c r="J24" s="34"/>
      <c r="K24" s="35"/>
      <c r="L24" s="35"/>
      <c r="M24" s="37"/>
      <c r="N24" s="37"/>
      <c r="O24" s="37"/>
      <c r="P24" s="37"/>
      <c r="Q24" s="37"/>
    </row>
    <row r="25" spans="1:17" ht="22.5" customHeight="1" x14ac:dyDescent="0.2">
      <c r="A25" s="64" t="s">
        <v>181</v>
      </c>
      <c r="B25" s="64"/>
      <c r="C25" s="64"/>
      <c r="D25" s="65" t="s">
        <v>192</v>
      </c>
      <c r="E25" s="39"/>
      <c r="F25" s="39"/>
      <c r="G25" s="40"/>
      <c r="H25" s="43"/>
      <c r="I25" s="43"/>
      <c r="J25" s="34"/>
      <c r="K25" s="35"/>
      <c r="L25" s="35"/>
      <c r="M25" s="37"/>
      <c r="N25" s="37"/>
      <c r="O25" s="37"/>
      <c r="P25" s="37"/>
      <c r="Q25" s="37"/>
    </row>
    <row r="26" spans="1:17" ht="22.5" customHeight="1" x14ac:dyDescent="0.2">
      <c r="A26" s="64" t="s">
        <v>182</v>
      </c>
      <c r="B26" s="64"/>
      <c r="C26" s="64"/>
      <c r="D26" s="65" t="s">
        <v>193</v>
      </c>
      <c r="E26" s="39"/>
      <c r="F26" s="39"/>
      <c r="G26" s="40"/>
      <c r="H26" s="43"/>
      <c r="I26" s="43"/>
      <c r="J26" s="34"/>
      <c r="K26" s="35"/>
      <c r="L26" s="35"/>
      <c r="M26" s="37"/>
      <c r="N26" s="37"/>
      <c r="O26" s="37"/>
      <c r="P26" s="37"/>
      <c r="Q26" s="37"/>
    </row>
    <row r="27" spans="1:17" ht="22.5" customHeight="1" x14ac:dyDescent="0.2">
      <c r="A27" s="64" t="s">
        <v>183</v>
      </c>
      <c r="B27" s="64"/>
      <c r="C27" s="64"/>
      <c r="D27" s="65" t="s">
        <v>194</v>
      </c>
      <c r="E27" s="39"/>
      <c r="F27" s="39"/>
      <c r="G27" s="40"/>
      <c r="H27" s="43"/>
      <c r="I27" s="43"/>
      <c r="J27" s="34"/>
      <c r="K27" s="35"/>
      <c r="L27" s="35"/>
      <c r="M27" s="37"/>
      <c r="N27" s="37"/>
      <c r="O27" s="37"/>
      <c r="P27" s="37"/>
      <c r="Q27" s="37"/>
    </row>
    <row r="28" spans="1:17" ht="22.5" customHeight="1" x14ac:dyDescent="0.2">
      <c r="A28" s="64" t="s">
        <v>184</v>
      </c>
      <c r="B28" s="64"/>
      <c r="C28" s="64"/>
      <c r="D28" s="65" t="s">
        <v>195</v>
      </c>
      <c r="E28" s="39"/>
      <c r="F28" s="39"/>
      <c r="G28" s="40"/>
      <c r="H28" s="43"/>
      <c r="I28" s="43"/>
      <c r="J28" s="34"/>
      <c r="K28" s="35"/>
      <c r="L28" s="35"/>
      <c r="M28" s="37"/>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2016-12-06T09:26:25Z</cp:lastPrinted>
  <dcterms:created xsi:type="dcterms:W3CDTF">2009-11-12T11:38:00Z</dcterms:created>
  <dcterms:modified xsi:type="dcterms:W3CDTF">2016-12-19T09:02:08Z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