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fileSharing readOnlyRecommended="1"/>
  <workbookPr codeName="ThisWorkbook" defaultThemeVersion="124226"/>
  <mc:AlternateContent xmlns:mc="http://schemas.openxmlformats.org/markup-compatibility/2006">
    <mc:Choice Requires="x15">
      <x15ac:absPath xmlns:x15ac="http://schemas.microsoft.com/office/spreadsheetml/2010/11/ac" url="T:\RevApr21\Publish\01 - Original LC14 published Dec 19\Source Excel Docs\"/>
    </mc:Choice>
  </mc:AlternateContent>
  <bookViews>
    <workbookView xWindow="15735" yWindow="-210" windowWidth="14625" windowHeight="7635" tabRatio="682" firstSheet="1" activeTab="1"/>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Annex 7 Pass-Through Costs" sheetId="21" r:id="rId10"/>
    <sheet name="Nodal prices" sheetId="7" r:id="rId11"/>
    <sheet name="SSC unit rate lookup" sheetId="22" r:id="rId12"/>
    <sheet name="Charge Calculator" sheetId="15" r:id="rId13"/>
  </sheets>
  <definedNames>
    <definedName name="_xlnm._FilterDatabase" localSheetId="2" hidden="1">'Annex 2 EHV charges'!$A$10:$O$157</definedName>
    <definedName name="_xlnm._FilterDatabase" localSheetId="9" hidden="1">'Annex 7 Pass-Through Costs'!$A$4:$F$45</definedName>
    <definedName name="_xlnm._FilterDatabase" localSheetId="11" hidden="1">'SSC unit rate lookup'!$A$28:$D$763</definedName>
    <definedName name="OLE_LINK1" localSheetId="5">'Annex 3 Preserved charges'!#REF!</definedName>
    <definedName name="_xlnm.Print_Area" localSheetId="1">'Annex 1 LV, HV and UMS charges'!$A$2:$K$29</definedName>
    <definedName name="_xlnm.Print_Area" localSheetId="2">'Annex 2 EHV charges'!$A$2:$O$193</definedName>
    <definedName name="_xlnm.Print_Area" localSheetId="3">'Annex 2a Import'!$A$2:$H$187</definedName>
    <definedName name="_xlnm.Print_Area" localSheetId="4">'Annex 2b Export'!$A$2:$H$159</definedName>
    <definedName name="_xlnm.Print_Area" localSheetId="5">'Annex 3 Preserved charges'!$A$2:$J$21</definedName>
    <definedName name="_xlnm.Print_Area" localSheetId="6">'Annex 4 LDNO charges'!$A$2:$J$99</definedName>
    <definedName name="_xlnm.Print_Area" localSheetId="7">'Annex 5 LLFs'!$A$2:$F$40</definedName>
    <definedName name="_xlnm.Print_Area" localSheetId="8">'Annex 6 New or Amended EHV'!$A$4:$P$28</definedName>
    <definedName name="_xlnm.Print_Area" localSheetId="9">'Annex 7 Pass-Through Costs'!$A$2:$F$45</definedName>
    <definedName name="_xlnm.Print_Area" localSheetId="10">'Nodal prices'!$A$2:$D$26</definedName>
    <definedName name="_xlnm.Print_Titles" localSheetId="1">'Annex 1 LV, HV and UMS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LLFs'!$14:$14</definedName>
    <definedName name="_xlnm.Print_Titles" localSheetId="8">'Annex 6 New or Amended EHV'!$4:$5</definedName>
    <definedName name="_xlnm.Print_Titles" localSheetId="9">'Annex 7 Pass-Through Costs'!$4:$4</definedName>
    <definedName name="_xlnm.Print_Titles" localSheetId="10">'Nodal prices'!$2:$3</definedName>
    <definedName name="_xlnm.Print_Titles" localSheetId="11">'SSC unit rate lookup'!$28:$28</definedName>
    <definedName name="Z_5032A364_B81A_48DA_88DA_AB3B86B47EE9_.wvu.PrintArea" localSheetId="1" hidden="1">'Annex 1 LV, HV and UMS charges'!$A$2:$K$29</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charges'!$A$2:$I$99</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'Annex 7 Pass-Through Costs'!$A$2:$D$5</definedName>
    <definedName name="Z_5032A364_B81A_48DA_88DA_AB3B86B47EE9_.wvu.PrintArea" localSheetId="10" hidden="1">'Nodal prices'!$A$2:$D$26</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or Amended EHV'!$4:$5</definedName>
    <definedName name="Z_5032A364_B81A_48DA_88DA_AB3B86B47EE9_.wvu.PrintTitles" localSheetId="9" hidden="1">'Annex 7 Pass-Through Costs'!$2:$4</definedName>
    <definedName name="Z_5032A364_B81A_48DA_88DA_AB3B86B47EE9_.wvu.PrintTitles" localSheetId="10" hidden="1">'Nodal prices'!$2:$3</definedName>
  </definedNames>
  <calcPr calcId="162913"/>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B2" i="15" l="1"/>
  <c r="A2" i="7"/>
  <c r="C42" i="21" l="1"/>
  <c r="B42" i="21"/>
  <c r="C41" i="21"/>
  <c r="B41" i="21"/>
  <c r="C40" i="21"/>
  <c r="B40" i="21"/>
  <c r="C39" i="21"/>
  <c r="B39" i="21"/>
  <c r="C38" i="21"/>
  <c r="B38" i="21"/>
  <c r="C37" i="21"/>
  <c r="B37" i="21"/>
  <c r="C36" i="21"/>
  <c r="B36" i="21"/>
  <c r="C35" i="21"/>
  <c r="B35" i="21"/>
  <c r="C34" i="21"/>
  <c r="B34" i="21"/>
  <c r="C33" i="21"/>
  <c r="B33" i="21"/>
  <c r="C32" i="21"/>
  <c r="B32" i="21"/>
  <c r="C31" i="21"/>
  <c r="B31" i="21"/>
  <c r="C30" i="21"/>
  <c r="B30" i="21"/>
  <c r="C29" i="21"/>
  <c r="B29" i="21"/>
  <c r="C28" i="21"/>
  <c r="B28" i="21"/>
  <c r="C27" i="21"/>
  <c r="B27" i="21"/>
  <c r="C26" i="21"/>
  <c r="B26" i="21"/>
  <c r="C25" i="21"/>
  <c r="B25" i="21"/>
  <c r="C24" i="21"/>
  <c r="B24" i="21"/>
  <c r="C23" i="21"/>
  <c r="B23" i="21"/>
  <c r="C22" i="21"/>
  <c r="B22" i="21"/>
  <c r="C21" i="21"/>
  <c r="B21" i="21"/>
  <c r="C20" i="21"/>
  <c r="B20" i="21"/>
  <c r="C19" i="21"/>
  <c r="B19" i="21"/>
  <c r="C18" i="21"/>
  <c r="B18" i="21"/>
  <c r="C17" i="21"/>
  <c r="B17" i="21"/>
  <c r="C16" i="21"/>
  <c r="B16" i="21"/>
  <c r="C15" i="21"/>
  <c r="B15" i="21"/>
  <c r="C14" i="21"/>
  <c r="B14" i="21"/>
  <c r="C13" i="21"/>
  <c r="B13" i="21"/>
  <c r="C12" i="21"/>
  <c r="B12" i="21"/>
  <c r="C11" i="21"/>
  <c r="B11" i="21"/>
  <c r="C10" i="21"/>
  <c r="B10" i="21"/>
  <c r="C9" i="21"/>
  <c r="B9" i="21"/>
  <c r="C8" i="21"/>
  <c r="B8" i="21"/>
  <c r="C7" i="21"/>
  <c r="B7" i="21"/>
  <c r="B6" i="21"/>
  <c r="C5" i="21"/>
  <c r="B5" i="21"/>
  <c r="A2" i="21"/>
  <c r="F42" i="21"/>
  <c r="F41" i="21"/>
  <c r="F40" i="21"/>
  <c r="F39" i="21"/>
  <c r="F38" i="21"/>
  <c r="E38" i="21"/>
  <c r="D38" i="21"/>
  <c r="F37" i="21"/>
  <c r="F36" i="21"/>
  <c r="F35" i="21"/>
  <c r="F34" i="21"/>
  <c r="F33" i="21"/>
  <c r="E33" i="21"/>
  <c r="D33" i="21"/>
  <c r="F32" i="21"/>
  <c r="F31" i="21"/>
  <c r="F30" i="21"/>
  <c r="F29" i="21"/>
  <c r="F28" i="21"/>
  <c r="E28" i="21"/>
  <c r="D28" i="21"/>
  <c r="F27" i="21"/>
  <c r="F26" i="21"/>
  <c r="F25" i="21"/>
  <c r="F24" i="21"/>
  <c r="F23" i="21"/>
  <c r="E23" i="21"/>
  <c r="D23" i="21"/>
  <c r="F22" i="21"/>
  <c r="F21" i="21"/>
  <c r="F20" i="21"/>
  <c r="F19" i="21"/>
  <c r="F18" i="21"/>
  <c r="E18" i="21"/>
  <c r="D18" i="21"/>
  <c r="F17" i="21"/>
  <c r="F16" i="21"/>
  <c r="F15" i="21"/>
  <c r="F14" i="21"/>
  <c r="F13" i="21"/>
  <c r="E13" i="21"/>
  <c r="D13" i="21"/>
  <c r="F12" i="21"/>
  <c r="F11" i="21"/>
  <c r="F10" i="21"/>
  <c r="E10" i="21"/>
  <c r="D10" i="21"/>
  <c r="A17" i="8" l="1"/>
  <c r="A4" i="8" l="1"/>
  <c r="A3" i="6"/>
  <c r="A2" i="5"/>
  <c r="A2" i="4"/>
  <c r="A2" i="14"/>
  <c r="A5" i="14" a="1"/>
  <c r="A5" i="14" s="1"/>
  <c r="A6" i="14" s="1" a="1"/>
  <c r="A6" i="14" s="1"/>
  <c r="A5" i="13" a="1"/>
  <c r="A5" i="13" s="1"/>
  <c r="A2" i="13"/>
  <c r="A2" i="12"/>
  <c r="A2" i="2"/>
  <c r="A7" i="14" l="1" a="1"/>
  <c r="A7" i="14" s="1"/>
  <c r="A6" i="13" a="1"/>
  <c r="A6" i="13" s="1"/>
  <c r="A7" i="13" s="1" a="1"/>
  <c r="A7" i="13" s="1"/>
  <c r="I9" i="15"/>
  <c r="H9" i="15"/>
  <c r="G9" i="15"/>
  <c r="F9" i="15"/>
  <c r="E9" i="15"/>
  <c r="D9" i="15"/>
  <c r="C9" i="15"/>
  <c r="A8" i="14" l="1" a="1"/>
  <c r="A8" i="14" s="1"/>
  <c r="A8" i="13" a="1"/>
  <c r="A8" i="13" s="1"/>
  <c r="E12" i="15"/>
  <c r="D12" i="15"/>
  <c r="C12" i="15"/>
  <c r="A9" i="14" l="1" a="1"/>
  <c r="A9" i="14" s="1"/>
  <c r="A9" i="13" a="1"/>
  <c r="A9" i="13" s="1"/>
  <c r="B13" i="1"/>
  <c r="A10" i="14" l="1" a="1"/>
  <c r="A10" i="14" s="1"/>
  <c r="A10" i="13" a="1"/>
  <c r="A10" i="13" s="1"/>
  <c r="I14" i="15"/>
  <c r="H14" i="15"/>
  <c r="A11" i="14" l="1" a="1"/>
  <c r="A11" i="14" s="1"/>
  <c r="A11" i="13" a="1"/>
  <c r="A11" i="13" s="1"/>
  <c r="A12" i="14" l="1" a="1"/>
  <c r="A12" i="14" s="1"/>
  <c r="A12" i="13" a="1"/>
  <c r="A12" i="13" s="1"/>
  <c r="A13" i="14" l="1" a="1"/>
  <c r="A13" i="14" s="1"/>
  <c r="A13" i="13" a="1"/>
  <c r="A13" i="13" s="1"/>
  <c r="G10" i="15"/>
  <c r="A14" i="14" l="1" a="1"/>
  <c r="A14" i="14" s="1"/>
  <c r="A14" i="13" a="1"/>
  <c r="A14" i="13" s="1"/>
  <c r="A15" i="13" s="1" a="1"/>
  <c r="A15" i="13" s="1"/>
  <c r="I10" i="15"/>
  <c r="H10" i="15"/>
  <c r="B11" i="1"/>
  <c r="B9" i="1"/>
  <c r="A15" i="14" l="1" a="1"/>
  <c r="A15" i="14" s="1"/>
  <c r="A16" i="13" a="1"/>
  <c r="A16" i="13" s="1"/>
  <c r="H17" i="15"/>
  <c r="R9" i="15"/>
  <c r="S9" i="15"/>
  <c r="T9" i="15"/>
  <c r="Q9" i="15"/>
  <c r="N9" i="15"/>
  <c r="O9" i="15"/>
  <c r="P9" i="15"/>
  <c r="M9" i="15"/>
  <c r="A16" i="14" l="1" a="1"/>
  <c r="A16" i="14" s="1"/>
  <c r="A17" i="14" s="1" a="1"/>
  <c r="A17" i="14" s="1"/>
  <c r="A18" i="14" s="1" a="1"/>
  <c r="A18" i="14" s="1"/>
  <c r="A19" i="14" s="1" a="1"/>
  <c r="A19" i="14" s="1"/>
  <c r="A20" i="14" s="1" a="1"/>
  <c r="A20" i="14" s="1"/>
  <c r="A21" i="14" s="1" a="1"/>
  <c r="A21" i="14" s="1"/>
  <c r="A22" i="14" s="1" a="1"/>
  <c r="A22" i="14" s="1"/>
  <c r="A23" i="14" s="1" a="1"/>
  <c r="A23" i="14" s="1"/>
  <c r="A24" i="14" s="1" a="1"/>
  <c r="A24" i="14" s="1"/>
  <c r="A25" i="14" s="1" a="1"/>
  <c r="A25" i="14" s="1"/>
  <c r="A26" i="14" s="1" a="1"/>
  <c r="A26" i="14" s="1"/>
  <c r="A27" i="14" s="1" a="1"/>
  <c r="A27" i="14" s="1"/>
  <c r="A28" i="14" s="1" a="1"/>
  <c r="A28" i="14" s="1"/>
  <c r="A29" i="14" s="1" a="1"/>
  <c r="A29" i="14" s="1"/>
  <c r="A30" i="14" s="1" a="1"/>
  <c r="A30" i="14" s="1"/>
  <c r="A31" i="14" s="1" a="1"/>
  <c r="A31" i="14" s="1"/>
  <c r="A32" i="14" s="1" a="1"/>
  <c r="A32" i="14" s="1"/>
  <c r="A33" i="14" s="1" a="1"/>
  <c r="A33" i="14" s="1"/>
  <c r="A34" i="14" s="1" a="1"/>
  <c r="A34" i="14" s="1"/>
  <c r="A35" i="14" s="1" a="1"/>
  <c r="A35" i="14" s="1"/>
  <c r="A36" i="14" s="1" a="1"/>
  <c r="A36" i="14" s="1"/>
  <c r="A37" i="14" s="1" a="1"/>
  <c r="A37" i="14" s="1"/>
  <c r="A38" i="14" s="1" a="1"/>
  <c r="A38" i="14" s="1"/>
  <c r="A39" i="14" s="1" a="1"/>
  <c r="A39" i="14" s="1"/>
  <c r="A40" i="14" s="1" a="1"/>
  <c r="A40" i="14" s="1"/>
  <c r="A41" i="14" s="1" a="1"/>
  <c r="A41" i="14" s="1"/>
  <c r="A42" i="14" s="1" a="1"/>
  <c r="A42" i="14" s="1"/>
  <c r="A43" i="14" s="1" a="1"/>
  <c r="A43" i="14" s="1"/>
  <c r="A44" i="14" s="1" a="1"/>
  <c r="A44" i="14" s="1"/>
  <c r="A45" i="14" s="1" a="1"/>
  <c r="A45" i="14" s="1"/>
  <c r="A46" i="14" s="1" a="1"/>
  <c r="A46" i="14" s="1"/>
  <c r="A47" i="14" s="1" a="1"/>
  <c r="A47" i="14" s="1"/>
  <c r="A48" i="14" s="1" a="1"/>
  <c r="A48" i="14" s="1"/>
  <c r="A49" i="14" s="1" a="1"/>
  <c r="A49" i="14" s="1"/>
  <c r="A50" i="14" s="1" a="1"/>
  <c r="A50" i="14" s="1"/>
  <c r="A51" i="14" s="1" a="1"/>
  <c r="A51" i="14" s="1"/>
  <c r="A52" i="14" s="1" a="1"/>
  <c r="A52" i="14" s="1"/>
  <c r="A53" i="14" s="1" a="1"/>
  <c r="A53" i="14" s="1"/>
  <c r="A54" i="14" s="1" a="1"/>
  <c r="A54" i="14" s="1"/>
  <c r="A55" i="14" s="1" a="1"/>
  <c r="A55" i="14" s="1"/>
  <c r="A56" i="14" s="1" a="1"/>
  <c r="A56" i="14" s="1"/>
  <c r="A57" i="14" s="1" a="1"/>
  <c r="A57" i="14" s="1"/>
  <c r="A58" i="14" s="1" a="1"/>
  <c r="A58" i="14" s="1"/>
  <c r="A59" i="14" s="1" a="1"/>
  <c r="A59" i="14" s="1"/>
  <c r="A60" i="14" s="1" a="1"/>
  <c r="A60" i="14" s="1"/>
  <c r="A61" i="14" s="1" a="1"/>
  <c r="A61" i="14" s="1"/>
  <c r="A62" i="14" s="1" a="1"/>
  <c r="A62" i="14" s="1"/>
  <c r="A63" i="14" s="1" a="1"/>
  <c r="A63" i="14" s="1"/>
  <c r="A64" i="14" s="1" a="1"/>
  <c r="A64" i="14" s="1"/>
  <c r="A65" i="14" s="1" a="1"/>
  <c r="A65" i="14" s="1"/>
  <c r="A66" i="14" s="1" a="1"/>
  <c r="A66" i="14" s="1"/>
  <c r="A67" i="14" s="1" a="1"/>
  <c r="A67" i="14" s="1"/>
  <c r="A68" i="14" s="1" a="1"/>
  <c r="A68" i="14" s="1"/>
  <c r="A69" i="14" s="1" a="1"/>
  <c r="A69" i="14" s="1"/>
  <c r="A70" i="14" s="1" a="1"/>
  <c r="A70" i="14" s="1"/>
  <c r="A71" i="14" s="1" a="1"/>
  <c r="A71" i="14" s="1"/>
  <c r="A72" i="14" s="1" a="1"/>
  <c r="A72" i="14" s="1"/>
  <c r="A73" i="14" s="1" a="1"/>
  <c r="A73" i="14" s="1"/>
  <c r="A74" i="14" s="1" a="1"/>
  <c r="A74" i="14" s="1"/>
  <c r="A75" i="14" s="1" a="1"/>
  <c r="A75" i="14" s="1"/>
  <c r="A76" i="14" s="1" a="1"/>
  <c r="A76" i="14" s="1"/>
  <c r="A77" i="14" s="1" a="1"/>
  <c r="A77" i="14" s="1"/>
  <c r="A78" i="14" s="1" a="1"/>
  <c r="A78" i="14" s="1"/>
  <c r="A79" i="14" s="1" a="1"/>
  <c r="A79" i="14" s="1"/>
  <c r="A80" i="14" s="1" a="1"/>
  <c r="A80" i="14" s="1"/>
  <c r="A81" i="14" s="1" a="1"/>
  <c r="A81" i="14" s="1"/>
  <c r="A82" i="14" s="1" a="1"/>
  <c r="A82" i="14" s="1"/>
  <c r="A83" i="14" s="1" a="1"/>
  <c r="A83" i="14" s="1"/>
  <c r="A84" i="14" s="1" a="1"/>
  <c r="A84" i="14" s="1"/>
  <c r="A85" i="14" s="1" a="1"/>
  <c r="A85" i="14" s="1"/>
  <c r="A86" i="14" s="1" a="1"/>
  <c r="A86" i="14" s="1"/>
  <c r="A87" i="14" s="1" a="1"/>
  <c r="A87" i="14" s="1"/>
  <c r="A88" i="14" s="1" a="1"/>
  <c r="A88" i="14" s="1"/>
  <c r="A89" i="14" s="1" a="1"/>
  <c r="A89" i="14" s="1"/>
  <c r="A90" i="14" s="1" a="1"/>
  <c r="A90" i="14" s="1"/>
  <c r="A91" i="14" s="1" a="1"/>
  <c r="A91" i="14" s="1"/>
  <c r="A92" i="14" s="1" a="1"/>
  <c r="A92" i="14" s="1"/>
  <c r="A93" i="14" s="1" a="1"/>
  <c r="A93" i="14" s="1"/>
  <c r="A94" i="14" s="1" a="1"/>
  <c r="A94" i="14" s="1"/>
  <c r="A95" i="14" s="1" a="1"/>
  <c r="A95" i="14" s="1"/>
  <c r="A96" i="14" s="1" a="1"/>
  <c r="A96" i="14" s="1"/>
  <c r="A97" i="14" s="1" a="1"/>
  <c r="A97" i="14" s="1"/>
  <c r="A98" i="14" s="1" a="1"/>
  <c r="A98" i="14" s="1"/>
  <c r="A99" i="14" s="1" a="1"/>
  <c r="A99" i="14" s="1"/>
  <c r="A100" i="14" s="1" a="1"/>
  <c r="A100" i="14" s="1"/>
  <c r="A101" i="14" s="1" a="1"/>
  <c r="A101" i="14" s="1"/>
  <c r="A102" i="14" s="1" a="1"/>
  <c r="A102" i="14" s="1"/>
  <c r="A103" i="14" s="1" a="1"/>
  <c r="A103" i="14" s="1"/>
  <c r="A104" i="14" s="1" a="1"/>
  <c r="A104" i="14" s="1"/>
  <c r="A105" i="14" s="1" a="1"/>
  <c r="A105" i="14" s="1"/>
  <c r="A106" i="14" s="1" a="1"/>
  <c r="A106" i="14" s="1"/>
  <c r="A107" i="14" s="1" a="1"/>
  <c r="A107" i="14" s="1"/>
  <c r="A108" i="14" s="1" a="1"/>
  <c r="A108" i="14" s="1"/>
  <c r="A109" i="14" s="1" a="1"/>
  <c r="A109" i="14" s="1"/>
  <c r="A110" i="14" s="1" a="1"/>
  <c r="A110" i="14" s="1"/>
  <c r="A111" i="14" s="1" a="1"/>
  <c r="A111" i="14" s="1"/>
  <c r="A112" i="14" s="1" a="1"/>
  <c r="A112" i="14" s="1"/>
  <c r="A113" i="14" s="1" a="1"/>
  <c r="A113" i="14" s="1"/>
  <c r="A114" i="14" s="1" a="1"/>
  <c r="A114" i="14" s="1"/>
  <c r="A115" i="14" s="1" a="1"/>
  <c r="A115" i="14" s="1"/>
  <c r="A116" i="14" s="1" a="1"/>
  <c r="A116" i="14" s="1"/>
  <c r="A117" i="14" s="1" a="1"/>
  <c r="A117" i="14" s="1"/>
  <c r="A118" i="14" s="1" a="1"/>
  <c r="A118" i="14" s="1"/>
  <c r="A119" i="14" s="1" a="1"/>
  <c r="A119" i="14" s="1"/>
  <c r="A120" i="14" s="1" a="1"/>
  <c r="A120" i="14" s="1"/>
  <c r="A121" i="14" s="1" a="1"/>
  <c r="A121" i="14" s="1"/>
  <c r="A122" i="14" s="1" a="1"/>
  <c r="A122" i="14" s="1"/>
  <c r="A123" i="14" s="1" a="1"/>
  <c r="A123" i="14" s="1"/>
  <c r="A124" i="14" s="1" a="1"/>
  <c r="A124" i="14" s="1"/>
  <c r="A125" i="14" s="1" a="1"/>
  <c r="A125" i="14" s="1"/>
  <c r="A126" i="14" s="1" a="1"/>
  <c r="A126" i="14" s="1"/>
  <c r="A127" i="14" s="1" a="1"/>
  <c r="A127" i="14" s="1"/>
  <c r="A128" i="14" s="1" a="1"/>
  <c r="A128" i="14" s="1"/>
  <c r="A129" i="14" s="1" a="1"/>
  <c r="A129" i="14" s="1"/>
  <c r="A130" i="14" s="1" a="1"/>
  <c r="A130" i="14" s="1"/>
  <c r="A131" i="14" s="1" a="1"/>
  <c r="A131" i="14" s="1"/>
  <c r="A132" i="14" s="1" a="1"/>
  <c r="A132" i="14" s="1"/>
  <c r="A133" i="14" s="1" a="1"/>
  <c r="A133" i="14" s="1"/>
  <c r="A134" i="14" s="1" a="1"/>
  <c r="A134" i="14" s="1"/>
  <c r="A135" i="14" s="1" a="1"/>
  <c r="A135" i="14" s="1"/>
  <c r="A136" i="14" s="1" a="1"/>
  <c r="A136" i="14" s="1"/>
  <c r="A137" i="14" s="1" a="1"/>
  <c r="A137" i="14" s="1"/>
  <c r="A138" i="14" s="1" a="1"/>
  <c r="A138" i="14" s="1"/>
  <c r="A139" i="14" s="1" a="1"/>
  <c r="A139" i="14" s="1"/>
  <c r="A140" i="14" s="1" a="1"/>
  <c r="A140" i="14" s="1"/>
  <c r="A141" i="14" s="1" a="1"/>
  <c r="A141" i="14" s="1"/>
  <c r="A142" i="14" s="1" a="1"/>
  <c r="A142" i="14" s="1"/>
  <c r="A143" i="14" s="1" a="1"/>
  <c r="A143" i="14" s="1"/>
  <c r="A144" i="14" s="1" a="1"/>
  <c r="A144" i="14" s="1"/>
  <c r="A145" i="14" s="1" a="1"/>
  <c r="A145" i="14" s="1"/>
  <c r="A146" i="14" s="1" a="1"/>
  <c r="A146" i="14" s="1"/>
  <c r="A147" i="14" s="1" a="1"/>
  <c r="A147" i="14" s="1"/>
  <c r="A148" i="14" s="1" a="1"/>
  <c r="A148" i="14" s="1"/>
  <c r="A149" i="14" s="1" a="1"/>
  <c r="A149" i="14" s="1"/>
  <c r="A150" i="14" s="1" a="1"/>
  <c r="A150" i="14" s="1"/>
  <c r="A151" i="14" s="1" a="1"/>
  <c r="A151" i="14" s="1"/>
  <c r="A152" i="14" s="1" a="1"/>
  <c r="A152" i="14" s="1"/>
  <c r="A153" i="14" s="1" a="1"/>
  <c r="A153" i="14" s="1"/>
  <c r="A154" i="14" s="1" a="1"/>
  <c r="A154" i="14" s="1"/>
  <c r="A155" i="14" s="1" a="1"/>
  <c r="A155" i="14" s="1"/>
  <c r="A156" i="14" s="1" a="1"/>
  <c r="A156" i="14" s="1"/>
  <c r="A157" i="14" s="1" a="1"/>
  <c r="A157" i="14" s="1"/>
  <c r="A158" i="14" s="1" a="1"/>
  <c r="A158" i="14" s="1"/>
  <c r="A159" i="14" s="1" a="1"/>
  <c r="A159" i="14" s="1"/>
  <c r="A160" i="14" s="1" a="1"/>
  <c r="A160" i="14" s="1"/>
  <c r="A161" i="14" s="1" a="1"/>
  <c r="A161" i="14" s="1"/>
  <c r="A162" i="14" s="1" a="1"/>
  <c r="A162" i="14" s="1"/>
  <c r="A163" i="14" s="1" a="1"/>
  <c r="A163" i="14" s="1"/>
  <c r="A164" i="14" s="1" a="1"/>
  <c r="A164" i="14" s="1"/>
  <c r="A165" i="14" s="1" a="1"/>
  <c r="A165" i="14" s="1"/>
  <c r="A166" i="14" s="1" a="1"/>
  <c r="A166" i="14" s="1"/>
  <c r="A167" i="14" s="1" a="1"/>
  <c r="A167" i="14" s="1"/>
  <c r="A168" i="14" s="1" a="1"/>
  <c r="A168" i="14" s="1"/>
  <c r="A169" i="14" s="1" a="1"/>
  <c r="A169" i="14" s="1"/>
  <c r="A170" i="14" s="1" a="1"/>
  <c r="A170" i="14" s="1"/>
  <c r="A171" i="14" s="1" a="1"/>
  <c r="A171" i="14" s="1"/>
  <c r="A172" i="14" s="1" a="1"/>
  <c r="A172" i="14" s="1"/>
  <c r="A173" i="14" s="1" a="1"/>
  <c r="A173" i="14" s="1"/>
  <c r="A174" i="14" s="1" a="1"/>
  <c r="A174" i="14" s="1"/>
  <c r="A175" i="14" s="1" a="1"/>
  <c r="A175" i="14" s="1"/>
  <c r="A176" i="14" s="1" a="1"/>
  <c r="A176" i="14" s="1"/>
  <c r="A177" i="14" s="1" a="1"/>
  <c r="A177" i="14" s="1"/>
  <c r="A178" i="14" s="1" a="1"/>
  <c r="A178" i="14" s="1"/>
  <c r="A179" i="14" s="1" a="1"/>
  <c r="A179" i="14" s="1"/>
  <c r="A180" i="14" s="1" a="1"/>
  <c r="A180" i="14" s="1"/>
  <c r="A181" i="14" s="1" a="1"/>
  <c r="A181" i="14" s="1"/>
  <c r="A182" i="14" s="1" a="1"/>
  <c r="A182" i="14" s="1"/>
  <c r="A183" i="14" s="1" a="1"/>
  <c r="A183" i="14" s="1"/>
  <c r="A184" i="14" s="1" a="1"/>
  <c r="A184" i="14" s="1"/>
  <c r="A185" i="14" s="1" a="1"/>
  <c r="A185" i="14" s="1"/>
  <c r="A186" i="14" s="1" a="1"/>
  <c r="A186" i="14" s="1"/>
  <c r="A187" i="14" s="1" a="1"/>
  <c r="A187" i="14" s="1"/>
  <c r="A188" i="14" s="1" a="1"/>
  <c r="A188" i="14" s="1"/>
  <c r="A189" i="14" s="1" a="1"/>
  <c r="A189" i="14" s="1"/>
  <c r="A190" i="14" s="1" a="1"/>
  <c r="A190" i="14" s="1"/>
  <c r="A191" i="14" s="1" a="1"/>
  <c r="A191" i="14" s="1"/>
  <c r="A192" i="14" s="1" a="1"/>
  <c r="A192" i="14" s="1"/>
  <c r="A193" i="14" s="1" a="1"/>
  <c r="A193" i="14" s="1"/>
  <c r="A194" i="14" s="1" a="1"/>
  <c r="A194" i="14" s="1"/>
  <c r="A195" i="14" s="1" a="1"/>
  <c r="A195" i="14" s="1"/>
  <c r="A196" i="14" s="1" a="1"/>
  <c r="A196" i="14" s="1"/>
  <c r="A197" i="14" s="1" a="1"/>
  <c r="A197" i="14" s="1"/>
  <c r="A198" i="14" s="1" a="1"/>
  <c r="A198" i="14" s="1"/>
  <c r="A199" i="14" s="1" a="1"/>
  <c r="A199" i="14" s="1"/>
  <c r="A200" i="14" s="1" a="1"/>
  <c r="A200" i="14" s="1"/>
  <c r="A201" i="14" s="1" a="1"/>
  <c r="A201" i="14" s="1"/>
  <c r="A202" i="14" s="1" a="1"/>
  <c r="A202" i="14" s="1"/>
  <c r="A203" i="14" s="1" a="1"/>
  <c r="A203" i="14" s="1"/>
  <c r="A204" i="14" s="1" a="1"/>
  <c r="A204" i="14" s="1"/>
  <c r="A205" i="14" s="1" a="1"/>
  <c r="A205" i="14" s="1"/>
  <c r="A206" i="14" s="1" a="1"/>
  <c r="A206" i="14" s="1"/>
  <c r="A207" i="14" s="1" a="1"/>
  <c r="A207" i="14" s="1"/>
  <c r="A208" i="14" s="1" a="1"/>
  <c r="A208" i="14" s="1"/>
  <c r="A209" i="14" s="1" a="1"/>
  <c r="A209" i="14" s="1"/>
  <c r="A210" i="14" s="1" a="1"/>
  <c r="A210" i="14" s="1"/>
  <c r="A211" i="14" s="1" a="1"/>
  <c r="A211" i="14" s="1"/>
  <c r="A212" i="14" s="1" a="1"/>
  <c r="A212" i="14" s="1"/>
  <c r="A213" i="14" s="1" a="1"/>
  <c r="A213" i="14" s="1"/>
  <c r="A214" i="14" s="1" a="1"/>
  <c r="A214" i="14" s="1"/>
  <c r="A215" i="14" s="1" a="1"/>
  <c r="A215" i="14" s="1"/>
  <c r="A216" i="14" s="1" a="1"/>
  <c r="A216" i="14" s="1"/>
  <c r="A217" i="14" s="1" a="1"/>
  <c r="A217" i="14" s="1"/>
  <c r="A218" i="14" s="1" a="1"/>
  <c r="A218" i="14" s="1"/>
  <c r="A219" i="14" s="1" a="1"/>
  <c r="A219" i="14" s="1"/>
  <c r="A220" i="14" s="1" a="1"/>
  <c r="A220" i="14" s="1"/>
  <c r="A221" i="14" s="1" a="1"/>
  <c r="A221" i="14" s="1"/>
  <c r="A222" i="14" s="1" a="1"/>
  <c r="A222" i="14" s="1"/>
  <c r="A223" i="14" s="1" a="1"/>
  <c r="A223" i="14" s="1"/>
  <c r="A224" i="14" s="1" a="1"/>
  <c r="A224" i="14" s="1"/>
  <c r="A225" i="14" s="1" a="1"/>
  <c r="A225" i="14" s="1"/>
  <c r="A226" i="14" s="1" a="1"/>
  <c r="A226" i="14" s="1"/>
  <c r="A227" i="14" s="1" a="1"/>
  <c r="A227" i="14" s="1"/>
  <c r="A228" i="14" s="1" a="1"/>
  <c r="A228" i="14" s="1"/>
  <c r="A229" i="14" s="1" a="1"/>
  <c r="A229" i="14" s="1"/>
  <c r="A230" i="14" s="1" a="1"/>
  <c r="A230" i="14" s="1"/>
  <c r="A231" i="14" s="1" a="1"/>
  <c r="A231" i="14" s="1"/>
  <c r="A232" i="14" s="1" a="1"/>
  <c r="A232" i="14" s="1"/>
  <c r="A233" i="14" s="1" a="1"/>
  <c r="A233" i="14" s="1"/>
  <c r="A234" i="14" s="1" a="1"/>
  <c r="A234" i="14" s="1"/>
  <c r="A235" i="14" s="1" a="1"/>
  <c r="A235" i="14" s="1"/>
  <c r="A236" i="14" s="1" a="1"/>
  <c r="A236" i="14" s="1"/>
  <c r="A237" i="14" s="1" a="1"/>
  <c r="A237" i="14" s="1"/>
  <c r="A238" i="14" s="1" a="1"/>
  <c r="A238" i="14" s="1"/>
  <c r="A239" i="14" s="1" a="1"/>
  <c r="A239" i="14" s="1"/>
  <c r="A240" i="14" s="1" a="1"/>
  <c r="A240" i="14" s="1"/>
  <c r="A241" i="14" s="1" a="1"/>
  <c r="A241" i="14" s="1"/>
  <c r="A242" i="14" s="1" a="1"/>
  <c r="A242" i="14" s="1"/>
  <c r="A243" i="14" s="1" a="1"/>
  <c r="A243" i="14" s="1"/>
  <c r="A244" i="14" s="1" a="1"/>
  <c r="A244" i="14" s="1"/>
  <c r="A245" i="14" s="1" a="1"/>
  <c r="A245" i="14" s="1"/>
  <c r="A246" i="14" s="1" a="1"/>
  <c r="A246" i="14" s="1"/>
  <c r="A247" i="14" s="1" a="1"/>
  <c r="A247" i="14" s="1"/>
  <c r="A248" i="14" s="1" a="1"/>
  <c r="A248" i="14" s="1"/>
  <c r="A249" i="14" s="1" a="1"/>
  <c r="A249" i="14" s="1"/>
  <c r="A250" i="14" s="1" a="1"/>
  <c r="A250" i="14" s="1"/>
  <c r="A251" i="14" s="1" a="1"/>
  <c r="A251" i="14" s="1"/>
  <c r="A252" i="14" s="1" a="1"/>
  <c r="A252" i="14" s="1"/>
  <c r="A253" i="14" s="1" a="1"/>
  <c r="A253" i="14" s="1"/>
  <c r="A254" i="14" s="1" a="1"/>
  <c r="A254" i="14" s="1"/>
  <c r="A255" i="14" s="1" a="1"/>
  <c r="A255" i="14" s="1"/>
  <c r="A17" i="13" a="1"/>
  <c r="A17" i="13" s="1"/>
  <c r="P5" i="8"/>
  <c r="J5" i="8"/>
  <c r="K5" i="8"/>
  <c r="L5" i="8"/>
  <c r="M5" i="8"/>
  <c r="N5" i="8"/>
  <c r="O5" i="8"/>
  <c r="I5" i="8"/>
  <c r="F4" i="14"/>
  <c r="G4" i="14"/>
  <c r="H4" i="14"/>
  <c r="E4" i="14"/>
  <c r="F4" i="13"/>
  <c r="G4" i="13"/>
  <c r="H4" i="13"/>
  <c r="E4" i="13"/>
  <c r="C255" i="14" l="1"/>
  <c r="D255" i="14"/>
  <c r="B255" i="14"/>
  <c r="G255" i="14"/>
  <c r="H255" i="14"/>
  <c r="F255" i="14"/>
  <c r="E255" i="14"/>
  <c r="A256" i="14" a="1"/>
  <c r="A256" i="14" s="1"/>
  <c r="A18" i="13" a="1"/>
  <c r="A18" i="13" s="1"/>
  <c r="A19" i="13" s="1" a="1"/>
  <c r="A19" i="13" s="1"/>
  <c r="A20" i="13" s="1" a="1"/>
  <c r="A20" i="13" s="1"/>
  <c r="A21" i="13" s="1" a="1"/>
  <c r="A21" i="13" s="1"/>
  <c r="A22" i="13" s="1" a="1"/>
  <c r="A22" i="13" s="1"/>
  <c r="N10" i="15"/>
  <c r="C256" i="14" l="1"/>
  <c r="E256" i="14"/>
  <c r="G256" i="14"/>
  <c r="B256" i="14"/>
  <c r="D256" i="14"/>
  <c r="F256" i="14"/>
  <c r="H256" i="14"/>
  <c r="A257" i="14" a="1"/>
  <c r="A257" i="14" s="1"/>
  <c r="A23" i="13" a="1"/>
  <c r="A23" i="13" s="1"/>
  <c r="A24" i="13" s="1" a="1"/>
  <c r="A24" i="13" s="1"/>
  <c r="A25" i="13" s="1" a="1"/>
  <c r="A25" i="13" s="1"/>
  <c r="A26" i="13" s="1" a="1"/>
  <c r="A26" i="13" s="1"/>
  <c r="A27" i="13" s="1" a="1"/>
  <c r="A27" i="13" s="1"/>
  <c r="A28" i="13" s="1" a="1"/>
  <c r="A28" i="13" s="1"/>
  <c r="A29" i="13" s="1" a="1"/>
  <c r="A29" i="13" s="1"/>
  <c r="A30" i="13" s="1" a="1"/>
  <c r="A30" i="13" s="1"/>
  <c r="C14" i="15"/>
  <c r="G5" i="14"/>
  <c r="B257" i="14" l="1"/>
  <c r="D257" i="14"/>
  <c r="F257" i="14"/>
  <c r="H257" i="14"/>
  <c r="G257" i="14"/>
  <c r="C257" i="14"/>
  <c r="E257" i="14"/>
  <c r="A258" i="14" a="1"/>
  <c r="A258" i="14" s="1"/>
  <c r="A31" i="13" a="1"/>
  <c r="A31" i="13" s="1"/>
  <c r="A32" i="13" s="1" a="1"/>
  <c r="A32" i="13" s="1"/>
  <c r="A33" i="13" s="1" a="1"/>
  <c r="A33" i="13" s="1"/>
  <c r="A34" i="13" s="1" a="1"/>
  <c r="A34" i="13" s="1"/>
  <c r="A35" i="13" s="1" a="1"/>
  <c r="A35" i="13" s="1"/>
  <c r="A36" i="13" s="1" a="1"/>
  <c r="A36" i="13" s="1"/>
  <c r="A37" i="13" s="1" a="1"/>
  <c r="A37" i="13" s="1"/>
  <c r="A38" i="13" s="1" a="1"/>
  <c r="A38" i="13" s="1"/>
  <c r="A39" i="13" s="1" a="1"/>
  <c r="A39" i="13" s="1"/>
  <c r="A40" i="13" s="1" a="1"/>
  <c r="A40" i="13" s="1"/>
  <c r="A41" i="13" s="1" a="1"/>
  <c r="A41" i="13" s="1"/>
  <c r="A42" i="13" s="1" a="1"/>
  <c r="A42" i="13" s="1"/>
  <c r="A43" i="13" s="1" a="1"/>
  <c r="A43" i="13" s="1"/>
  <c r="A44" i="13" s="1" a="1"/>
  <c r="A44" i="13" s="1"/>
  <c r="A45" i="13" s="1" a="1"/>
  <c r="A45" i="13" s="1"/>
  <c r="A46" i="13" s="1" a="1"/>
  <c r="A46" i="13" s="1"/>
  <c r="A47" i="13" s="1" a="1"/>
  <c r="A47" i="13" s="1"/>
  <c r="A48" i="13" s="1" a="1"/>
  <c r="A48" i="13" s="1"/>
  <c r="A49" i="13" s="1" a="1"/>
  <c r="A49" i="13" s="1"/>
  <c r="A50" i="13" s="1" a="1"/>
  <c r="A50" i="13" s="1"/>
  <c r="A51" i="13" s="1" a="1"/>
  <c r="A51" i="13" s="1"/>
  <c r="A52" i="13" s="1" a="1"/>
  <c r="A52" i="13" s="1"/>
  <c r="A53" i="13" s="1" a="1"/>
  <c r="A53" i="13" s="1"/>
  <c r="A54" i="13" s="1" a="1"/>
  <c r="A54" i="13" s="1"/>
  <c r="A55" i="13" s="1" a="1"/>
  <c r="A55" i="13" s="1"/>
  <c r="A56" i="13" s="1" a="1"/>
  <c r="A56" i="13" s="1"/>
  <c r="A57" i="13" s="1" a="1"/>
  <c r="A57" i="13" s="1"/>
  <c r="A58" i="13" s="1" a="1"/>
  <c r="A58" i="13" s="1"/>
  <c r="A59" i="13" s="1" a="1"/>
  <c r="A59" i="13" s="1"/>
  <c r="A60" i="13" s="1" a="1"/>
  <c r="A60" i="13" s="1"/>
  <c r="A61" i="13" s="1" a="1"/>
  <c r="A61" i="13" s="1"/>
  <c r="A62" i="13" s="1" a="1"/>
  <c r="A62" i="13" s="1"/>
  <c r="A63" i="13" s="1" a="1"/>
  <c r="A63" i="13" s="1"/>
  <c r="A64" i="13" s="1" a="1"/>
  <c r="A64" i="13" s="1"/>
  <c r="A65" i="13" s="1" a="1"/>
  <c r="A65" i="13" s="1"/>
  <c r="A66" i="13" s="1" a="1"/>
  <c r="A66" i="13" s="1"/>
  <c r="A67" i="13" s="1" a="1"/>
  <c r="A67" i="13" s="1"/>
  <c r="A68" i="13" s="1" a="1"/>
  <c r="A68" i="13" s="1"/>
  <c r="A69" i="13" s="1" a="1"/>
  <c r="A69" i="13" s="1"/>
  <c r="A70" i="13" s="1" a="1"/>
  <c r="A70" i="13" s="1"/>
  <c r="A71" i="13" s="1" a="1"/>
  <c r="A71" i="13" s="1"/>
  <c r="A72" i="13" s="1" a="1"/>
  <c r="A72" i="13" s="1"/>
  <c r="A73" i="13" s="1" a="1"/>
  <c r="A73" i="13" s="1"/>
  <c r="A74" i="13" s="1" a="1"/>
  <c r="A74" i="13" s="1"/>
  <c r="A75" i="13" s="1" a="1"/>
  <c r="A75" i="13" s="1"/>
  <c r="A76" i="13" s="1" a="1"/>
  <c r="A76" i="13" s="1"/>
  <c r="A77" i="13" s="1" a="1"/>
  <c r="A77" i="13" s="1"/>
  <c r="A78" i="13" s="1" a="1"/>
  <c r="A78" i="13" s="1"/>
  <c r="A79" i="13" s="1" a="1"/>
  <c r="A79" i="13" s="1"/>
  <c r="A80" i="13" s="1" a="1"/>
  <c r="A80" i="13" s="1"/>
  <c r="A81" i="13" s="1" a="1"/>
  <c r="A81" i="13" s="1"/>
  <c r="A82" i="13" s="1" a="1"/>
  <c r="A82" i="13" s="1"/>
  <c r="A83" i="13" s="1" a="1"/>
  <c r="A83" i="13" s="1"/>
  <c r="A84" i="13" s="1" a="1"/>
  <c r="A84" i="13" s="1"/>
  <c r="A85" i="13" s="1" a="1"/>
  <c r="A85" i="13" s="1"/>
  <c r="A86" i="13" s="1" a="1"/>
  <c r="A86" i="13" s="1"/>
  <c r="A87" i="13" s="1" a="1"/>
  <c r="A87" i="13" s="1"/>
  <c r="A88" i="13" s="1" a="1"/>
  <c r="A88" i="13" s="1"/>
  <c r="A89" i="13" s="1" a="1"/>
  <c r="A89" i="13" s="1"/>
  <c r="A90" i="13" s="1" a="1"/>
  <c r="A90" i="13" s="1"/>
  <c r="A91" i="13" s="1" a="1"/>
  <c r="A91" i="13" s="1"/>
  <c r="A92" i="13" s="1" a="1"/>
  <c r="A92" i="13" s="1"/>
  <c r="A93" i="13" s="1" a="1"/>
  <c r="A93" i="13" s="1"/>
  <c r="A94" i="13" s="1" a="1"/>
  <c r="A94" i="13" s="1"/>
  <c r="A95" i="13" s="1" a="1"/>
  <c r="A95" i="13" s="1"/>
  <c r="A96" i="13" s="1" a="1"/>
  <c r="A96" i="13" s="1"/>
  <c r="A97" i="13" s="1" a="1"/>
  <c r="A97" i="13" s="1"/>
  <c r="A98" i="13" s="1" a="1"/>
  <c r="A98" i="13" s="1"/>
  <c r="A99" i="13" s="1" a="1"/>
  <c r="A99" i="13" s="1"/>
  <c r="A100" i="13" s="1" a="1"/>
  <c r="A100" i="13" s="1"/>
  <c r="A101" i="13" s="1" a="1"/>
  <c r="A101" i="13" s="1"/>
  <c r="A102" i="13" s="1" a="1"/>
  <c r="A102" i="13" s="1"/>
  <c r="A103" i="13" s="1" a="1"/>
  <c r="A103" i="13" s="1"/>
  <c r="A104" i="13" s="1" a="1"/>
  <c r="A104" i="13" s="1"/>
  <c r="A105" i="13" s="1" a="1"/>
  <c r="A105" i="13" s="1"/>
  <c r="A106" i="13" s="1" a="1"/>
  <c r="A106" i="13" s="1"/>
  <c r="A107" i="13" s="1" a="1"/>
  <c r="A107" i="13" s="1"/>
  <c r="A108" i="13" s="1" a="1"/>
  <c r="A108" i="13" s="1"/>
  <c r="A109" i="13" s="1" a="1"/>
  <c r="A109" i="13" s="1"/>
  <c r="A110" i="13" s="1" a="1"/>
  <c r="A110" i="13" s="1"/>
  <c r="A111" i="13" s="1" a="1"/>
  <c r="A111" i="13" s="1"/>
  <c r="A112" i="13" s="1" a="1"/>
  <c r="A112" i="13" s="1"/>
  <c r="A113" i="13" s="1" a="1"/>
  <c r="A113" i="13" s="1"/>
  <c r="A114" i="13" s="1" a="1"/>
  <c r="A114" i="13" s="1"/>
  <c r="A115" i="13" s="1" a="1"/>
  <c r="A115" i="13" s="1"/>
  <c r="A116" i="13" s="1" a="1"/>
  <c r="A116" i="13" s="1"/>
  <c r="A117" i="13" s="1" a="1"/>
  <c r="A117" i="13" s="1"/>
  <c r="A118" i="13" s="1" a="1"/>
  <c r="A118" i="13" s="1"/>
  <c r="A119" i="13" s="1" a="1"/>
  <c r="A119" i="13" s="1"/>
  <c r="A120" i="13" s="1" a="1"/>
  <c r="A120" i="13" s="1"/>
  <c r="A121" i="13" s="1" a="1"/>
  <c r="A121" i="13" s="1"/>
  <c r="A122" i="13" s="1" a="1"/>
  <c r="A122" i="13" s="1"/>
  <c r="A123" i="13" s="1" a="1"/>
  <c r="A123" i="13" s="1"/>
  <c r="A124" i="13" s="1" a="1"/>
  <c r="A124" i="13" s="1"/>
  <c r="A125" i="13" s="1" a="1"/>
  <c r="A125" i="13" s="1"/>
  <c r="A126" i="13" s="1" a="1"/>
  <c r="A126" i="13" s="1"/>
  <c r="A127" i="13" s="1" a="1"/>
  <c r="A127" i="13" s="1"/>
  <c r="A128" i="13" s="1" a="1"/>
  <c r="A128" i="13" s="1"/>
  <c r="A129" i="13" s="1" a="1"/>
  <c r="A129" i="13" s="1"/>
  <c r="A130" i="13" s="1" a="1"/>
  <c r="A130" i="13" s="1"/>
  <c r="A131" i="13" s="1" a="1"/>
  <c r="A131" i="13" s="1"/>
  <c r="A132" i="13" s="1" a="1"/>
  <c r="A132" i="13" s="1"/>
  <c r="A133" i="13" s="1" a="1"/>
  <c r="A133" i="13" s="1"/>
  <c r="A134" i="13" s="1" a="1"/>
  <c r="A134" i="13" s="1"/>
  <c r="A135" i="13" s="1" a="1"/>
  <c r="A135" i="13" s="1"/>
  <c r="A136" i="13" s="1" a="1"/>
  <c r="A136" i="13" s="1"/>
  <c r="A137" i="13" s="1" a="1"/>
  <c r="A137" i="13" s="1"/>
  <c r="A138" i="13" s="1" a="1"/>
  <c r="A138" i="13" s="1"/>
  <c r="A139" i="13" s="1" a="1"/>
  <c r="A139" i="13" s="1"/>
  <c r="A140" i="13" s="1" a="1"/>
  <c r="A140" i="13" s="1"/>
  <c r="A141" i="13" s="1" a="1"/>
  <c r="A141" i="13" s="1"/>
  <c r="A142" i="13" s="1" a="1"/>
  <c r="A142" i="13" s="1"/>
  <c r="A143" i="13" s="1" a="1"/>
  <c r="A143" i="13" s="1"/>
  <c r="A144" i="13" s="1" a="1"/>
  <c r="A144" i="13" s="1"/>
  <c r="A145" i="13" s="1" a="1"/>
  <c r="A145" i="13" s="1"/>
  <c r="A146" i="13" s="1" a="1"/>
  <c r="A146" i="13" s="1"/>
  <c r="A147" i="13" s="1" a="1"/>
  <c r="A147" i="13" s="1"/>
  <c r="A148" i="13" s="1" a="1"/>
  <c r="A148" i="13" s="1"/>
  <c r="A149" i="13" s="1" a="1"/>
  <c r="A149" i="13" s="1"/>
  <c r="A150" i="13" s="1" a="1"/>
  <c r="A150" i="13" s="1"/>
  <c r="A151" i="13" s="1" a="1"/>
  <c r="A151" i="13" s="1"/>
  <c r="A152" i="13" s="1" a="1"/>
  <c r="A152" i="13" s="1"/>
  <c r="A153" i="13" s="1" a="1"/>
  <c r="A153" i="13" s="1"/>
  <c r="A154" i="13" s="1" a="1"/>
  <c r="A154" i="13" s="1"/>
  <c r="A155" i="13" s="1" a="1"/>
  <c r="A155" i="13" s="1"/>
  <c r="A156" i="13" s="1" a="1"/>
  <c r="A156" i="13" s="1"/>
  <c r="A157" i="13" s="1" a="1"/>
  <c r="A157" i="13" s="1"/>
  <c r="A158" i="13" s="1" a="1"/>
  <c r="A158" i="13" s="1"/>
  <c r="A159" i="13" s="1" a="1"/>
  <c r="A159" i="13" s="1"/>
  <c r="A160" i="13" s="1" a="1"/>
  <c r="A160" i="13" s="1"/>
  <c r="A161" i="13" s="1" a="1"/>
  <c r="A161" i="13" s="1"/>
  <c r="A162" i="13" s="1" a="1"/>
  <c r="A162" i="13" s="1"/>
  <c r="A163" i="13" s="1" a="1"/>
  <c r="A163" i="13" s="1"/>
  <c r="A164" i="13" s="1" a="1"/>
  <c r="A164" i="13" s="1"/>
  <c r="A165" i="13" s="1" a="1"/>
  <c r="A165" i="13" s="1"/>
  <c r="A166" i="13" s="1" a="1"/>
  <c r="A166" i="13" s="1"/>
  <c r="A167" i="13" s="1" a="1"/>
  <c r="A167" i="13" s="1"/>
  <c r="A168" i="13" s="1" a="1"/>
  <c r="A168" i="13" s="1"/>
  <c r="A169" i="13" s="1" a="1"/>
  <c r="A169" i="13" s="1"/>
  <c r="A170" i="13" s="1" a="1"/>
  <c r="A170" i="13" s="1"/>
  <c r="A171" i="13" s="1" a="1"/>
  <c r="A171" i="13" s="1"/>
  <c r="A172" i="13" s="1" a="1"/>
  <c r="A172" i="13" s="1"/>
  <c r="A173" i="13" s="1" a="1"/>
  <c r="A173" i="13" s="1"/>
  <c r="A174" i="13" s="1" a="1"/>
  <c r="A174" i="13" s="1"/>
  <c r="A175" i="13" s="1" a="1"/>
  <c r="A175" i="13" s="1"/>
  <c r="A176" i="13" s="1" a="1"/>
  <c r="A176" i="13" s="1"/>
  <c r="A177" i="13" s="1" a="1"/>
  <c r="A177" i="13" s="1"/>
  <c r="A178" i="13" s="1" a="1"/>
  <c r="A178" i="13" s="1"/>
  <c r="A179" i="13" s="1" a="1"/>
  <c r="A179" i="13" s="1"/>
  <c r="A180" i="13" s="1" a="1"/>
  <c r="A180" i="13" s="1"/>
  <c r="A181" i="13" s="1" a="1"/>
  <c r="A181" i="13" s="1"/>
  <c r="A182" i="13" s="1" a="1"/>
  <c r="A182" i="13" s="1"/>
  <c r="A183" i="13" s="1" a="1"/>
  <c r="A183" i="13" s="1"/>
  <c r="A184" i="13" s="1" a="1"/>
  <c r="A184" i="13" s="1"/>
  <c r="A185" i="13" s="1" a="1"/>
  <c r="A185" i="13" s="1"/>
  <c r="A186" i="13" s="1" a="1"/>
  <c r="A186" i="13" s="1"/>
  <c r="A187" i="13" s="1" a="1"/>
  <c r="A187" i="13" s="1"/>
  <c r="A188" i="13" s="1" a="1"/>
  <c r="A188" i="13" s="1"/>
  <c r="A189" i="13" s="1" a="1"/>
  <c r="A189" i="13" s="1"/>
  <c r="A190" i="13" s="1" a="1"/>
  <c r="A190" i="13" s="1"/>
  <c r="A191" i="13" s="1" a="1"/>
  <c r="A191" i="13" s="1"/>
  <c r="A192" i="13" s="1" a="1"/>
  <c r="A192" i="13" s="1"/>
  <c r="A193" i="13" s="1" a="1"/>
  <c r="A193" i="13" s="1"/>
  <c r="A194" i="13" s="1" a="1"/>
  <c r="A194" i="13" s="1"/>
  <c r="A195" i="13" s="1" a="1"/>
  <c r="A195" i="13" s="1"/>
  <c r="A196" i="13" s="1" a="1"/>
  <c r="A196" i="13" s="1"/>
  <c r="A197" i="13" s="1" a="1"/>
  <c r="A197" i="13" s="1"/>
  <c r="A198" i="13" s="1" a="1"/>
  <c r="A198" i="13" s="1"/>
  <c r="A199" i="13" s="1" a="1"/>
  <c r="A199" i="13" s="1"/>
  <c r="A200" i="13" s="1" a="1"/>
  <c r="A200" i="13" s="1"/>
  <c r="A201" i="13" s="1" a="1"/>
  <c r="A201" i="13" s="1"/>
  <c r="A202" i="13" s="1" a="1"/>
  <c r="A202" i="13" s="1"/>
  <c r="A203" i="13" s="1" a="1"/>
  <c r="A203" i="13" s="1"/>
  <c r="A204" i="13" s="1" a="1"/>
  <c r="A204" i="13" s="1"/>
  <c r="A205" i="13" s="1" a="1"/>
  <c r="A205" i="13" s="1"/>
  <c r="A206" i="13" s="1" a="1"/>
  <c r="A206" i="13" s="1"/>
  <c r="A207" i="13" s="1" a="1"/>
  <c r="A207" i="13" s="1"/>
  <c r="A208" i="13" s="1" a="1"/>
  <c r="A208" i="13" s="1"/>
  <c r="A209" i="13" s="1" a="1"/>
  <c r="A209" i="13" s="1"/>
  <c r="A210" i="13" s="1" a="1"/>
  <c r="A210" i="13" s="1"/>
  <c r="A211" i="13" s="1" a="1"/>
  <c r="A211" i="13" s="1"/>
  <c r="A212" i="13" s="1" a="1"/>
  <c r="A212" i="13" s="1"/>
  <c r="A213" i="13" s="1" a="1"/>
  <c r="A213" i="13" s="1"/>
  <c r="A214" i="13" s="1" a="1"/>
  <c r="A214" i="13" s="1"/>
  <c r="A215" i="13" s="1" a="1"/>
  <c r="A215" i="13" s="1"/>
  <c r="A216" i="13" s="1" a="1"/>
  <c r="A216" i="13" s="1"/>
  <c r="A217" i="13" s="1" a="1"/>
  <c r="A217" i="13" s="1"/>
  <c r="A218" i="13" s="1" a="1"/>
  <c r="A218" i="13" s="1"/>
  <c r="A219" i="13" s="1" a="1"/>
  <c r="A219" i="13" s="1"/>
  <c r="A220" i="13" s="1" a="1"/>
  <c r="A220" i="13" s="1"/>
  <c r="A221" i="13" s="1" a="1"/>
  <c r="A221" i="13" s="1"/>
  <c r="A222" i="13" s="1" a="1"/>
  <c r="A222" i="13" s="1"/>
  <c r="A223" i="13" s="1" a="1"/>
  <c r="A223" i="13" s="1"/>
  <c r="A224" i="13" s="1" a="1"/>
  <c r="A224" i="13" s="1"/>
  <c r="A225" i="13" s="1" a="1"/>
  <c r="A225" i="13" s="1"/>
  <c r="A226" i="13" s="1" a="1"/>
  <c r="A226" i="13" s="1"/>
  <c r="A227" i="13" s="1" a="1"/>
  <c r="A227" i="13" s="1"/>
  <c r="A228" i="13" s="1" a="1"/>
  <c r="A228" i="13" s="1"/>
  <c r="A229" i="13" s="1" a="1"/>
  <c r="A229" i="13" s="1"/>
  <c r="A230" i="13" s="1" a="1"/>
  <c r="A230" i="13" s="1"/>
  <c r="A231" i="13" s="1" a="1"/>
  <c r="A231" i="13" s="1"/>
  <c r="A232" i="13" s="1" a="1"/>
  <c r="A232" i="13" s="1"/>
  <c r="A233" i="13" s="1" a="1"/>
  <c r="A233" i="13" s="1"/>
  <c r="A234" i="13" s="1" a="1"/>
  <c r="A234" i="13" s="1"/>
  <c r="A235" i="13" s="1" a="1"/>
  <c r="A235" i="13" s="1"/>
  <c r="A236" i="13" s="1" a="1"/>
  <c r="A236" i="13" s="1"/>
  <c r="A237" i="13" s="1" a="1"/>
  <c r="A237" i="13" s="1"/>
  <c r="A238" i="13" s="1" a="1"/>
  <c r="A238" i="13" s="1"/>
  <c r="A239" i="13" s="1" a="1"/>
  <c r="A239" i="13" s="1"/>
  <c r="A240" i="13" s="1" a="1"/>
  <c r="A240" i="13" s="1"/>
  <c r="A241" i="13" s="1" a="1"/>
  <c r="A241" i="13" s="1"/>
  <c r="A242" i="13" s="1" a="1"/>
  <c r="A242" i="13" s="1"/>
  <c r="A243" i="13" s="1" a="1"/>
  <c r="A243" i="13" s="1"/>
  <c r="A244" i="13" s="1" a="1"/>
  <c r="A244" i="13" s="1"/>
  <c r="A245" i="13" s="1" a="1"/>
  <c r="A245" i="13" s="1"/>
  <c r="A246" i="13" s="1" a="1"/>
  <c r="A246" i="13" s="1"/>
  <c r="A247" i="13" s="1" a="1"/>
  <c r="A247" i="13" s="1"/>
  <c r="A248" i="13" s="1" a="1"/>
  <c r="A248" i="13" s="1"/>
  <c r="A249" i="13" s="1" a="1"/>
  <c r="A249" i="13" s="1"/>
  <c r="A250" i="13" s="1" a="1"/>
  <c r="A250" i="13" s="1"/>
  <c r="A251" i="13" s="1" a="1"/>
  <c r="A251" i="13" s="1"/>
  <c r="A252" i="13" s="1" a="1"/>
  <c r="A252" i="13" s="1"/>
  <c r="A253" i="13" s="1" a="1"/>
  <c r="A253" i="13" s="1"/>
  <c r="A254" i="13" s="1" a="1"/>
  <c r="A254" i="13" s="1"/>
  <c r="A255" i="13" s="1" a="1"/>
  <c r="A255" i="13" s="1"/>
  <c r="A256" i="13" s="1" a="1"/>
  <c r="A256" i="13" s="1"/>
  <c r="A257" i="13" s="1" a="1"/>
  <c r="A257" i="13" s="1"/>
  <c r="A258" i="13" s="1" a="1"/>
  <c r="A258" i="13" s="1"/>
  <c r="A259" i="13" s="1" a="1"/>
  <c r="A259" i="13" s="1"/>
  <c r="A260" i="13" s="1" a="1"/>
  <c r="A260" i="13" s="1"/>
  <c r="A261" i="13" s="1" a="1"/>
  <c r="A261" i="13" s="1"/>
  <c r="A262" i="13" s="1" a="1"/>
  <c r="A262" i="13" s="1"/>
  <c r="A263" i="13" s="1" a="1"/>
  <c r="A263" i="13" s="1"/>
  <c r="A264" i="13" s="1" a="1"/>
  <c r="A264" i="13" s="1"/>
  <c r="A265" i="13" s="1" a="1"/>
  <c r="A265" i="13" s="1"/>
  <c r="A266" i="13" s="1" a="1"/>
  <c r="A266" i="13" s="1"/>
  <c r="A267" i="13" s="1" a="1"/>
  <c r="A267" i="13" s="1"/>
  <c r="A268" i="13" s="1" a="1"/>
  <c r="A268" i="13" s="1"/>
  <c r="A269" i="13" s="1" a="1"/>
  <c r="A269" i="13" s="1"/>
  <c r="A270" i="13" s="1" a="1"/>
  <c r="A270" i="13" s="1"/>
  <c r="A271" i="13" s="1" a="1"/>
  <c r="A271" i="13" s="1"/>
  <c r="A272" i="13" s="1" a="1"/>
  <c r="A272" i="13" s="1"/>
  <c r="A273" i="13" s="1" a="1"/>
  <c r="A273" i="13" s="1"/>
  <c r="A274" i="13" s="1" a="1"/>
  <c r="A274" i="13" s="1"/>
  <c r="A275" i="13" s="1" a="1"/>
  <c r="A275" i="13" s="1"/>
  <c r="A276" i="13" s="1" a="1"/>
  <c r="A276" i="13" s="1"/>
  <c r="A277" i="13" s="1" a="1"/>
  <c r="A277" i="13" s="1"/>
  <c r="A278" i="13" s="1" a="1"/>
  <c r="A278" i="13" s="1"/>
  <c r="A279" i="13" s="1" a="1"/>
  <c r="A279" i="13" s="1"/>
  <c r="A280" i="13" s="1" a="1"/>
  <c r="A280" i="13" s="1"/>
  <c r="D5" i="14"/>
  <c r="F5" i="14"/>
  <c r="B5" i="14"/>
  <c r="E5" i="14"/>
  <c r="H5" i="14"/>
  <c r="C5" i="14"/>
  <c r="D5" i="13"/>
  <c r="C5" i="13"/>
  <c r="B5" i="13"/>
  <c r="B258" i="14" l="1"/>
  <c r="D258" i="14"/>
  <c r="F258" i="14"/>
  <c r="H258" i="14"/>
  <c r="E258" i="14"/>
  <c r="G258" i="14"/>
  <c r="C258" i="14"/>
  <c r="A259" i="14" a="1"/>
  <c r="A259" i="14" s="1"/>
  <c r="D280" i="13"/>
  <c r="B280" i="13"/>
  <c r="G280" i="13"/>
  <c r="H280" i="13"/>
  <c r="F280" i="13"/>
  <c r="E280" i="13"/>
  <c r="C280" i="13"/>
  <c r="A281" i="13" a="1"/>
  <c r="A281" i="13" s="1"/>
  <c r="F6" i="14"/>
  <c r="E6" i="14"/>
  <c r="D6" i="14"/>
  <c r="G6" i="14"/>
  <c r="B6" i="14"/>
  <c r="C6" i="14"/>
  <c r="H6" i="14"/>
  <c r="B6" i="13"/>
  <c r="C6" i="13"/>
  <c r="D6" i="13"/>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H18" i="15" s="1"/>
  <c r="G14" i="15"/>
  <c r="E259" i="14" l="1"/>
  <c r="G259" i="14"/>
  <c r="B259" i="14"/>
  <c r="H259" i="14"/>
  <c r="C259" i="14"/>
  <c r="D259" i="14"/>
  <c r="F259" i="14"/>
  <c r="A260" i="14" a="1"/>
  <c r="A260" i="14" s="1"/>
  <c r="D281" i="13"/>
  <c r="F281" i="13"/>
  <c r="H281" i="13"/>
  <c r="C281" i="13"/>
  <c r="E281" i="13"/>
  <c r="G281" i="13"/>
  <c r="B281" i="13"/>
  <c r="A282" i="13" a="1"/>
  <c r="A282" i="13" s="1"/>
  <c r="C7" i="14"/>
  <c r="G7" i="14"/>
  <c r="D7" i="14"/>
  <c r="H7" i="14"/>
  <c r="E7" i="14"/>
  <c r="F7" i="14"/>
  <c r="B7" i="14"/>
  <c r="C7" i="13"/>
  <c r="D7" i="13"/>
  <c r="B7" i="13"/>
  <c r="S17" i="15"/>
  <c r="T18" i="15"/>
  <c r="R17" i="15"/>
  <c r="P18" i="15"/>
  <c r="M21" i="15"/>
  <c r="T17" i="15"/>
  <c r="M18" i="15"/>
  <c r="Q18" i="15"/>
  <c r="N18" i="15"/>
  <c r="S18" i="15"/>
  <c r="O18" i="15"/>
  <c r="R18" i="15"/>
  <c r="H7" i="13"/>
  <c r="D260" i="14" l="1"/>
  <c r="F260" i="14"/>
  <c r="H260" i="14"/>
  <c r="G260" i="14"/>
  <c r="B260" i="14"/>
  <c r="C260" i="14"/>
  <c r="E260" i="14"/>
  <c r="A261" i="14" a="1"/>
  <c r="A261" i="14" s="1"/>
  <c r="G282" i="13"/>
  <c r="B282" i="13"/>
  <c r="D282" i="13"/>
  <c r="F282" i="13"/>
  <c r="H282" i="13"/>
  <c r="C282" i="13"/>
  <c r="E282" i="13"/>
  <c r="A283" i="13" a="1"/>
  <c r="A283" i="13" s="1"/>
  <c r="G7" i="13"/>
  <c r="G5" i="13"/>
  <c r="F5" i="13"/>
  <c r="E5" i="13"/>
  <c r="H5" i="13"/>
  <c r="G6" i="13"/>
  <c r="E6" i="13"/>
  <c r="H6" i="13"/>
  <c r="F6" i="13"/>
  <c r="E7" i="13"/>
  <c r="F7" i="13"/>
  <c r="D8" i="14"/>
  <c r="H8" i="14"/>
  <c r="E8" i="14"/>
  <c r="F8" i="14"/>
  <c r="G8" i="14"/>
  <c r="B8" i="14"/>
  <c r="C8" i="14"/>
  <c r="B8" i="13"/>
  <c r="E8" i="13"/>
  <c r="D8" i="13"/>
  <c r="C8" i="13"/>
  <c r="H8" i="13"/>
  <c r="G8" i="13"/>
  <c r="F8" i="13"/>
  <c r="N21" i="15"/>
  <c r="M22" i="15"/>
  <c r="N22" i="15"/>
  <c r="E10" i="15"/>
  <c r="C10" i="15"/>
  <c r="C17" i="15" s="1"/>
  <c r="F10" i="15"/>
  <c r="D10" i="15"/>
  <c r="F261" i="14" l="1"/>
  <c r="H261" i="14"/>
  <c r="C261" i="14"/>
  <c r="E261" i="14"/>
  <c r="B261" i="14"/>
  <c r="D261" i="14"/>
  <c r="G261" i="14"/>
  <c r="A262" i="14" a="1"/>
  <c r="A262" i="14" s="1"/>
  <c r="E283" i="13"/>
  <c r="G283" i="13"/>
  <c r="B283" i="13"/>
  <c r="D283" i="13"/>
  <c r="F283" i="13"/>
  <c r="H283" i="13"/>
  <c r="C283" i="13"/>
  <c r="A284" i="13" a="1"/>
  <c r="A284" i="13" s="1"/>
  <c r="E9" i="14"/>
  <c r="B9" i="14"/>
  <c r="F9" i="14"/>
  <c r="G9" i="14"/>
  <c r="H9" i="14"/>
  <c r="C9" i="14"/>
  <c r="D9" i="14"/>
  <c r="B9" i="13"/>
  <c r="D9" i="13"/>
  <c r="H9" i="13"/>
  <c r="C9" i="13"/>
  <c r="E9" i="13"/>
  <c r="G9" i="13"/>
  <c r="F9" i="13"/>
  <c r="B10" i="13"/>
  <c r="C18" i="15"/>
  <c r="G17" i="15"/>
  <c r="G18" i="15"/>
  <c r="D17" i="15"/>
  <c r="D18" i="15"/>
  <c r="E18" i="15"/>
  <c r="E17" i="15"/>
  <c r="F17" i="15"/>
  <c r="F18" i="15"/>
  <c r="I17" i="15"/>
  <c r="I18" i="15"/>
  <c r="B262" i="14" l="1"/>
  <c r="D262" i="14"/>
  <c r="F262" i="14"/>
  <c r="H262" i="14"/>
  <c r="C262" i="14"/>
  <c r="E262" i="14"/>
  <c r="G262" i="14"/>
  <c r="A263" i="14" a="1"/>
  <c r="A263" i="14" s="1"/>
  <c r="H284" i="13"/>
  <c r="C284" i="13"/>
  <c r="B284" i="13"/>
  <c r="D284" i="13"/>
  <c r="F284" i="13"/>
  <c r="E284" i="13"/>
  <c r="G284" i="13"/>
  <c r="A285" i="13" a="1"/>
  <c r="A285" i="13" s="1"/>
  <c r="C21" i="15"/>
  <c r="C22" i="15"/>
  <c r="B10" i="14"/>
  <c r="F10" i="14"/>
  <c r="C10" i="14"/>
  <c r="G10" i="14"/>
  <c r="H10" i="14"/>
  <c r="D10" i="14"/>
  <c r="E10" i="14"/>
  <c r="C10" i="13"/>
  <c r="G10" i="13"/>
  <c r="E10" i="13"/>
  <c r="D10" i="13"/>
  <c r="F10" i="13"/>
  <c r="H10" i="13"/>
  <c r="H263" i="14" l="1"/>
  <c r="C263" i="14"/>
  <c r="E263" i="14"/>
  <c r="G263" i="14"/>
  <c r="B263" i="14"/>
  <c r="D263" i="14"/>
  <c r="F263" i="14"/>
  <c r="A264" i="14" a="1"/>
  <c r="A264" i="14" s="1"/>
  <c r="H285" i="13"/>
  <c r="C285" i="13"/>
  <c r="E285" i="13"/>
  <c r="G285" i="13"/>
  <c r="B285" i="13"/>
  <c r="D285" i="13"/>
  <c r="F285" i="13"/>
  <c r="A286" i="13" a="1"/>
  <c r="A286" i="13" s="1"/>
  <c r="D12" i="14"/>
  <c r="H12" i="14"/>
  <c r="E12" i="14"/>
  <c r="B12" i="14"/>
  <c r="C12" i="14"/>
  <c r="F12" i="14"/>
  <c r="G12" i="14"/>
  <c r="C11" i="14"/>
  <c r="G11" i="14"/>
  <c r="D11" i="14"/>
  <c r="H11" i="14"/>
  <c r="B11" i="14"/>
  <c r="E11" i="14"/>
  <c r="F11" i="14"/>
  <c r="E12" i="13"/>
  <c r="D12" i="13"/>
  <c r="H12" i="13"/>
  <c r="C12" i="13"/>
  <c r="G12" i="13"/>
  <c r="F12" i="13"/>
  <c r="B11" i="13"/>
  <c r="C11" i="13"/>
  <c r="F11" i="13"/>
  <c r="D11" i="13"/>
  <c r="G11" i="13"/>
  <c r="E11" i="13"/>
  <c r="H11" i="13"/>
  <c r="B12" i="13"/>
  <c r="H264" i="14" l="1"/>
  <c r="C264" i="14"/>
  <c r="E264" i="14"/>
  <c r="G264" i="14"/>
  <c r="B264" i="14"/>
  <c r="D264" i="14"/>
  <c r="F264" i="14"/>
  <c r="A265" i="14" a="1"/>
  <c r="A265" i="14" s="1"/>
  <c r="G286" i="13"/>
  <c r="F286" i="13"/>
  <c r="H286" i="13"/>
  <c r="C286" i="13"/>
  <c r="E286" i="13"/>
  <c r="B286" i="13"/>
  <c r="D286" i="13"/>
  <c r="A287" i="13" a="1"/>
  <c r="A287" i="13" s="1"/>
  <c r="A288" i="13" s="1" a="1"/>
  <c r="A288" i="13" s="1"/>
  <c r="E13" i="14"/>
  <c r="B13" i="14"/>
  <c r="F13" i="14"/>
  <c r="C13" i="14"/>
  <c r="D13" i="14"/>
  <c r="G13" i="14"/>
  <c r="H13" i="14"/>
  <c r="D13" i="13"/>
  <c r="H13" i="13"/>
  <c r="E13" i="13"/>
  <c r="C13" i="13"/>
  <c r="G13" i="13"/>
  <c r="F13" i="13"/>
  <c r="B13" i="13"/>
  <c r="C265" i="14" l="1"/>
  <c r="E265" i="14"/>
  <c r="G265" i="14"/>
  <c r="F265" i="14"/>
  <c r="H265" i="14"/>
  <c r="B265" i="14"/>
  <c r="D265" i="14"/>
  <c r="A266" i="14" a="1"/>
  <c r="A266" i="14" s="1"/>
  <c r="F288" i="13"/>
  <c r="G288" i="13"/>
  <c r="H288" i="13"/>
  <c r="B288" i="13"/>
  <c r="C288" i="13"/>
  <c r="D288" i="13"/>
  <c r="E288" i="13"/>
  <c r="A289" i="13" a="1"/>
  <c r="A289" i="13" s="1"/>
  <c r="C287" i="13"/>
  <c r="E287" i="13"/>
  <c r="G287" i="13"/>
  <c r="B287" i="13"/>
  <c r="D287" i="13"/>
  <c r="F287" i="13"/>
  <c r="H287" i="13"/>
  <c r="B14" i="14"/>
  <c r="F14" i="14"/>
  <c r="C14" i="14"/>
  <c r="G14" i="14"/>
  <c r="D14" i="14"/>
  <c r="E14" i="14"/>
  <c r="H14" i="14"/>
  <c r="C14" i="13"/>
  <c r="G14" i="13"/>
  <c r="E14" i="13"/>
  <c r="F14" i="13"/>
  <c r="D14" i="13"/>
  <c r="H14" i="13"/>
  <c r="B14" i="13"/>
  <c r="B266" i="14" l="1"/>
  <c r="D266" i="14"/>
  <c r="F266" i="14"/>
  <c r="H266" i="14"/>
  <c r="E266" i="14"/>
  <c r="G266" i="14"/>
  <c r="C266" i="14"/>
  <c r="A267" i="14" a="1"/>
  <c r="A267" i="14" s="1"/>
  <c r="B289" i="13"/>
  <c r="C289" i="13"/>
  <c r="D289" i="13"/>
  <c r="E289" i="13"/>
  <c r="F289" i="13"/>
  <c r="G289" i="13"/>
  <c r="H289" i="13"/>
  <c r="A290" i="13" a="1"/>
  <c r="A290" i="13" s="1"/>
  <c r="C15" i="14"/>
  <c r="G15" i="14"/>
  <c r="D15" i="14"/>
  <c r="H15" i="14"/>
  <c r="E15" i="14"/>
  <c r="F15" i="14"/>
  <c r="B15" i="14"/>
  <c r="C15" i="13"/>
  <c r="F15" i="13"/>
  <c r="E15" i="13"/>
  <c r="H15" i="13"/>
  <c r="G15" i="13"/>
  <c r="D15" i="13"/>
  <c r="B15" i="13"/>
  <c r="B267" i="14" l="1"/>
  <c r="D267" i="14"/>
  <c r="F267" i="14"/>
  <c r="H267" i="14"/>
  <c r="C267" i="14"/>
  <c r="E267" i="14"/>
  <c r="G267" i="14"/>
  <c r="A268" i="14" a="1"/>
  <c r="A268" i="14" s="1"/>
  <c r="H290" i="13"/>
  <c r="B290" i="13"/>
  <c r="C290" i="13"/>
  <c r="D290" i="13"/>
  <c r="E290" i="13"/>
  <c r="F290" i="13"/>
  <c r="G290" i="13"/>
  <c r="A291" i="13" a="1"/>
  <c r="A291" i="13" s="1"/>
  <c r="D16" i="14"/>
  <c r="H16" i="14"/>
  <c r="E16" i="14"/>
  <c r="F16" i="14"/>
  <c r="G16" i="14"/>
  <c r="B16" i="14"/>
  <c r="C16" i="14"/>
  <c r="B16" i="13"/>
  <c r="E16" i="13"/>
  <c r="C16" i="13"/>
  <c r="F16" i="13"/>
  <c r="H16" i="13"/>
  <c r="D16" i="13"/>
  <c r="G16" i="13"/>
  <c r="H268" i="14" l="1"/>
  <c r="C268" i="14"/>
  <c r="E268" i="14"/>
  <c r="G268" i="14"/>
  <c r="B268" i="14"/>
  <c r="D268" i="14"/>
  <c r="F268" i="14"/>
  <c r="A269" i="14" a="1"/>
  <c r="A269" i="14" s="1"/>
  <c r="B291" i="13"/>
  <c r="E291" i="13"/>
  <c r="F291" i="13"/>
  <c r="G291" i="13"/>
  <c r="H291" i="13"/>
  <c r="C291" i="13"/>
  <c r="D291" i="13"/>
  <c r="A292" i="13" a="1"/>
  <c r="A292" i="13" s="1"/>
  <c r="E17" i="14"/>
  <c r="B17" i="14"/>
  <c r="F17" i="14"/>
  <c r="G17" i="14"/>
  <c r="H17" i="14"/>
  <c r="C17" i="14"/>
  <c r="D17" i="14"/>
  <c r="B17" i="13"/>
  <c r="D17" i="13"/>
  <c r="H17" i="13"/>
  <c r="C17" i="13"/>
  <c r="F17" i="13"/>
  <c r="E17" i="13"/>
  <c r="G17" i="13"/>
  <c r="C269" i="14" l="1"/>
  <c r="E269" i="14"/>
  <c r="B269" i="14"/>
  <c r="D269" i="14"/>
  <c r="G269" i="14"/>
  <c r="F269" i="14"/>
  <c r="H269" i="14"/>
  <c r="A270" i="14" a="1"/>
  <c r="A270" i="14" s="1"/>
  <c r="E292" i="13"/>
  <c r="F292" i="13"/>
  <c r="H292" i="13"/>
  <c r="B292" i="13"/>
  <c r="C292" i="13"/>
  <c r="D292" i="13"/>
  <c r="G292" i="13"/>
  <c r="A293" i="13" a="1"/>
  <c r="A293" i="13" s="1"/>
  <c r="B18" i="14"/>
  <c r="F18" i="14"/>
  <c r="C18" i="14"/>
  <c r="G18" i="14"/>
  <c r="H18" i="14"/>
  <c r="D18" i="14"/>
  <c r="E18" i="14"/>
  <c r="B18" i="13"/>
  <c r="C18" i="13"/>
  <c r="G18" i="13"/>
  <c r="F18" i="13"/>
  <c r="H18" i="13"/>
  <c r="E18" i="13"/>
  <c r="D18" i="13"/>
  <c r="E270" i="14" l="1"/>
  <c r="G270" i="14"/>
  <c r="B270" i="14"/>
  <c r="D270" i="14"/>
  <c r="F270" i="14"/>
  <c r="H270" i="14"/>
  <c r="C270" i="14"/>
  <c r="A271" i="14" a="1"/>
  <c r="A271" i="14" s="1"/>
  <c r="B293" i="13"/>
  <c r="D293" i="13"/>
  <c r="C293" i="13"/>
  <c r="G293" i="13"/>
  <c r="E293" i="13"/>
  <c r="H293" i="13"/>
  <c r="F293" i="13"/>
  <c r="A294" i="13" a="1"/>
  <c r="A294" i="13" s="1"/>
  <c r="C19" i="14"/>
  <c r="G19" i="14"/>
  <c r="D19" i="14"/>
  <c r="H19" i="14"/>
  <c r="B19" i="14"/>
  <c r="E19" i="14"/>
  <c r="F19" i="14"/>
  <c r="B19" i="13"/>
  <c r="C19" i="13"/>
  <c r="F19" i="13"/>
  <c r="G19" i="13"/>
  <c r="H19" i="13"/>
  <c r="E19" i="13"/>
  <c r="D19" i="13"/>
  <c r="D271" i="14" l="1"/>
  <c r="F271" i="14"/>
  <c r="B271" i="14"/>
  <c r="H271" i="14"/>
  <c r="C271" i="14"/>
  <c r="E271" i="14"/>
  <c r="G271" i="14"/>
  <c r="A272" i="14" a="1"/>
  <c r="A272" i="14" s="1"/>
  <c r="B294" i="13"/>
  <c r="G294" i="13"/>
  <c r="F294" i="13"/>
  <c r="C294" i="13"/>
  <c r="H294" i="13"/>
  <c r="E294" i="13"/>
  <c r="D294" i="13"/>
  <c r="A295" i="13" a="1"/>
  <c r="A295" i="13" s="1"/>
  <c r="D20" i="14"/>
  <c r="H20" i="14"/>
  <c r="E20" i="14"/>
  <c r="B20" i="14"/>
  <c r="C20" i="14"/>
  <c r="F20" i="14"/>
  <c r="G20" i="14"/>
  <c r="E20" i="13"/>
  <c r="G20" i="13"/>
  <c r="D20" i="13"/>
  <c r="H20" i="13"/>
  <c r="C20" i="13"/>
  <c r="F20" i="13"/>
  <c r="B20" i="13"/>
  <c r="C272" i="14" l="1"/>
  <c r="E272" i="14"/>
  <c r="H272" i="14"/>
  <c r="G272" i="14"/>
  <c r="B272" i="14"/>
  <c r="D272" i="14"/>
  <c r="F272" i="14"/>
  <c r="A273" i="14" a="1"/>
  <c r="A273" i="14" s="1"/>
  <c r="E295" i="13"/>
  <c r="G295" i="13"/>
  <c r="C295" i="13"/>
  <c r="B295" i="13"/>
  <c r="D295" i="13"/>
  <c r="F295" i="13"/>
  <c r="H295" i="13"/>
  <c r="A296" i="13" a="1"/>
  <c r="A296" i="13" s="1"/>
  <c r="E21" i="14"/>
  <c r="B21" i="14"/>
  <c r="F21" i="14"/>
  <c r="C21" i="14"/>
  <c r="D21" i="14"/>
  <c r="G21" i="14"/>
  <c r="H21" i="14"/>
  <c r="B21" i="13"/>
  <c r="D21" i="13"/>
  <c r="H21" i="13"/>
  <c r="G21" i="13"/>
  <c r="F21" i="13"/>
  <c r="E21" i="13"/>
  <c r="C21" i="13"/>
  <c r="G273" i="14" l="1"/>
  <c r="B273" i="14"/>
  <c r="D273" i="14"/>
  <c r="F273" i="14"/>
  <c r="H273" i="14"/>
  <c r="C273" i="14"/>
  <c r="E273" i="14"/>
  <c r="A274" i="14" a="1"/>
  <c r="A274" i="14" s="1"/>
  <c r="D296" i="13"/>
  <c r="F296" i="13"/>
  <c r="E296" i="13"/>
  <c r="G296" i="13"/>
  <c r="H296" i="13"/>
  <c r="C296" i="13"/>
  <c r="B296" i="13"/>
  <c r="A297" i="13" a="1"/>
  <c r="A297" i="13" s="1"/>
  <c r="B22" i="14"/>
  <c r="F22" i="14"/>
  <c r="C22" i="14"/>
  <c r="G22" i="14"/>
  <c r="D22" i="14"/>
  <c r="E22" i="14"/>
  <c r="H22" i="14"/>
  <c r="C22" i="13"/>
  <c r="G22" i="13"/>
  <c r="H22" i="13"/>
  <c r="F22" i="13"/>
  <c r="D22" i="13"/>
  <c r="E22" i="13"/>
  <c r="B22" i="13"/>
  <c r="E274" i="14" l="1"/>
  <c r="G274" i="14"/>
  <c r="B274" i="14"/>
  <c r="D274" i="14"/>
  <c r="F274" i="14"/>
  <c r="H274" i="14"/>
  <c r="C274" i="14"/>
  <c r="A275" i="14" a="1"/>
  <c r="A275" i="14" s="1"/>
  <c r="G297" i="13"/>
  <c r="B297" i="13"/>
  <c r="D297" i="13"/>
  <c r="F297" i="13"/>
  <c r="C297" i="13"/>
  <c r="E297" i="13"/>
  <c r="H297" i="13"/>
  <c r="A298" i="13" a="1"/>
  <c r="A298" i="13" s="1"/>
  <c r="C23" i="14"/>
  <c r="G23" i="14"/>
  <c r="D23" i="14"/>
  <c r="H23" i="14"/>
  <c r="E23" i="14"/>
  <c r="F23" i="14"/>
  <c r="B23" i="14"/>
  <c r="B23" i="13"/>
  <c r="C23" i="13"/>
  <c r="F23" i="13"/>
  <c r="H23" i="13"/>
  <c r="D23" i="13"/>
  <c r="G23" i="13"/>
  <c r="E23" i="13"/>
  <c r="D275" i="14" l="1"/>
  <c r="F275" i="14"/>
  <c r="B275" i="14"/>
  <c r="H275" i="14"/>
  <c r="C275" i="14"/>
  <c r="E275" i="14"/>
  <c r="G275" i="14"/>
  <c r="A276" i="14" a="1"/>
  <c r="A276" i="14" s="1"/>
  <c r="G298" i="13"/>
  <c r="B298" i="13"/>
  <c r="D298" i="13"/>
  <c r="F298" i="13"/>
  <c r="H298" i="13"/>
  <c r="C298" i="13"/>
  <c r="E298" i="13"/>
  <c r="A299" i="13" a="1"/>
  <c r="A299" i="13" s="1"/>
  <c r="D24" i="14"/>
  <c r="H24" i="14"/>
  <c r="E24" i="14"/>
  <c r="F24" i="14"/>
  <c r="G24" i="14"/>
  <c r="B24" i="14"/>
  <c r="C24" i="14"/>
  <c r="E26" i="13"/>
  <c r="C25" i="13"/>
  <c r="F25" i="13"/>
  <c r="E25" i="13"/>
  <c r="D25" i="13"/>
  <c r="H25" i="13"/>
  <c r="G25" i="13"/>
  <c r="B25" i="13"/>
  <c r="C24" i="13"/>
  <c r="G24" i="13"/>
  <c r="E24" i="13"/>
  <c r="D24" i="13"/>
  <c r="H24" i="13"/>
  <c r="F24" i="13"/>
  <c r="B24" i="13"/>
  <c r="C276" i="14" l="1"/>
  <c r="E276" i="14"/>
  <c r="G276" i="14"/>
  <c r="B276" i="14"/>
  <c r="D276" i="14"/>
  <c r="F276" i="14"/>
  <c r="H276" i="14"/>
  <c r="A277" i="14" a="1"/>
  <c r="A277" i="14" s="1"/>
  <c r="E299" i="13"/>
  <c r="G299" i="13"/>
  <c r="B299" i="13"/>
  <c r="D299" i="13"/>
  <c r="F299" i="13"/>
  <c r="H299" i="13"/>
  <c r="C299" i="13"/>
  <c r="A300" i="13" a="1"/>
  <c r="A300" i="13" s="1"/>
  <c r="G26" i="13"/>
  <c r="D26" i="13"/>
  <c r="C26" i="13"/>
  <c r="E25" i="14"/>
  <c r="B25" i="14"/>
  <c r="F25" i="14"/>
  <c r="G25" i="14"/>
  <c r="H25" i="14"/>
  <c r="C25" i="14"/>
  <c r="D25" i="14"/>
  <c r="F27" i="13"/>
  <c r="B26" i="13"/>
  <c r="F26" i="13"/>
  <c r="H26" i="13"/>
  <c r="G277" i="14" l="1"/>
  <c r="B277" i="14"/>
  <c r="D277" i="14"/>
  <c r="C277" i="14"/>
  <c r="E277" i="14"/>
  <c r="F277" i="14"/>
  <c r="H277" i="14"/>
  <c r="A278" i="14" a="1"/>
  <c r="A278" i="14" s="1"/>
  <c r="E300" i="13"/>
  <c r="G300" i="13"/>
  <c r="D300" i="13"/>
  <c r="F300" i="13"/>
  <c r="H300" i="13"/>
  <c r="C300" i="13"/>
  <c r="B300" i="13"/>
  <c r="A301" i="13" a="1"/>
  <c r="A301" i="13" s="1"/>
  <c r="C27" i="13"/>
  <c r="B26" i="14"/>
  <c r="F26" i="14"/>
  <c r="C26" i="14"/>
  <c r="G26" i="14"/>
  <c r="H26" i="14"/>
  <c r="D26" i="14"/>
  <c r="E26" i="14"/>
  <c r="E27" i="13"/>
  <c r="B27" i="13"/>
  <c r="G27" i="13"/>
  <c r="D27" i="13"/>
  <c r="H27" i="13"/>
  <c r="C278" i="14" l="1"/>
  <c r="E278" i="14"/>
  <c r="G278" i="14"/>
  <c r="F278" i="14"/>
  <c r="H278" i="14"/>
  <c r="B278" i="14"/>
  <c r="D278" i="14"/>
  <c r="A279" i="14" a="1"/>
  <c r="A279" i="14" s="1"/>
  <c r="H301" i="13"/>
  <c r="C301" i="13"/>
  <c r="E301" i="13"/>
  <c r="G301" i="13"/>
  <c r="B301" i="13"/>
  <c r="D301" i="13"/>
  <c r="F301" i="13"/>
  <c r="A302" i="13" a="1"/>
  <c r="A302" i="13" s="1"/>
  <c r="C27" i="14"/>
  <c r="G27" i="14"/>
  <c r="D27" i="14"/>
  <c r="H27" i="14"/>
  <c r="B27" i="14"/>
  <c r="E27" i="14"/>
  <c r="F27" i="14"/>
  <c r="G28" i="13"/>
  <c r="D28" i="13"/>
  <c r="B28" i="13"/>
  <c r="E28" i="13"/>
  <c r="F28" i="13"/>
  <c r="H28" i="13"/>
  <c r="C28" i="13"/>
  <c r="B279" i="14" l="1"/>
  <c r="D279" i="14"/>
  <c r="F279" i="14"/>
  <c r="E279" i="14"/>
  <c r="G279" i="14"/>
  <c r="H279" i="14"/>
  <c r="C279" i="14"/>
  <c r="A280" i="14" a="1"/>
  <c r="A280" i="14" s="1"/>
  <c r="G302" i="13"/>
  <c r="B302" i="13"/>
  <c r="D302" i="13"/>
  <c r="F302" i="13"/>
  <c r="H302" i="13"/>
  <c r="C302" i="13"/>
  <c r="E302" i="13"/>
  <c r="A303" i="13" a="1"/>
  <c r="A303" i="13" s="1"/>
  <c r="D28" i="14"/>
  <c r="H28" i="14"/>
  <c r="E28" i="14"/>
  <c r="B28" i="14"/>
  <c r="C28" i="14"/>
  <c r="F28" i="14"/>
  <c r="G28" i="14"/>
  <c r="E29" i="13"/>
  <c r="B29" i="13"/>
  <c r="F29" i="13"/>
  <c r="H29" i="13"/>
  <c r="C29" i="13"/>
  <c r="D29" i="13"/>
  <c r="G29" i="13"/>
  <c r="H280" i="14" l="1"/>
  <c r="C280" i="14"/>
  <c r="E280" i="14"/>
  <c r="D280" i="14"/>
  <c r="F280" i="14"/>
  <c r="G280" i="14"/>
  <c r="B280" i="14"/>
  <c r="A281" i="14" a="1"/>
  <c r="A281" i="14" s="1"/>
  <c r="C303" i="13"/>
  <c r="E303" i="13"/>
  <c r="G303" i="13"/>
  <c r="B303" i="13"/>
  <c r="D303" i="13"/>
  <c r="F303" i="13"/>
  <c r="H303" i="13"/>
  <c r="A304" i="13" a="1"/>
  <c r="A304" i="13" s="1"/>
  <c r="E29" i="14"/>
  <c r="B29" i="14"/>
  <c r="F29" i="14"/>
  <c r="C29" i="14"/>
  <c r="D29" i="14"/>
  <c r="G29" i="14"/>
  <c r="H29" i="14"/>
  <c r="C30" i="13"/>
  <c r="D30" i="13"/>
  <c r="E30" i="13"/>
  <c r="H30" i="13"/>
  <c r="G30" i="13"/>
  <c r="F30" i="13"/>
  <c r="B30" i="13"/>
  <c r="B281" i="14" l="1"/>
  <c r="D281" i="14"/>
  <c r="C281" i="14"/>
  <c r="E281" i="14"/>
  <c r="G281" i="14"/>
  <c r="F281" i="14"/>
  <c r="H281" i="14"/>
  <c r="A282" i="14" a="1"/>
  <c r="A282" i="14" s="1"/>
  <c r="D304" i="13"/>
  <c r="F304" i="13"/>
  <c r="E304" i="13"/>
  <c r="G304" i="13"/>
  <c r="H304" i="13"/>
  <c r="C304" i="13"/>
  <c r="B304" i="13"/>
  <c r="A305" i="13" a="1"/>
  <c r="A305" i="13" s="1"/>
  <c r="B30" i="14"/>
  <c r="F30" i="14"/>
  <c r="C30" i="14"/>
  <c r="G30" i="14"/>
  <c r="D30" i="14"/>
  <c r="E30" i="14"/>
  <c r="H30" i="14"/>
  <c r="H31" i="13"/>
  <c r="G31" i="13"/>
  <c r="B31" i="13"/>
  <c r="C31" i="13"/>
  <c r="F31" i="13"/>
  <c r="D31" i="13"/>
  <c r="E31" i="13"/>
  <c r="E282" i="14" l="1"/>
  <c r="G282" i="14"/>
  <c r="B282" i="14"/>
  <c r="D282" i="14"/>
  <c r="F282" i="14"/>
  <c r="H282" i="14"/>
  <c r="C282" i="14"/>
  <c r="A283" i="14" a="1"/>
  <c r="A283" i="14" s="1"/>
  <c r="C305" i="13"/>
  <c r="E305" i="13"/>
  <c r="H305" i="13"/>
  <c r="G305" i="13"/>
  <c r="B305" i="13"/>
  <c r="D305" i="13"/>
  <c r="F305" i="13"/>
  <c r="A306" i="13" a="1"/>
  <c r="A306" i="13" s="1"/>
  <c r="C31" i="14"/>
  <c r="G31" i="14"/>
  <c r="D31" i="14"/>
  <c r="H31" i="14"/>
  <c r="E31" i="14"/>
  <c r="F31" i="14"/>
  <c r="B31" i="14"/>
  <c r="C32" i="13"/>
  <c r="E32" i="13"/>
  <c r="G32" i="13"/>
  <c r="D32" i="13"/>
  <c r="H32" i="13"/>
  <c r="F32" i="13"/>
  <c r="B32" i="13"/>
  <c r="B283" i="14" l="1"/>
  <c r="D283" i="14"/>
  <c r="F283" i="14"/>
  <c r="E283" i="14"/>
  <c r="G283" i="14"/>
  <c r="H283" i="14"/>
  <c r="C283" i="14"/>
  <c r="A284" i="14" a="1"/>
  <c r="A284" i="14" s="1"/>
  <c r="B306" i="13"/>
  <c r="D306" i="13"/>
  <c r="C306" i="13"/>
  <c r="E306" i="13"/>
  <c r="F306" i="13"/>
  <c r="H306" i="13"/>
  <c r="G306" i="13"/>
  <c r="A307" i="13" a="1"/>
  <c r="A307" i="13" s="1"/>
  <c r="D32" i="14"/>
  <c r="H32" i="14"/>
  <c r="E32" i="14"/>
  <c r="F32" i="14"/>
  <c r="G32" i="14"/>
  <c r="B32" i="14"/>
  <c r="C32" i="14"/>
  <c r="H33" i="13"/>
  <c r="G33" i="13"/>
  <c r="B33" i="13"/>
  <c r="C33" i="13"/>
  <c r="E33" i="13"/>
  <c r="F33" i="13"/>
  <c r="D33" i="13"/>
  <c r="C284" i="14" l="1"/>
  <c r="E284" i="14"/>
  <c r="D284" i="14"/>
  <c r="F284" i="14"/>
  <c r="H284" i="14"/>
  <c r="G284" i="14"/>
  <c r="B284" i="14"/>
  <c r="A285" i="14" a="1"/>
  <c r="A285" i="14" s="1"/>
  <c r="E307" i="13"/>
  <c r="G307" i="13"/>
  <c r="C307" i="13"/>
  <c r="B307" i="13"/>
  <c r="D307" i="13"/>
  <c r="F307" i="13"/>
  <c r="H307" i="13"/>
  <c r="A308" i="13" a="1"/>
  <c r="A308" i="13" s="1"/>
  <c r="E33" i="14"/>
  <c r="B33" i="14"/>
  <c r="F33" i="14"/>
  <c r="G33" i="14"/>
  <c r="H33" i="14"/>
  <c r="C33" i="14"/>
  <c r="D33" i="14"/>
  <c r="C34" i="13"/>
  <c r="F34" i="13"/>
  <c r="E34" i="13"/>
  <c r="D34" i="13"/>
  <c r="H34" i="13"/>
  <c r="G34" i="13"/>
  <c r="B34" i="13"/>
  <c r="B285" i="14" l="1"/>
  <c r="D285" i="14"/>
  <c r="F285" i="14"/>
  <c r="H285" i="14"/>
  <c r="C285" i="14"/>
  <c r="E285" i="14"/>
  <c r="G285" i="14"/>
  <c r="A286" i="14" a="1"/>
  <c r="A286" i="14" s="1"/>
  <c r="D308" i="13"/>
  <c r="F308" i="13"/>
  <c r="B308" i="13"/>
  <c r="H308" i="13"/>
  <c r="C308" i="13"/>
  <c r="E308" i="13"/>
  <c r="G308" i="13"/>
  <c r="A309" i="13" a="1"/>
  <c r="A309" i="13" s="1"/>
  <c r="B34" i="14"/>
  <c r="F34" i="14"/>
  <c r="C34" i="14"/>
  <c r="G34" i="14"/>
  <c r="H34" i="14"/>
  <c r="D34" i="14"/>
  <c r="E34" i="14"/>
  <c r="H35" i="13"/>
  <c r="G35" i="13"/>
  <c r="B35" i="13"/>
  <c r="C35" i="13"/>
  <c r="E35" i="13"/>
  <c r="D35" i="13"/>
  <c r="F35" i="13"/>
  <c r="E286" i="14" l="1"/>
  <c r="G286" i="14"/>
  <c r="B286" i="14"/>
  <c r="D286" i="14"/>
  <c r="F286" i="14"/>
  <c r="H286" i="14"/>
  <c r="C286" i="14"/>
  <c r="A287" i="14" a="1"/>
  <c r="A287" i="14" s="1"/>
  <c r="G309" i="13"/>
  <c r="B309" i="13"/>
  <c r="C309" i="13"/>
  <c r="E309" i="13"/>
  <c r="D309" i="13"/>
  <c r="F309" i="13"/>
  <c r="H309" i="13"/>
  <c r="A310" i="13" a="1"/>
  <c r="A310" i="13" s="1"/>
  <c r="C35" i="14"/>
  <c r="G35" i="14"/>
  <c r="D35" i="14"/>
  <c r="H35" i="14"/>
  <c r="B35" i="14"/>
  <c r="E35" i="14"/>
  <c r="F35" i="14"/>
  <c r="G36" i="13"/>
  <c r="E36" i="13"/>
  <c r="D36" i="13"/>
  <c r="C36" i="13"/>
  <c r="H36" i="13"/>
  <c r="F36" i="13"/>
  <c r="B36" i="13"/>
  <c r="D287" i="14" l="1"/>
  <c r="F287" i="14"/>
  <c r="H287" i="14"/>
  <c r="C287" i="14"/>
  <c r="E287" i="14"/>
  <c r="G287" i="14"/>
  <c r="B287" i="14"/>
  <c r="A288" i="14" a="1"/>
  <c r="A288" i="14" s="1"/>
  <c r="G310" i="13"/>
  <c r="B310" i="13"/>
  <c r="D310" i="13"/>
  <c r="F310" i="13"/>
  <c r="H310" i="13"/>
  <c r="C310" i="13"/>
  <c r="E310" i="13"/>
  <c r="A311" i="13" a="1"/>
  <c r="A311" i="13" s="1"/>
  <c r="D36" i="14"/>
  <c r="H36" i="14"/>
  <c r="E36" i="14"/>
  <c r="B36" i="14"/>
  <c r="C36" i="14"/>
  <c r="F36" i="14"/>
  <c r="G36" i="14"/>
  <c r="H38" i="13"/>
  <c r="B38" i="13"/>
  <c r="C38" i="13"/>
  <c r="G38" i="13"/>
  <c r="D38" i="13"/>
  <c r="D39" i="13"/>
  <c r="E38" i="13"/>
  <c r="F38" i="13"/>
  <c r="C37" i="13"/>
  <c r="B37" i="13"/>
  <c r="F37" i="13"/>
  <c r="G37" i="13"/>
  <c r="D37" i="13"/>
  <c r="E37" i="13"/>
  <c r="H37" i="13"/>
  <c r="C288" i="14" l="1"/>
  <c r="F288" i="14"/>
  <c r="B288" i="14"/>
  <c r="G288" i="14"/>
  <c r="D288" i="14"/>
  <c r="E288" i="14"/>
  <c r="H288" i="14"/>
  <c r="A289" i="14" a="1"/>
  <c r="A289" i="14" s="1"/>
  <c r="E311" i="13"/>
  <c r="G311" i="13"/>
  <c r="C311" i="13"/>
  <c r="B311" i="13"/>
  <c r="D311" i="13"/>
  <c r="F311" i="13"/>
  <c r="H311" i="13"/>
  <c r="A312" i="13" a="1"/>
  <c r="A312" i="13" s="1"/>
  <c r="B39" i="13"/>
  <c r="F39" i="13"/>
  <c r="E39" i="13"/>
  <c r="C39" i="13"/>
  <c r="E37" i="14"/>
  <c r="B37" i="14"/>
  <c r="F37" i="14"/>
  <c r="C37" i="14"/>
  <c r="D37" i="14"/>
  <c r="G37" i="14"/>
  <c r="H37" i="14"/>
  <c r="G40" i="13"/>
  <c r="H39" i="13"/>
  <c r="G39" i="13"/>
  <c r="B289" i="14" l="1"/>
  <c r="E289" i="14"/>
  <c r="F289" i="14"/>
  <c r="G289" i="14"/>
  <c r="D289" i="14"/>
  <c r="C289" i="14"/>
  <c r="H289" i="14"/>
  <c r="A290" i="14" a="1"/>
  <c r="A290" i="14" s="1"/>
  <c r="E312" i="13"/>
  <c r="G312" i="13"/>
  <c r="C312" i="13"/>
  <c r="B312" i="13"/>
  <c r="D312" i="13"/>
  <c r="F312" i="13"/>
  <c r="H312" i="13"/>
  <c r="A313" i="13" a="1"/>
  <c r="A313" i="13" s="1"/>
  <c r="D40" i="13"/>
  <c r="B40" i="13"/>
  <c r="B38" i="14"/>
  <c r="F38" i="14"/>
  <c r="C38" i="14"/>
  <c r="G38" i="14"/>
  <c r="D38" i="14"/>
  <c r="E38" i="14"/>
  <c r="H38" i="14"/>
  <c r="H40" i="13"/>
  <c r="C40" i="13"/>
  <c r="D41" i="13"/>
  <c r="E40" i="13"/>
  <c r="F40" i="13"/>
  <c r="E290" i="14" l="1"/>
  <c r="B290" i="14"/>
  <c r="C290" i="14"/>
  <c r="D290" i="14"/>
  <c r="G290" i="14"/>
  <c r="F290" i="14"/>
  <c r="H290" i="14"/>
  <c r="A291" i="14" a="1"/>
  <c r="A291" i="14" s="1"/>
  <c r="F313" i="13"/>
  <c r="C313" i="13"/>
  <c r="D313" i="13"/>
  <c r="E313" i="13"/>
  <c r="G313" i="13"/>
  <c r="B313" i="13"/>
  <c r="H313" i="13"/>
  <c r="A314" i="13" a="1"/>
  <c r="A314" i="13" s="1"/>
  <c r="C39" i="14"/>
  <c r="G39" i="14"/>
  <c r="D39" i="14"/>
  <c r="H39" i="14"/>
  <c r="E39" i="14"/>
  <c r="F39" i="14"/>
  <c r="B39" i="14"/>
  <c r="G41" i="13"/>
  <c r="F41" i="13"/>
  <c r="E42" i="13"/>
  <c r="E41" i="13"/>
  <c r="H41" i="13"/>
  <c r="C41" i="13"/>
  <c r="B41" i="13"/>
  <c r="B291" i="14" l="1"/>
  <c r="C291" i="14"/>
  <c r="F291" i="14"/>
  <c r="H291" i="14"/>
  <c r="E291" i="14"/>
  <c r="D291" i="14"/>
  <c r="G291" i="14"/>
  <c r="A292" i="14" a="1"/>
  <c r="A292" i="14" s="1"/>
  <c r="D314" i="13"/>
  <c r="F314" i="13"/>
  <c r="H314" i="13"/>
  <c r="G314" i="13"/>
  <c r="E314" i="13"/>
  <c r="B314" i="13"/>
  <c r="C314" i="13"/>
  <c r="A315" i="13" a="1"/>
  <c r="A315" i="13" s="1"/>
  <c r="D40" i="14"/>
  <c r="H40" i="14"/>
  <c r="E40" i="14"/>
  <c r="F40" i="14"/>
  <c r="G40" i="14"/>
  <c r="B40" i="14"/>
  <c r="C40" i="14"/>
  <c r="H42" i="13"/>
  <c r="C42" i="13"/>
  <c r="B42" i="13"/>
  <c r="D42" i="13"/>
  <c r="H43" i="13"/>
  <c r="F42" i="13"/>
  <c r="G42" i="13"/>
  <c r="E292" i="14" l="1"/>
  <c r="H292" i="14"/>
  <c r="B292" i="14"/>
  <c r="D292" i="14"/>
  <c r="G292" i="14"/>
  <c r="F292" i="14"/>
  <c r="C292" i="14"/>
  <c r="A293" i="14" a="1"/>
  <c r="A293" i="14" s="1"/>
  <c r="C315" i="13"/>
  <c r="D315" i="13"/>
  <c r="H315" i="13"/>
  <c r="G315" i="13"/>
  <c r="E315" i="13"/>
  <c r="B315" i="13"/>
  <c r="F315" i="13"/>
  <c r="A316" i="13" a="1"/>
  <c r="A316" i="13" s="1"/>
  <c r="E41" i="14"/>
  <c r="B41" i="14"/>
  <c r="F41" i="14"/>
  <c r="G41" i="14"/>
  <c r="H41" i="14"/>
  <c r="C41" i="14"/>
  <c r="D41" i="14"/>
  <c r="G43" i="13"/>
  <c r="D43" i="13"/>
  <c r="E43" i="13"/>
  <c r="C43" i="13"/>
  <c r="B43" i="13"/>
  <c r="F43" i="13"/>
  <c r="F44" i="13"/>
  <c r="B293" i="14" l="1"/>
  <c r="D293" i="14"/>
  <c r="F293" i="14"/>
  <c r="H293" i="14"/>
  <c r="C293" i="14"/>
  <c r="E293" i="14"/>
  <c r="G293" i="14"/>
  <c r="A294" i="14" a="1"/>
  <c r="A294" i="14" s="1"/>
  <c r="B316" i="13"/>
  <c r="G316" i="13"/>
  <c r="E316" i="13"/>
  <c r="F316" i="13"/>
  <c r="C316" i="13"/>
  <c r="D316" i="13"/>
  <c r="H316" i="13"/>
  <c r="A317" i="13" a="1"/>
  <c r="A317" i="13" s="1"/>
  <c r="C42" i="14"/>
  <c r="G42" i="14"/>
  <c r="E42" i="14"/>
  <c r="F42" i="14"/>
  <c r="H42" i="14"/>
  <c r="B42" i="14"/>
  <c r="D42" i="14"/>
  <c r="H44" i="13"/>
  <c r="G44" i="13"/>
  <c r="B44" i="13"/>
  <c r="E44" i="13"/>
  <c r="C45" i="13"/>
  <c r="C44" i="13"/>
  <c r="D44" i="13"/>
  <c r="E294" i="14" l="1"/>
  <c r="G294" i="14"/>
  <c r="B294" i="14"/>
  <c r="D294" i="14"/>
  <c r="C294" i="14"/>
  <c r="F294" i="14"/>
  <c r="H294" i="14"/>
  <c r="A295" i="14" a="1"/>
  <c r="A295" i="14" s="1"/>
  <c r="E317" i="13"/>
  <c r="C317" i="13"/>
  <c r="G317" i="13"/>
  <c r="F317" i="13"/>
  <c r="H317" i="13"/>
  <c r="B317" i="13"/>
  <c r="D317" i="13"/>
  <c r="A318" i="13" a="1"/>
  <c r="A318" i="13" s="1"/>
  <c r="E45" i="13"/>
  <c r="B45" i="13"/>
  <c r="D43" i="14"/>
  <c r="H43" i="14"/>
  <c r="C43" i="14"/>
  <c r="E43" i="14"/>
  <c r="B43" i="14"/>
  <c r="F43" i="14"/>
  <c r="G43" i="14"/>
  <c r="D45" i="13"/>
  <c r="F45" i="13"/>
  <c r="F46" i="13"/>
  <c r="G45" i="13"/>
  <c r="H45" i="13"/>
  <c r="D295" i="14" l="1"/>
  <c r="F295" i="14"/>
  <c r="E295" i="14"/>
  <c r="G295" i="14"/>
  <c r="B295" i="14"/>
  <c r="H295" i="14"/>
  <c r="C295" i="14"/>
  <c r="A296" i="14" a="1"/>
  <c r="A296" i="14" s="1"/>
  <c r="E318" i="13"/>
  <c r="G318" i="13"/>
  <c r="B318" i="13"/>
  <c r="D318" i="13"/>
  <c r="C318" i="13"/>
  <c r="F318" i="13"/>
  <c r="H318" i="13"/>
  <c r="A319" i="13" a="1"/>
  <c r="A319" i="13" s="1"/>
  <c r="E44" i="14"/>
  <c r="B44" i="14"/>
  <c r="G44" i="14"/>
  <c r="C44" i="14"/>
  <c r="H44" i="14"/>
  <c r="D44" i="14"/>
  <c r="F44" i="14"/>
  <c r="H46" i="13"/>
  <c r="C46" i="13"/>
  <c r="D47" i="13"/>
  <c r="G46" i="13"/>
  <c r="D46" i="13"/>
  <c r="E46" i="13"/>
  <c r="B46" i="13"/>
  <c r="H296" i="14" l="1"/>
  <c r="C296" i="14"/>
  <c r="E296" i="14"/>
  <c r="D296" i="14"/>
  <c r="F296" i="14"/>
  <c r="G296" i="14"/>
  <c r="B296" i="14"/>
  <c r="A297" i="14" a="1"/>
  <c r="A297" i="14" s="1"/>
  <c r="D319" i="13"/>
  <c r="F319" i="13"/>
  <c r="B319" i="13"/>
  <c r="H319" i="13"/>
  <c r="C319" i="13"/>
  <c r="E319" i="13"/>
  <c r="G319" i="13"/>
  <c r="A320" i="13" a="1"/>
  <c r="A320" i="13" s="1"/>
  <c r="B45" i="14"/>
  <c r="F45" i="14"/>
  <c r="E45" i="14"/>
  <c r="G45" i="14"/>
  <c r="H45" i="14"/>
  <c r="C45" i="14"/>
  <c r="D45" i="14"/>
  <c r="B47" i="13"/>
  <c r="G47" i="13"/>
  <c r="G48" i="13"/>
  <c r="H47" i="13"/>
  <c r="F47" i="13"/>
  <c r="C47" i="13"/>
  <c r="E47" i="13"/>
  <c r="B297" i="14" l="1"/>
  <c r="D297" i="14"/>
  <c r="C297" i="14"/>
  <c r="E297" i="14"/>
  <c r="G297" i="14"/>
  <c r="F297" i="14"/>
  <c r="H297" i="14"/>
  <c r="A298" i="14" a="1"/>
  <c r="A298" i="14" s="1"/>
  <c r="C320" i="13"/>
  <c r="E320" i="13"/>
  <c r="H320" i="13"/>
  <c r="G320" i="13"/>
  <c r="B320" i="13"/>
  <c r="F320" i="13"/>
  <c r="D320" i="13"/>
  <c r="A321" i="13" a="1"/>
  <c r="A321" i="13" s="1"/>
  <c r="C48" i="13"/>
  <c r="D48" i="13"/>
  <c r="C46" i="14"/>
  <c r="G46" i="14"/>
  <c r="D46" i="14"/>
  <c r="E46" i="14"/>
  <c r="B46" i="14"/>
  <c r="F46" i="14"/>
  <c r="H46" i="14"/>
  <c r="B48" i="13"/>
  <c r="F48" i="13"/>
  <c r="G49" i="13"/>
  <c r="H48" i="13"/>
  <c r="E48" i="13"/>
  <c r="E298" i="14" l="1"/>
  <c r="G298" i="14"/>
  <c r="F298" i="14"/>
  <c r="H298" i="14"/>
  <c r="C298" i="14"/>
  <c r="B298" i="14"/>
  <c r="D298" i="14"/>
  <c r="A299" i="14" a="1"/>
  <c r="A299" i="14" s="1"/>
  <c r="B321" i="13"/>
  <c r="D321" i="13"/>
  <c r="F321" i="13"/>
  <c r="H321" i="13"/>
  <c r="G321" i="13"/>
  <c r="C321" i="13"/>
  <c r="E321" i="13"/>
  <c r="A322" i="13" a="1"/>
  <c r="A322" i="13" s="1"/>
  <c r="D47" i="14"/>
  <c r="H47" i="14"/>
  <c r="B47" i="14"/>
  <c r="G47" i="14"/>
  <c r="C47" i="14"/>
  <c r="E47" i="14"/>
  <c r="F47" i="14"/>
  <c r="D49" i="13"/>
  <c r="F49" i="13"/>
  <c r="E50" i="13"/>
  <c r="H49" i="13"/>
  <c r="E49" i="13"/>
  <c r="C49" i="13"/>
  <c r="B49" i="13"/>
  <c r="D299" i="14" l="1"/>
  <c r="F299" i="14"/>
  <c r="H299" i="14"/>
  <c r="C299" i="14"/>
  <c r="E299" i="14"/>
  <c r="G299" i="14"/>
  <c r="B299" i="14"/>
  <c r="A300" i="14" a="1"/>
  <c r="A300" i="14" s="1"/>
  <c r="E322" i="13"/>
  <c r="G322" i="13"/>
  <c r="B322" i="13"/>
  <c r="D322" i="13"/>
  <c r="F322" i="13"/>
  <c r="H322" i="13"/>
  <c r="C322" i="13"/>
  <c r="A323" i="13" a="1"/>
  <c r="A323" i="13" s="1"/>
  <c r="C50" i="13"/>
  <c r="B50" i="13"/>
  <c r="F50" i="13"/>
  <c r="E48" i="14"/>
  <c r="F48" i="14"/>
  <c r="B48" i="14"/>
  <c r="G48" i="14"/>
  <c r="H48" i="14"/>
  <c r="C48" i="14"/>
  <c r="D48" i="14"/>
  <c r="G50" i="13"/>
  <c r="C51" i="13"/>
  <c r="H50" i="13"/>
  <c r="D50" i="13"/>
  <c r="C300" i="14" l="1"/>
  <c r="E300" i="14"/>
  <c r="G300" i="14"/>
  <c r="B300" i="14"/>
  <c r="H300" i="14"/>
  <c r="D300" i="14"/>
  <c r="F300" i="14"/>
  <c r="A301" i="14" a="1"/>
  <c r="A301" i="14" s="1"/>
  <c r="B323" i="13"/>
  <c r="D323" i="13"/>
  <c r="F323" i="13"/>
  <c r="H323" i="13"/>
  <c r="C323" i="13"/>
  <c r="E323" i="13"/>
  <c r="G323" i="13"/>
  <c r="A324" i="13" a="1"/>
  <c r="A324" i="13" s="1"/>
  <c r="B49" i="14"/>
  <c r="F49" i="14"/>
  <c r="D49" i="14"/>
  <c r="E49" i="14"/>
  <c r="C49" i="14"/>
  <c r="G49" i="14"/>
  <c r="H49" i="14"/>
  <c r="H52" i="13"/>
  <c r="H51" i="13"/>
  <c r="E51" i="13"/>
  <c r="D51" i="13"/>
  <c r="B51" i="13"/>
  <c r="G51" i="13"/>
  <c r="F51" i="13"/>
  <c r="B301" i="14" l="1"/>
  <c r="D301" i="14"/>
  <c r="C301" i="14"/>
  <c r="E301" i="14"/>
  <c r="G301" i="14"/>
  <c r="F301" i="14"/>
  <c r="H301" i="14"/>
  <c r="A302" i="14" a="1"/>
  <c r="A302" i="14" s="1"/>
  <c r="H324" i="13"/>
  <c r="C324" i="13"/>
  <c r="E324" i="13"/>
  <c r="G324" i="13"/>
  <c r="B324" i="13"/>
  <c r="D324" i="13"/>
  <c r="F324" i="13"/>
  <c r="A325" i="13" a="1"/>
  <c r="A325" i="13" s="1"/>
  <c r="F52" i="13"/>
  <c r="G52" i="13"/>
  <c r="E52" i="13"/>
  <c r="C52" i="13"/>
  <c r="B52" i="13"/>
  <c r="D52" i="13"/>
  <c r="C50" i="14"/>
  <c r="G50" i="14"/>
  <c r="B50" i="14"/>
  <c r="H50" i="14"/>
  <c r="D50" i="14"/>
  <c r="E50" i="14"/>
  <c r="F50" i="14"/>
  <c r="F53" i="13"/>
  <c r="E302" i="14" l="1"/>
  <c r="G302" i="14"/>
  <c r="F302" i="14"/>
  <c r="H302" i="14"/>
  <c r="C302" i="14"/>
  <c r="B302" i="14"/>
  <c r="D302" i="14"/>
  <c r="A303" i="14" a="1"/>
  <c r="A303" i="14" s="1"/>
  <c r="B325" i="13"/>
  <c r="D325" i="13"/>
  <c r="F325" i="13"/>
  <c r="H325" i="13"/>
  <c r="C325" i="13"/>
  <c r="E325" i="13"/>
  <c r="G325" i="13"/>
  <c r="A326" i="13" a="1"/>
  <c r="A326" i="13" s="1"/>
  <c r="C53" i="13"/>
  <c r="D51" i="14"/>
  <c r="H51" i="14"/>
  <c r="F51" i="14"/>
  <c r="B51" i="14"/>
  <c r="G51" i="14"/>
  <c r="C51" i="14"/>
  <c r="E51" i="14"/>
  <c r="B53" i="13"/>
  <c r="C54" i="13"/>
  <c r="H53" i="13"/>
  <c r="E53" i="13"/>
  <c r="D53" i="13"/>
  <c r="G53" i="13"/>
  <c r="D303" i="14" l="1"/>
  <c r="F303" i="14"/>
  <c r="E303" i="14"/>
  <c r="G303" i="14"/>
  <c r="B303" i="14"/>
  <c r="H303" i="14"/>
  <c r="C303" i="14"/>
  <c r="A304" i="14" a="1"/>
  <c r="A304" i="14" s="1"/>
  <c r="B326" i="13"/>
  <c r="D326" i="13"/>
  <c r="C326" i="13"/>
  <c r="F326" i="13"/>
  <c r="H326" i="13"/>
  <c r="E326" i="13"/>
  <c r="G326" i="13"/>
  <c r="A327" i="13" a="1"/>
  <c r="A327" i="13" s="1"/>
  <c r="H54" i="13"/>
  <c r="E52" i="14"/>
  <c r="D52" i="14"/>
  <c r="F52" i="14"/>
  <c r="B52" i="14"/>
  <c r="C52" i="14"/>
  <c r="G52" i="14"/>
  <c r="H52" i="14"/>
  <c r="B54" i="13"/>
  <c r="C55" i="13"/>
  <c r="D54" i="13"/>
  <c r="F54" i="13"/>
  <c r="E54" i="13"/>
  <c r="G54" i="13"/>
  <c r="H304" i="14" l="1"/>
  <c r="C304" i="14"/>
  <c r="E304" i="14"/>
  <c r="D304" i="14"/>
  <c r="F304" i="14"/>
  <c r="G304" i="14"/>
  <c r="B304" i="14"/>
  <c r="A305" i="14" a="1"/>
  <c r="A305" i="14" s="1"/>
  <c r="D327" i="13"/>
  <c r="F327" i="13"/>
  <c r="H327" i="13"/>
  <c r="C327" i="13"/>
  <c r="E327" i="13"/>
  <c r="G327" i="13"/>
  <c r="B327" i="13"/>
  <c r="A328" i="13" a="1"/>
  <c r="A328" i="13" s="1"/>
  <c r="E55" i="13"/>
  <c r="B53" i="14"/>
  <c r="F53" i="14"/>
  <c r="C53" i="14"/>
  <c r="H53" i="14"/>
  <c r="D53" i="14"/>
  <c r="E53" i="14"/>
  <c r="G53" i="14"/>
  <c r="B55" i="13"/>
  <c r="C56" i="13"/>
  <c r="H55" i="13"/>
  <c r="F55" i="13"/>
  <c r="D55" i="13"/>
  <c r="G55" i="13"/>
  <c r="B305" i="14" l="1"/>
  <c r="D305" i="14"/>
  <c r="F305" i="14"/>
  <c r="H305" i="14"/>
  <c r="C305" i="14"/>
  <c r="E305" i="14"/>
  <c r="G305" i="14"/>
  <c r="A306" i="14" a="1"/>
  <c r="A306" i="14" s="1"/>
  <c r="C328" i="13"/>
  <c r="E328" i="13"/>
  <c r="G328" i="13"/>
  <c r="B328" i="13"/>
  <c r="D328" i="13"/>
  <c r="F328" i="13"/>
  <c r="H328" i="13"/>
  <c r="A329" i="13" a="1"/>
  <c r="A329" i="13" s="1"/>
  <c r="D56" i="13"/>
  <c r="C54" i="14"/>
  <c r="F54" i="14"/>
  <c r="B54" i="14"/>
  <c r="G54" i="14"/>
  <c r="H54" i="14"/>
  <c r="D54" i="14"/>
  <c r="E54" i="14"/>
  <c r="B56" i="13"/>
  <c r="C57" i="13"/>
  <c r="E56" i="13"/>
  <c r="H56" i="13"/>
  <c r="G56" i="13"/>
  <c r="F56" i="13"/>
  <c r="E306" i="14" l="1"/>
  <c r="G306" i="14"/>
  <c r="B306" i="14"/>
  <c r="D306" i="14"/>
  <c r="C306" i="14"/>
  <c r="F306" i="14"/>
  <c r="H306" i="14"/>
  <c r="A307" i="14" a="1"/>
  <c r="A307" i="14" s="1"/>
  <c r="B329" i="13"/>
  <c r="D329" i="13"/>
  <c r="F329" i="13"/>
  <c r="H329" i="13"/>
  <c r="C329" i="13"/>
  <c r="E329" i="13"/>
  <c r="G329" i="13"/>
  <c r="A330" i="13" a="1"/>
  <c r="A330" i="13" s="1"/>
  <c r="D57" i="13"/>
  <c r="C55" i="14"/>
  <c r="G55" i="14"/>
  <c r="D55" i="14"/>
  <c r="H55" i="14"/>
  <c r="B55" i="14"/>
  <c r="E55" i="14"/>
  <c r="F55" i="14"/>
  <c r="B57" i="13"/>
  <c r="C58" i="13"/>
  <c r="E57" i="13"/>
  <c r="G57" i="13"/>
  <c r="F57" i="13"/>
  <c r="H57" i="13"/>
  <c r="D307" i="14" l="1"/>
  <c r="F307" i="14"/>
  <c r="E307" i="14"/>
  <c r="G307" i="14"/>
  <c r="B307" i="14"/>
  <c r="H307" i="14"/>
  <c r="C307" i="14"/>
  <c r="A308" i="14" a="1"/>
  <c r="A308" i="14" s="1"/>
  <c r="B330" i="13"/>
  <c r="D330" i="13"/>
  <c r="C330" i="13"/>
  <c r="F330" i="13"/>
  <c r="H330" i="13"/>
  <c r="E330" i="13"/>
  <c r="G330" i="13"/>
  <c r="A331" i="13" a="1"/>
  <c r="A331" i="13" s="1"/>
  <c r="D58" i="13"/>
  <c r="D56" i="14"/>
  <c r="H56" i="14"/>
  <c r="E56" i="14"/>
  <c r="B56" i="14"/>
  <c r="C56" i="14"/>
  <c r="F56" i="14"/>
  <c r="G56" i="14"/>
  <c r="B58" i="13"/>
  <c r="D59" i="13"/>
  <c r="F58" i="13"/>
  <c r="G58" i="13"/>
  <c r="E58" i="13"/>
  <c r="H58" i="13"/>
  <c r="C308" i="14" l="1"/>
  <c r="E308" i="14"/>
  <c r="G308" i="14"/>
  <c r="B308" i="14"/>
  <c r="D308" i="14"/>
  <c r="F308" i="14"/>
  <c r="H308" i="14"/>
  <c r="A309" i="14" a="1"/>
  <c r="A309" i="14" s="1"/>
  <c r="D331" i="13"/>
  <c r="F331" i="13"/>
  <c r="H331" i="13"/>
  <c r="C331" i="13"/>
  <c r="E331" i="13"/>
  <c r="G331" i="13"/>
  <c r="B331" i="13"/>
  <c r="A332" i="13" a="1"/>
  <c r="A332" i="13" s="1"/>
  <c r="C59" i="13"/>
  <c r="E57" i="14"/>
  <c r="B57" i="14"/>
  <c r="F57" i="14"/>
  <c r="C57" i="14"/>
  <c r="D57" i="14"/>
  <c r="G57" i="14"/>
  <c r="H57" i="14"/>
  <c r="B59" i="13"/>
  <c r="G60" i="13"/>
  <c r="F59" i="13"/>
  <c r="G59" i="13"/>
  <c r="H59" i="13"/>
  <c r="E59" i="13"/>
  <c r="B309" i="14" l="1"/>
  <c r="D309" i="14"/>
  <c r="C309" i="14"/>
  <c r="E309" i="14"/>
  <c r="G309" i="14"/>
  <c r="F309" i="14"/>
  <c r="H309" i="14"/>
  <c r="A310" i="14" a="1"/>
  <c r="A310" i="14" s="1"/>
  <c r="G332" i="13"/>
  <c r="B332" i="13"/>
  <c r="C332" i="13"/>
  <c r="E332" i="13"/>
  <c r="D332" i="13"/>
  <c r="F332" i="13"/>
  <c r="H332" i="13"/>
  <c r="A333" i="13" a="1"/>
  <c r="A333" i="13" s="1"/>
  <c r="E60" i="13"/>
  <c r="B58" i="14"/>
  <c r="F58" i="14"/>
  <c r="C58" i="14"/>
  <c r="G58" i="14"/>
  <c r="D58" i="14"/>
  <c r="E58" i="14"/>
  <c r="H58" i="14"/>
  <c r="B60" i="13"/>
  <c r="C61" i="13"/>
  <c r="F60" i="13"/>
  <c r="H60" i="13"/>
  <c r="C60" i="13"/>
  <c r="D60" i="13"/>
  <c r="E310" i="14" l="1"/>
  <c r="G310" i="14"/>
  <c r="F310" i="14"/>
  <c r="H310" i="14"/>
  <c r="C310" i="14"/>
  <c r="B310" i="14"/>
  <c r="D310" i="14"/>
  <c r="A311" i="14" a="1"/>
  <c r="A311" i="14" s="1"/>
  <c r="G333" i="13"/>
  <c r="B333" i="13"/>
  <c r="D333" i="13"/>
  <c r="F333" i="13"/>
  <c r="H333" i="13"/>
  <c r="C333" i="13"/>
  <c r="E333" i="13"/>
  <c r="A334" i="13" a="1"/>
  <c r="A334" i="13" s="1"/>
  <c r="E61" i="13"/>
  <c r="C59" i="14"/>
  <c r="G59" i="14"/>
  <c r="D59" i="14"/>
  <c r="H59" i="14"/>
  <c r="E59" i="14"/>
  <c r="F59" i="14"/>
  <c r="B59" i="14"/>
  <c r="B61" i="13"/>
  <c r="C62" i="13"/>
  <c r="G61" i="13"/>
  <c r="D61" i="13"/>
  <c r="F61" i="13"/>
  <c r="H61" i="13"/>
  <c r="D311" i="14" l="1"/>
  <c r="F311" i="14"/>
  <c r="H311" i="14"/>
  <c r="C311" i="14"/>
  <c r="E311" i="14"/>
  <c r="G311" i="14"/>
  <c r="B311" i="14"/>
  <c r="A312" i="14" a="1"/>
  <c r="A312" i="14" s="1"/>
  <c r="B334" i="13"/>
  <c r="D334" i="13"/>
  <c r="C334" i="13"/>
  <c r="F334" i="13"/>
  <c r="H334" i="13"/>
  <c r="E334" i="13"/>
  <c r="G334" i="13"/>
  <c r="A335" i="13" a="1"/>
  <c r="A335" i="13" s="1"/>
  <c r="F62" i="13"/>
  <c r="D60" i="14"/>
  <c r="H60" i="14"/>
  <c r="E60" i="14"/>
  <c r="F60" i="14"/>
  <c r="G60" i="14"/>
  <c r="B60" i="14"/>
  <c r="C60" i="14"/>
  <c r="B62" i="13"/>
  <c r="C63" i="13"/>
  <c r="G62" i="13"/>
  <c r="H62" i="13"/>
  <c r="E62" i="13"/>
  <c r="D62" i="13"/>
  <c r="C312" i="14" l="1"/>
  <c r="E312" i="14"/>
  <c r="G312" i="14"/>
  <c r="B312" i="14"/>
  <c r="H312" i="14"/>
  <c r="D312" i="14"/>
  <c r="F312" i="14"/>
  <c r="A313" i="14" a="1"/>
  <c r="A313" i="14" s="1"/>
  <c r="E335" i="13"/>
  <c r="G335" i="13"/>
  <c r="F335" i="13"/>
  <c r="H335" i="13"/>
  <c r="B335" i="13"/>
  <c r="D335" i="13"/>
  <c r="C335" i="13"/>
  <c r="A336" i="13" a="1"/>
  <c r="A336" i="13" s="1"/>
  <c r="B63" i="13"/>
  <c r="G63" i="13"/>
  <c r="E61" i="14"/>
  <c r="B61" i="14"/>
  <c r="F61" i="14"/>
  <c r="G61" i="14"/>
  <c r="H61" i="14"/>
  <c r="C61" i="14"/>
  <c r="D61" i="14"/>
  <c r="G64" i="13"/>
  <c r="H63" i="13"/>
  <c r="E63" i="13"/>
  <c r="D63" i="13"/>
  <c r="F63" i="13"/>
  <c r="B313" i="14" l="1"/>
  <c r="D313" i="14"/>
  <c r="C313" i="14"/>
  <c r="E313" i="14"/>
  <c r="G313" i="14"/>
  <c r="F313" i="14"/>
  <c r="H313" i="14"/>
  <c r="A314" i="14" a="1"/>
  <c r="A314" i="14" s="1"/>
  <c r="E336" i="13"/>
  <c r="G336" i="13"/>
  <c r="C336" i="13"/>
  <c r="B336" i="13"/>
  <c r="D336" i="13"/>
  <c r="F336" i="13"/>
  <c r="H336" i="13"/>
  <c r="A337" i="13" a="1"/>
  <c r="A337" i="13" s="1"/>
  <c r="B62" i="14"/>
  <c r="F62" i="14"/>
  <c r="C62" i="14"/>
  <c r="G62" i="14"/>
  <c r="H62" i="14"/>
  <c r="D62" i="14"/>
  <c r="E62" i="14"/>
  <c r="E64" i="13"/>
  <c r="B64" i="13"/>
  <c r="F65" i="13"/>
  <c r="F64" i="13"/>
  <c r="C64" i="13"/>
  <c r="H64" i="13"/>
  <c r="D64" i="13"/>
  <c r="C314" i="14" l="1"/>
  <c r="E314" i="14"/>
  <c r="G314" i="14"/>
  <c r="F314" i="14"/>
  <c r="H314" i="14"/>
  <c r="B314" i="14"/>
  <c r="D314" i="14"/>
  <c r="A315" i="14" a="1"/>
  <c r="A315" i="14" s="1"/>
  <c r="D337" i="13"/>
  <c r="F337" i="13"/>
  <c r="H337" i="13"/>
  <c r="C337" i="13"/>
  <c r="E337" i="13"/>
  <c r="G337" i="13"/>
  <c r="B337" i="13"/>
  <c r="A338" i="13" a="1"/>
  <c r="A338" i="13" s="1"/>
  <c r="B65" i="13"/>
  <c r="D65" i="13"/>
  <c r="C63" i="14"/>
  <c r="G63" i="14"/>
  <c r="D63" i="14"/>
  <c r="H63" i="14"/>
  <c r="B63" i="14"/>
  <c r="E63" i="14"/>
  <c r="F63" i="14"/>
  <c r="C66" i="13"/>
  <c r="G65" i="13"/>
  <c r="E65" i="13"/>
  <c r="H65" i="13"/>
  <c r="C65" i="13"/>
  <c r="D315" i="14" l="1"/>
  <c r="F315" i="14"/>
  <c r="E315" i="14"/>
  <c r="G315" i="14"/>
  <c r="B315" i="14"/>
  <c r="H315" i="14"/>
  <c r="C315" i="14"/>
  <c r="A316" i="14" a="1"/>
  <c r="A316" i="14" s="1"/>
  <c r="A339" i="13" a="1"/>
  <c r="A339" i="13" s="1"/>
  <c r="C338" i="13"/>
  <c r="E338" i="13"/>
  <c r="H338" i="13"/>
  <c r="G338" i="13"/>
  <c r="B338" i="13"/>
  <c r="D338" i="13"/>
  <c r="F338" i="13"/>
  <c r="D64" i="14"/>
  <c r="H64" i="14"/>
  <c r="E64" i="14"/>
  <c r="B64" i="14"/>
  <c r="C64" i="14"/>
  <c r="F64" i="14"/>
  <c r="G64" i="14"/>
  <c r="B66" i="13"/>
  <c r="G66" i="13"/>
  <c r="C67" i="13"/>
  <c r="H66" i="13"/>
  <c r="D66" i="13"/>
  <c r="E66" i="13"/>
  <c r="F66" i="13"/>
  <c r="H316" i="14" l="1"/>
  <c r="C316" i="14"/>
  <c r="E316" i="14"/>
  <c r="D316" i="14"/>
  <c r="F316" i="14"/>
  <c r="G316" i="14"/>
  <c r="B316" i="14"/>
  <c r="A317" i="14" a="1"/>
  <c r="A317" i="14" s="1"/>
  <c r="H339" i="13"/>
  <c r="D339" i="13"/>
  <c r="F339" i="13"/>
  <c r="B339" i="13"/>
  <c r="E339" i="13"/>
  <c r="G339" i="13"/>
  <c r="C339" i="13"/>
  <c r="A340" i="13" a="1"/>
  <c r="A340" i="13" s="1"/>
  <c r="B67" i="13"/>
  <c r="G67" i="13"/>
  <c r="E65" i="14"/>
  <c r="B65" i="14"/>
  <c r="F65" i="14"/>
  <c r="C65" i="14"/>
  <c r="D65" i="14"/>
  <c r="G65" i="14"/>
  <c r="H65" i="14"/>
  <c r="C68" i="13"/>
  <c r="H67" i="13"/>
  <c r="F67" i="13"/>
  <c r="D67" i="13"/>
  <c r="E67" i="13"/>
  <c r="B317" i="14" l="1"/>
  <c r="D317" i="14"/>
  <c r="F317" i="14"/>
  <c r="H317" i="14"/>
  <c r="C317" i="14"/>
  <c r="E317" i="14"/>
  <c r="G317" i="14"/>
  <c r="A318" i="14" a="1"/>
  <c r="A318" i="14" s="1"/>
  <c r="G340" i="13"/>
  <c r="H340" i="13"/>
  <c r="B340" i="13"/>
  <c r="C340" i="13"/>
  <c r="D340" i="13"/>
  <c r="E340" i="13"/>
  <c r="F340" i="13"/>
  <c r="A341" i="13" a="1"/>
  <c r="A341" i="13" s="1"/>
  <c r="B66" i="14"/>
  <c r="F66" i="14"/>
  <c r="C66" i="14"/>
  <c r="G66" i="14"/>
  <c r="D66" i="14"/>
  <c r="E66" i="14"/>
  <c r="H66" i="14"/>
  <c r="H68" i="13"/>
  <c r="B68" i="13"/>
  <c r="F69" i="13"/>
  <c r="D68" i="13"/>
  <c r="E68" i="13"/>
  <c r="G68" i="13"/>
  <c r="F68" i="13"/>
  <c r="E318" i="14" l="1"/>
  <c r="G318" i="14"/>
  <c r="B318" i="14"/>
  <c r="D318" i="14"/>
  <c r="C318" i="14"/>
  <c r="F318" i="14"/>
  <c r="H318" i="14"/>
  <c r="A319" i="14" a="1"/>
  <c r="A319" i="14" s="1"/>
  <c r="B341" i="13"/>
  <c r="C341" i="13"/>
  <c r="D341" i="13"/>
  <c r="E341" i="13"/>
  <c r="F341" i="13"/>
  <c r="G341" i="13"/>
  <c r="H341" i="13"/>
  <c r="A342" i="13" a="1"/>
  <c r="A342" i="13" s="1"/>
  <c r="B69" i="13"/>
  <c r="H69" i="13"/>
  <c r="C67" i="14"/>
  <c r="G67" i="14"/>
  <c r="D67" i="14"/>
  <c r="H67" i="14"/>
  <c r="E67" i="14"/>
  <c r="F67" i="14"/>
  <c r="B67" i="14"/>
  <c r="C70" i="13"/>
  <c r="C69" i="13"/>
  <c r="G69" i="13"/>
  <c r="D69" i="13"/>
  <c r="E69" i="13"/>
  <c r="D319" i="14" l="1"/>
  <c r="F319" i="14"/>
  <c r="E319" i="14"/>
  <c r="G319" i="14"/>
  <c r="B319" i="14"/>
  <c r="H319" i="14"/>
  <c r="C319" i="14"/>
  <c r="A320" i="14" a="1"/>
  <c r="A320" i="14" s="1"/>
  <c r="B342" i="13"/>
  <c r="C342" i="13"/>
  <c r="D342" i="13"/>
  <c r="E342" i="13"/>
  <c r="F342" i="13"/>
  <c r="G342" i="13"/>
  <c r="H342" i="13"/>
  <c r="A343" i="13" a="1"/>
  <c r="A343" i="13" s="1"/>
  <c r="D68" i="14"/>
  <c r="H68" i="14"/>
  <c r="E68" i="14"/>
  <c r="F68" i="14"/>
  <c r="G68" i="14"/>
  <c r="B68" i="14"/>
  <c r="C68" i="14"/>
  <c r="H70" i="13"/>
  <c r="B70" i="13"/>
  <c r="D71" i="13"/>
  <c r="D70" i="13"/>
  <c r="F70" i="13"/>
  <c r="E70" i="13"/>
  <c r="G70" i="13"/>
  <c r="C320" i="14" l="1"/>
  <c r="E320" i="14"/>
  <c r="D320" i="14"/>
  <c r="F320" i="14"/>
  <c r="H320" i="14"/>
  <c r="G320" i="14"/>
  <c r="B320" i="14"/>
  <c r="A321" i="14" a="1"/>
  <c r="A321" i="14" s="1"/>
  <c r="E343" i="13"/>
  <c r="C343" i="13"/>
  <c r="G343" i="13"/>
  <c r="D343" i="13"/>
  <c r="B343" i="13"/>
  <c r="F343" i="13"/>
  <c r="H343" i="13"/>
  <c r="A344" i="13" a="1"/>
  <c r="A344" i="13" s="1"/>
  <c r="B71" i="13"/>
  <c r="E71" i="13"/>
  <c r="E69" i="14"/>
  <c r="B69" i="14"/>
  <c r="F69" i="14"/>
  <c r="G69" i="14"/>
  <c r="H69" i="14"/>
  <c r="C69" i="14"/>
  <c r="D69" i="14"/>
  <c r="C72" i="13"/>
  <c r="C71" i="13"/>
  <c r="F71" i="13"/>
  <c r="H71" i="13"/>
  <c r="G71" i="13"/>
  <c r="B321" i="14" l="1"/>
  <c r="D321" i="14"/>
  <c r="C321" i="14"/>
  <c r="E321" i="14"/>
  <c r="G321" i="14"/>
  <c r="F321" i="14"/>
  <c r="H321" i="14"/>
  <c r="A322" i="14" a="1"/>
  <c r="A322" i="14" s="1"/>
  <c r="B344" i="13"/>
  <c r="E344" i="13"/>
  <c r="D344" i="13"/>
  <c r="H344" i="13"/>
  <c r="F344" i="13"/>
  <c r="G344" i="13"/>
  <c r="C344" i="13"/>
  <c r="A345" i="13" a="1"/>
  <c r="A345" i="13" s="1"/>
  <c r="B70" i="14"/>
  <c r="F70" i="14"/>
  <c r="C70" i="14"/>
  <c r="G70" i="14"/>
  <c r="H70" i="14"/>
  <c r="D70" i="14"/>
  <c r="E70" i="14"/>
  <c r="D72" i="13"/>
  <c r="B72" i="13"/>
  <c r="C73" i="13"/>
  <c r="E72" i="13"/>
  <c r="F72" i="13"/>
  <c r="G72" i="13"/>
  <c r="H72" i="13"/>
  <c r="E322" i="14" l="1"/>
  <c r="G322" i="14"/>
  <c r="F322" i="14"/>
  <c r="H322" i="14"/>
  <c r="C322" i="14"/>
  <c r="B322" i="14"/>
  <c r="D322" i="14"/>
  <c r="A323" i="14" a="1"/>
  <c r="A323" i="14" s="1"/>
  <c r="B345" i="13"/>
  <c r="C345" i="13"/>
  <c r="D345" i="13"/>
  <c r="E345" i="13"/>
  <c r="F345" i="13"/>
  <c r="G345" i="13"/>
  <c r="H345" i="13"/>
  <c r="A346" i="13" a="1"/>
  <c r="A346" i="13" s="1"/>
  <c r="B73" i="13"/>
  <c r="D73" i="13"/>
  <c r="C71" i="14"/>
  <c r="G71" i="14"/>
  <c r="D71" i="14"/>
  <c r="H71" i="14"/>
  <c r="B71" i="14"/>
  <c r="E71" i="14"/>
  <c r="F71" i="14"/>
  <c r="C74" i="13"/>
  <c r="E73" i="13"/>
  <c r="H73" i="13"/>
  <c r="F73" i="13"/>
  <c r="G73" i="13"/>
  <c r="D323" i="14" l="1"/>
  <c r="F323" i="14"/>
  <c r="H323" i="14"/>
  <c r="G323" i="14"/>
  <c r="E323" i="14"/>
  <c r="C323" i="14"/>
  <c r="B323" i="14"/>
  <c r="A324" i="14" a="1"/>
  <c r="A324" i="14" s="1"/>
  <c r="D346" i="13"/>
  <c r="E346" i="13"/>
  <c r="C346" i="13"/>
  <c r="G346" i="13"/>
  <c r="F346" i="13"/>
  <c r="B346" i="13"/>
  <c r="H346" i="13"/>
  <c r="A347" i="13" a="1"/>
  <c r="A347" i="13" s="1"/>
  <c r="D72" i="14"/>
  <c r="H72" i="14"/>
  <c r="E72" i="14"/>
  <c r="B72" i="14"/>
  <c r="C72" i="14"/>
  <c r="F72" i="14"/>
  <c r="G72" i="14"/>
  <c r="D74" i="13"/>
  <c r="B74" i="13"/>
  <c r="D75" i="13"/>
  <c r="F74" i="13"/>
  <c r="G74" i="13"/>
  <c r="E74" i="13"/>
  <c r="H74" i="13"/>
  <c r="C324" i="14" l="1"/>
  <c r="E324" i="14"/>
  <c r="G324" i="14"/>
  <c r="B324" i="14"/>
  <c r="D324" i="14"/>
  <c r="F324" i="14"/>
  <c r="H324" i="14"/>
  <c r="A325" i="14" a="1"/>
  <c r="A325" i="14" s="1"/>
  <c r="D347" i="13"/>
  <c r="B347" i="13"/>
  <c r="F347" i="13"/>
  <c r="E347" i="13"/>
  <c r="H347" i="13"/>
  <c r="G347" i="13"/>
  <c r="C347" i="13"/>
  <c r="A348" i="13" a="1"/>
  <c r="A348" i="13" s="1"/>
  <c r="B75" i="13"/>
  <c r="E75" i="13"/>
  <c r="E73" i="14"/>
  <c r="B73" i="14"/>
  <c r="F73" i="14"/>
  <c r="C73" i="14"/>
  <c r="D73" i="14"/>
  <c r="G73" i="14"/>
  <c r="H73" i="14"/>
  <c r="G76" i="13"/>
  <c r="F75" i="13"/>
  <c r="G75" i="13"/>
  <c r="H75" i="13"/>
  <c r="C75" i="13"/>
  <c r="B325" i="14" l="1"/>
  <c r="D325" i="14"/>
  <c r="F325" i="14"/>
  <c r="E325" i="14"/>
  <c r="C325" i="14"/>
  <c r="H325" i="14"/>
  <c r="G325" i="14"/>
  <c r="A326" i="14" a="1"/>
  <c r="A326" i="14" s="1"/>
  <c r="H348" i="13"/>
  <c r="B348" i="13"/>
  <c r="C348" i="13"/>
  <c r="D348" i="13"/>
  <c r="E348" i="13"/>
  <c r="F348" i="13"/>
  <c r="G348" i="13"/>
  <c r="A349" i="13" a="1"/>
  <c r="A349" i="13" s="1"/>
  <c r="B74" i="14"/>
  <c r="F74" i="14"/>
  <c r="C74" i="14"/>
  <c r="G74" i="14"/>
  <c r="D74" i="14"/>
  <c r="E74" i="14"/>
  <c r="H74" i="14"/>
  <c r="C76" i="13"/>
  <c r="B76" i="13"/>
  <c r="C77" i="13"/>
  <c r="E76" i="13"/>
  <c r="D76" i="13"/>
  <c r="F76" i="13"/>
  <c r="H76" i="13"/>
  <c r="E326" i="14" l="1"/>
  <c r="D326" i="14"/>
  <c r="B326" i="14"/>
  <c r="G326" i="14"/>
  <c r="C326" i="14"/>
  <c r="F326" i="14"/>
  <c r="H326" i="14"/>
  <c r="A327" i="14" a="1"/>
  <c r="A327" i="14" s="1"/>
  <c r="A350" i="13" a="1"/>
  <c r="A350" i="13" s="1"/>
  <c r="B349" i="13"/>
  <c r="C349" i="13"/>
  <c r="D349" i="13"/>
  <c r="E349" i="13"/>
  <c r="F349" i="13"/>
  <c r="G349" i="13"/>
  <c r="H349" i="13"/>
  <c r="B77" i="13"/>
  <c r="E77" i="13"/>
  <c r="C75" i="14"/>
  <c r="D75" i="14"/>
  <c r="H75" i="14"/>
  <c r="E75" i="14"/>
  <c r="F75" i="14"/>
  <c r="G75" i="14"/>
  <c r="B75" i="14"/>
  <c r="C78" i="13"/>
  <c r="G77" i="13"/>
  <c r="H77" i="13"/>
  <c r="F77" i="13"/>
  <c r="D77" i="13"/>
  <c r="D327" i="14" l="1"/>
  <c r="C327" i="14"/>
  <c r="E327" i="14"/>
  <c r="G327" i="14"/>
  <c r="B327" i="14"/>
  <c r="H327" i="14"/>
  <c r="F327" i="14"/>
  <c r="A328" i="14" a="1"/>
  <c r="A328" i="14" s="1"/>
  <c r="B350" i="13"/>
  <c r="E350" i="13"/>
  <c r="F350" i="13"/>
  <c r="G350" i="13"/>
  <c r="H350" i="13"/>
  <c r="C350" i="13"/>
  <c r="D350" i="13"/>
  <c r="A351" i="13" a="1"/>
  <c r="A351" i="13" s="1"/>
  <c r="B78" i="13"/>
  <c r="F78" i="13"/>
  <c r="E76" i="14"/>
  <c r="C76" i="14"/>
  <c r="H76" i="14"/>
  <c r="D76" i="14"/>
  <c r="B76" i="14"/>
  <c r="F76" i="14"/>
  <c r="G76" i="14"/>
  <c r="C79" i="13"/>
  <c r="G78" i="13"/>
  <c r="D78" i="13"/>
  <c r="E78" i="13"/>
  <c r="H78" i="13"/>
  <c r="C328" i="14" l="1"/>
  <c r="D328" i="14"/>
  <c r="B328" i="14"/>
  <c r="E328" i="14"/>
  <c r="G328" i="14"/>
  <c r="F328" i="14"/>
  <c r="H328" i="14"/>
  <c r="A329" i="14" a="1"/>
  <c r="A329" i="14" s="1"/>
  <c r="H351" i="13"/>
  <c r="B351" i="13"/>
  <c r="E351" i="13"/>
  <c r="F351" i="13"/>
  <c r="G351" i="13"/>
  <c r="C351" i="13"/>
  <c r="D351" i="13"/>
  <c r="A352" i="13" a="1"/>
  <c r="A352" i="13" s="1"/>
  <c r="B77" i="14"/>
  <c r="F77" i="14"/>
  <c r="G77" i="14"/>
  <c r="C77" i="14"/>
  <c r="H77" i="14"/>
  <c r="D77" i="14"/>
  <c r="E77" i="14"/>
  <c r="F79" i="13"/>
  <c r="B79" i="13"/>
  <c r="G80" i="13"/>
  <c r="H79" i="13"/>
  <c r="G79" i="13"/>
  <c r="D79" i="13"/>
  <c r="E79" i="13"/>
  <c r="E329" i="14" l="1"/>
  <c r="G329" i="14"/>
  <c r="B329" i="14"/>
  <c r="D329" i="14"/>
  <c r="F329" i="14"/>
  <c r="H329" i="14"/>
  <c r="C329" i="14"/>
  <c r="A330" i="14" a="1"/>
  <c r="A330" i="14" s="1"/>
  <c r="B352" i="13"/>
  <c r="F352" i="13"/>
  <c r="C352" i="13"/>
  <c r="H352" i="13"/>
  <c r="E352" i="13"/>
  <c r="G352" i="13"/>
  <c r="D352" i="13"/>
  <c r="A353" i="13" a="1"/>
  <c r="A353" i="13" s="1"/>
  <c r="B80" i="13"/>
  <c r="H80" i="13"/>
  <c r="C78" i="14"/>
  <c r="G78" i="14"/>
  <c r="E78" i="14"/>
  <c r="F78" i="14"/>
  <c r="H78" i="14"/>
  <c r="B78" i="14"/>
  <c r="D78" i="14"/>
  <c r="F81" i="13"/>
  <c r="F80" i="13"/>
  <c r="D80" i="13"/>
  <c r="C80" i="13"/>
  <c r="E80" i="13"/>
  <c r="D330" i="14" l="1"/>
  <c r="F330" i="14"/>
  <c r="H330" i="14"/>
  <c r="C330" i="14"/>
  <c r="B330" i="14"/>
  <c r="E330" i="14"/>
  <c r="G330" i="14"/>
  <c r="A331" i="14" a="1"/>
  <c r="A331" i="14" s="1"/>
  <c r="G353" i="13"/>
  <c r="D353" i="13"/>
  <c r="F353" i="13"/>
  <c r="C353" i="13"/>
  <c r="H353" i="13"/>
  <c r="E353" i="13"/>
  <c r="B353" i="13"/>
  <c r="A354" i="13" a="1"/>
  <c r="A354" i="13" s="1"/>
  <c r="D79" i="14"/>
  <c r="H79" i="14"/>
  <c r="C79" i="14"/>
  <c r="E79" i="14"/>
  <c r="B79" i="14"/>
  <c r="F79" i="14"/>
  <c r="G79" i="14"/>
  <c r="B81" i="13"/>
  <c r="H81" i="13"/>
  <c r="E82" i="13"/>
  <c r="G81" i="13"/>
  <c r="E81" i="13"/>
  <c r="C81" i="13"/>
  <c r="D81" i="13"/>
  <c r="C331" i="14" l="1"/>
  <c r="E331" i="14"/>
  <c r="G331" i="14"/>
  <c r="B331" i="14"/>
  <c r="D331" i="14"/>
  <c r="F331" i="14"/>
  <c r="H331" i="14"/>
  <c r="A332" i="14" a="1"/>
  <c r="A332" i="14" s="1"/>
  <c r="E354" i="13"/>
  <c r="G354" i="13"/>
  <c r="B354" i="13"/>
  <c r="D354" i="13"/>
  <c r="F354" i="13"/>
  <c r="H354" i="13"/>
  <c r="C354" i="13"/>
  <c r="A355" i="13" a="1"/>
  <c r="A355" i="13" s="1"/>
  <c r="E80" i="14"/>
  <c r="B80" i="14"/>
  <c r="G80" i="14"/>
  <c r="C80" i="14"/>
  <c r="H80" i="14"/>
  <c r="D80" i="14"/>
  <c r="F80" i="14"/>
  <c r="G83" i="13"/>
  <c r="G82" i="13"/>
  <c r="F82" i="13"/>
  <c r="C82" i="13"/>
  <c r="B82" i="13"/>
  <c r="D82" i="13"/>
  <c r="H82" i="13"/>
  <c r="B332" i="14" l="1"/>
  <c r="D332" i="14"/>
  <c r="F332" i="14"/>
  <c r="H332" i="14"/>
  <c r="C332" i="14"/>
  <c r="E332" i="14"/>
  <c r="G332" i="14"/>
  <c r="A333" i="14" a="1"/>
  <c r="A333" i="14" s="1"/>
  <c r="D355" i="13"/>
  <c r="F355" i="13"/>
  <c r="E355" i="13"/>
  <c r="G355" i="13"/>
  <c r="B355" i="13"/>
  <c r="H355" i="13"/>
  <c r="C355" i="13"/>
  <c r="A356" i="13" a="1"/>
  <c r="A356" i="13" s="1"/>
  <c r="B81" i="14"/>
  <c r="F81" i="14"/>
  <c r="E81" i="14"/>
  <c r="G81" i="14"/>
  <c r="H81" i="14"/>
  <c r="C81" i="14"/>
  <c r="D81" i="14"/>
  <c r="H84" i="13"/>
  <c r="H83" i="13"/>
  <c r="E83" i="13"/>
  <c r="D83" i="13"/>
  <c r="F83" i="13"/>
  <c r="C83" i="13"/>
  <c r="B83" i="13"/>
  <c r="E333" i="14" l="1"/>
  <c r="G333" i="14"/>
  <c r="B333" i="14"/>
  <c r="D333" i="14"/>
  <c r="F333" i="14"/>
  <c r="H333" i="14"/>
  <c r="C333" i="14"/>
  <c r="A334" i="14" a="1"/>
  <c r="A334" i="14" s="1"/>
  <c r="G356" i="13"/>
  <c r="B356" i="13"/>
  <c r="H356" i="13"/>
  <c r="D356" i="13"/>
  <c r="F356" i="13"/>
  <c r="C356" i="13"/>
  <c r="E356" i="13"/>
  <c r="A357" i="13" a="1"/>
  <c r="A357" i="13" s="1"/>
  <c r="C82" i="14"/>
  <c r="G82" i="14"/>
  <c r="D82" i="14"/>
  <c r="E82" i="14"/>
  <c r="B82" i="14"/>
  <c r="F82" i="14"/>
  <c r="H82" i="14"/>
  <c r="E84" i="13"/>
  <c r="G84" i="13"/>
  <c r="D84" i="13"/>
  <c r="C84" i="13"/>
  <c r="B84" i="13"/>
  <c r="F84" i="13"/>
  <c r="H85" i="13"/>
  <c r="D334" i="14" l="1"/>
  <c r="F334" i="14"/>
  <c r="E334" i="14"/>
  <c r="G334" i="14"/>
  <c r="B334" i="14"/>
  <c r="H334" i="14"/>
  <c r="C334" i="14"/>
  <c r="A335" i="14" a="1"/>
  <c r="A335" i="14" s="1"/>
  <c r="B357" i="13"/>
  <c r="D357" i="13"/>
  <c r="F357" i="13"/>
  <c r="H357" i="13"/>
  <c r="C357" i="13"/>
  <c r="E357" i="13"/>
  <c r="G357" i="13"/>
  <c r="A358" i="13" a="1"/>
  <c r="A358" i="13" s="1"/>
  <c r="D83" i="14"/>
  <c r="H83" i="14"/>
  <c r="B83" i="14"/>
  <c r="G83" i="14"/>
  <c r="C83" i="14"/>
  <c r="E83" i="14"/>
  <c r="F83" i="14"/>
  <c r="H86" i="13"/>
  <c r="D85" i="13"/>
  <c r="E85" i="13"/>
  <c r="F85" i="13"/>
  <c r="B85" i="13"/>
  <c r="G85" i="13"/>
  <c r="C85" i="13"/>
  <c r="C335" i="14" l="1"/>
  <c r="E335" i="14"/>
  <c r="G335" i="14"/>
  <c r="B335" i="14"/>
  <c r="D335" i="14"/>
  <c r="F335" i="14"/>
  <c r="H335" i="14"/>
  <c r="A336" i="14" a="1"/>
  <c r="A336" i="14" s="1"/>
  <c r="E358" i="13"/>
  <c r="G358" i="13"/>
  <c r="C358" i="13"/>
  <c r="B358" i="13"/>
  <c r="D358" i="13"/>
  <c r="F358" i="13"/>
  <c r="H358" i="13"/>
  <c r="A359" i="13" a="1"/>
  <c r="A359" i="13" s="1"/>
  <c r="E84" i="14"/>
  <c r="F84" i="14"/>
  <c r="B84" i="14"/>
  <c r="G84" i="14"/>
  <c r="H84" i="14"/>
  <c r="C84" i="14"/>
  <c r="D84" i="14"/>
  <c r="G86" i="13"/>
  <c r="E86" i="13"/>
  <c r="D86" i="13"/>
  <c r="C86" i="13"/>
  <c r="B86" i="13"/>
  <c r="F86" i="13"/>
  <c r="H87" i="13"/>
  <c r="B336" i="14" l="1"/>
  <c r="D336" i="14"/>
  <c r="F336" i="14"/>
  <c r="H336" i="14"/>
  <c r="G336" i="14"/>
  <c r="C336" i="14"/>
  <c r="E336" i="14"/>
  <c r="A337" i="14" a="1"/>
  <c r="A337" i="14" s="1"/>
  <c r="E359" i="13"/>
  <c r="G359" i="13"/>
  <c r="D359" i="13"/>
  <c r="F359" i="13"/>
  <c r="H359" i="13"/>
  <c r="C359" i="13"/>
  <c r="B359" i="13"/>
  <c r="A360" i="13" a="1"/>
  <c r="A360" i="13" s="1"/>
  <c r="B85" i="14"/>
  <c r="F85" i="14"/>
  <c r="D85" i="14"/>
  <c r="E85" i="14"/>
  <c r="C85" i="14"/>
  <c r="G85" i="14"/>
  <c r="H85" i="14"/>
  <c r="C87" i="13"/>
  <c r="D87" i="13"/>
  <c r="B87" i="13"/>
  <c r="F87" i="13"/>
  <c r="G88" i="13"/>
  <c r="G87" i="13"/>
  <c r="E87" i="13"/>
  <c r="E337" i="14" l="1"/>
  <c r="G337" i="14"/>
  <c r="B337" i="14"/>
  <c r="D337" i="14"/>
  <c r="F337" i="14"/>
  <c r="H337" i="14"/>
  <c r="C337" i="14"/>
  <c r="A338" i="14" a="1"/>
  <c r="A338" i="14" s="1"/>
  <c r="H360" i="13"/>
  <c r="C360" i="13"/>
  <c r="E360" i="13"/>
  <c r="G360" i="13"/>
  <c r="B360" i="13"/>
  <c r="D360" i="13"/>
  <c r="F360" i="13"/>
  <c r="A361" i="13" a="1"/>
  <c r="A361" i="13" s="1"/>
  <c r="C86" i="14"/>
  <c r="G86" i="14"/>
  <c r="B86" i="14"/>
  <c r="H86" i="14"/>
  <c r="D86" i="14"/>
  <c r="E86" i="14"/>
  <c r="F86" i="14"/>
  <c r="E88" i="13"/>
  <c r="C88" i="13"/>
  <c r="B88" i="13"/>
  <c r="H88" i="13"/>
  <c r="D89" i="13"/>
  <c r="D88" i="13"/>
  <c r="F88" i="13"/>
  <c r="D338" i="14" l="1"/>
  <c r="F338" i="14"/>
  <c r="H338" i="14"/>
  <c r="C338" i="14"/>
  <c r="B338" i="14"/>
  <c r="E338" i="14"/>
  <c r="G338" i="14"/>
  <c r="A339" i="14" a="1"/>
  <c r="A339" i="14" s="1"/>
  <c r="G361" i="13"/>
  <c r="B361" i="13"/>
  <c r="D361" i="13"/>
  <c r="F361" i="13"/>
  <c r="H361" i="13"/>
  <c r="C361" i="13"/>
  <c r="E361" i="13"/>
  <c r="A362" i="13" a="1"/>
  <c r="A362" i="13" s="1"/>
  <c r="D87" i="14"/>
  <c r="H87" i="14"/>
  <c r="F87" i="14"/>
  <c r="B87" i="14"/>
  <c r="G87" i="14"/>
  <c r="C87" i="14"/>
  <c r="E87" i="14"/>
  <c r="H89" i="13"/>
  <c r="F89" i="13"/>
  <c r="G89" i="13"/>
  <c r="C89" i="13"/>
  <c r="B89" i="13"/>
  <c r="E89" i="13"/>
  <c r="E90" i="13"/>
  <c r="C339" i="14" l="1"/>
  <c r="E339" i="14"/>
  <c r="D339" i="14"/>
  <c r="F339" i="14"/>
  <c r="H339" i="14"/>
  <c r="G339" i="14"/>
  <c r="B339" i="14"/>
  <c r="A340" i="14" a="1"/>
  <c r="A340" i="14" s="1"/>
  <c r="E362" i="13"/>
  <c r="G362" i="13"/>
  <c r="B362" i="13"/>
  <c r="D362" i="13"/>
  <c r="F362" i="13"/>
  <c r="H362" i="13"/>
  <c r="C362" i="13"/>
  <c r="A363" i="13" a="1"/>
  <c r="A363" i="13" s="1"/>
  <c r="E88" i="14"/>
  <c r="D88" i="14"/>
  <c r="F88" i="14"/>
  <c r="B88" i="14"/>
  <c r="C88" i="14"/>
  <c r="G88" i="14"/>
  <c r="H88" i="14"/>
  <c r="F90" i="13"/>
  <c r="C90" i="13"/>
  <c r="B90" i="13"/>
  <c r="G90" i="13"/>
  <c r="C91" i="13"/>
  <c r="D90" i="13"/>
  <c r="H90" i="13"/>
  <c r="B340" i="14" l="1"/>
  <c r="D340" i="14"/>
  <c r="C340" i="14"/>
  <c r="E340" i="14"/>
  <c r="G340" i="14"/>
  <c r="F340" i="14"/>
  <c r="H340" i="14"/>
  <c r="A341" i="14" a="1"/>
  <c r="A341" i="14" s="1"/>
  <c r="D363" i="13"/>
  <c r="F363" i="13"/>
  <c r="E363" i="13"/>
  <c r="G363" i="13"/>
  <c r="B363" i="13"/>
  <c r="H363" i="13"/>
  <c r="C363" i="13"/>
  <c r="A364" i="13" a="1"/>
  <c r="A364" i="13" s="1"/>
  <c r="B89" i="14"/>
  <c r="F89" i="14"/>
  <c r="C89" i="14"/>
  <c r="H89" i="14"/>
  <c r="D89" i="14"/>
  <c r="E89" i="14"/>
  <c r="G89" i="14"/>
  <c r="F91" i="13"/>
  <c r="H91" i="13"/>
  <c r="G91" i="13"/>
  <c r="D91" i="13"/>
  <c r="B91" i="13"/>
  <c r="E91" i="13"/>
  <c r="C92" i="13"/>
  <c r="E341" i="14" l="1"/>
  <c r="G341" i="14"/>
  <c r="B341" i="14"/>
  <c r="D341" i="14"/>
  <c r="F341" i="14"/>
  <c r="H341" i="14"/>
  <c r="C341" i="14"/>
  <c r="A342" i="14" a="1"/>
  <c r="A342" i="14" s="1"/>
  <c r="C364" i="13"/>
  <c r="E364" i="13"/>
  <c r="G364" i="13"/>
  <c r="B364" i="13"/>
  <c r="D364" i="13"/>
  <c r="F364" i="13"/>
  <c r="H364" i="13"/>
  <c r="A365" i="13" a="1"/>
  <c r="A365" i="13" s="1"/>
  <c r="C90" i="14"/>
  <c r="G90" i="14"/>
  <c r="F90" i="14"/>
  <c r="B90" i="14"/>
  <c r="H90" i="14"/>
  <c r="D90" i="14"/>
  <c r="E90" i="14"/>
  <c r="F92" i="13"/>
  <c r="G92" i="13"/>
  <c r="B92" i="13"/>
  <c r="D92" i="13"/>
  <c r="F93" i="13"/>
  <c r="E92" i="13"/>
  <c r="H92" i="13"/>
  <c r="D342" i="14" l="1"/>
  <c r="F342" i="14"/>
  <c r="H342" i="14"/>
  <c r="C342" i="14"/>
  <c r="E342" i="14"/>
  <c r="G342" i="14"/>
  <c r="B342" i="14"/>
  <c r="A343" i="14" a="1"/>
  <c r="A343" i="14" s="1"/>
  <c r="B365" i="13"/>
  <c r="D365" i="13"/>
  <c r="C365" i="13"/>
  <c r="E365" i="13"/>
  <c r="G365" i="13"/>
  <c r="F365" i="13"/>
  <c r="H365" i="13"/>
  <c r="A366" i="13" a="1"/>
  <c r="A366" i="13" s="1"/>
  <c r="D91" i="14"/>
  <c r="H91" i="14"/>
  <c r="E91" i="14"/>
  <c r="F91" i="14"/>
  <c r="B91" i="14"/>
  <c r="C91" i="14"/>
  <c r="G91" i="14"/>
  <c r="D93" i="13"/>
  <c r="C93" i="13"/>
  <c r="B93" i="13"/>
  <c r="G93" i="13"/>
  <c r="F94" i="13"/>
  <c r="E93" i="13"/>
  <c r="H93" i="13"/>
  <c r="C343" i="14" l="1"/>
  <c r="E343" i="14"/>
  <c r="G343" i="14"/>
  <c r="B343" i="14"/>
  <c r="D343" i="14"/>
  <c r="F343" i="14"/>
  <c r="H343" i="14"/>
  <c r="A344" i="14" a="1"/>
  <c r="A344" i="14" s="1"/>
  <c r="E366" i="13"/>
  <c r="G366" i="13"/>
  <c r="B366" i="13"/>
  <c r="D366" i="13"/>
  <c r="F366" i="13"/>
  <c r="H366" i="13"/>
  <c r="C366" i="13"/>
  <c r="A367" i="13" a="1"/>
  <c r="A367" i="13" s="1"/>
  <c r="E92" i="14"/>
  <c r="C92" i="14"/>
  <c r="H92" i="14"/>
  <c r="D92" i="14"/>
  <c r="F92" i="14"/>
  <c r="G92" i="14"/>
  <c r="B92" i="14"/>
  <c r="D94" i="13"/>
  <c r="E94" i="13"/>
  <c r="G94" i="13"/>
  <c r="C94" i="13"/>
  <c r="B94" i="13"/>
  <c r="H94" i="13"/>
  <c r="D95" i="13"/>
  <c r="B344" i="14" l="1"/>
  <c r="D344" i="14"/>
  <c r="G344" i="14"/>
  <c r="F344" i="14"/>
  <c r="H344" i="14"/>
  <c r="C344" i="14"/>
  <c r="E344" i="14"/>
  <c r="A345" i="14" a="1"/>
  <c r="A345" i="14" s="1"/>
  <c r="D367" i="13"/>
  <c r="F367" i="13"/>
  <c r="H367" i="13"/>
  <c r="C367" i="13"/>
  <c r="E367" i="13"/>
  <c r="G367" i="13"/>
  <c r="B367" i="13"/>
  <c r="A368" i="13" a="1"/>
  <c r="A368" i="13" s="1"/>
  <c r="B93" i="14"/>
  <c r="F93" i="14"/>
  <c r="G93" i="14"/>
  <c r="C93" i="14"/>
  <c r="H93" i="14"/>
  <c r="D93" i="14"/>
  <c r="E93" i="14"/>
  <c r="E95" i="13"/>
  <c r="C95" i="13"/>
  <c r="B95" i="13"/>
  <c r="F95" i="13"/>
  <c r="F96" i="13"/>
  <c r="H95" i="13"/>
  <c r="G95" i="13"/>
  <c r="E345" i="14" l="1"/>
  <c r="G345" i="14"/>
  <c r="F345" i="14"/>
  <c r="H345" i="14"/>
  <c r="C345" i="14"/>
  <c r="B345" i="14"/>
  <c r="D345" i="14"/>
  <c r="A346" i="14" a="1"/>
  <c r="A346" i="14" s="1"/>
  <c r="G368" i="13"/>
  <c r="B368" i="13"/>
  <c r="C368" i="13"/>
  <c r="E368" i="13"/>
  <c r="D368" i="13"/>
  <c r="F368" i="13"/>
  <c r="H368" i="13"/>
  <c r="A369" i="13" a="1"/>
  <c r="A369" i="13" s="1"/>
  <c r="C94" i="14"/>
  <c r="G94" i="14"/>
  <c r="E94" i="14"/>
  <c r="F94" i="14"/>
  <c r="B94" i="14"/>
  <c r="D94" i="14"/>
  <c r="H94" i="14"/>
  <c r="D96" i="13"/>
  <c r="G96" i="13"/>
  <c r="B96" i="13"/>
  <c r="C96" i="13"/>
  <c r="C97" i="13"/>
  <c r="E96" i="13"/>
  <c r="H96" i="13"/>
  <c r="D346" i="14" l="1"/>
  <c r="F346" i="14"/>
  <c r="E346" i="14"/>
  <c r="G346" i="14"/>
  <c r="B346" i="14"/>
  <c r="H346" i="14"/>
  <c r="C346" i="14"/>
  <c r="A347" i="14" a="1"/>
  <c r="A347" i="14" s="1"/>
  <c r="B369" i="13"/>
  <c r="D369" i="13"/>
  <c r="F369" i="13"/>
  <c r="H369" i="13"/>
  <c r="C369" i="13"/>
  <c r="E369" i="13"/>
  <c r="G369" i="13"/>
  <c r="A370" i="13" a="1"/>
  <c r="A370" i="13" s="1"/>
  <c r="D95" i="14"/>
  <c r="H95" i="14"/>
  <c r="E95" i="14"/>
  <c r="C95" i="14"/>
  <c r="F95" i="14"/>
  <c r="G95" i="14"/>
  <c r="B95" i="14"/>
  <c r="D97" i="13"/>
  <c r="G97" i="13"/>
  <c r="E97" i="13"/>
  <c r="F97" i="13"/>
  <c r="B97" i="13"/>
  <c r="H97" i="13"/>
  <c r="E98" i="13"/>
  <c r="C347" i="14" l="1"/>
  <c r="E347" i="14"/>
  <c r="G347" i="14"/>
  <c r="B347" i="14"/>
  <c r="D347" i="14"/>
  <c r="F347" i="14"/>
  <c r="H347" i="14"/>
  <c r="A348" i="14" a="1"/>
  <c r="A348" i="14" s="1"/>
  <c r="E370" i="13"/>
  <c r="G370" i="13"/>
  <c r="B370" i="13"/>
  <c r="D370" i="13"/>
  <c r="C370" i="13"/>
  <c r="F370" i="13"/>
  <c r="H370" i="13"/>
  <c r="A371" i="13" a="1"/>
  <c r="A371" i="13" s="1"/>
  <c r="E96" i="14"/>
  <c r="C96" i="14"/>
  <c r="H96" i="14"/>
  <c r="D96" i="14"/>
  <c r="F96" i="14"/>
  <c r="G96" i="14"/>
  <c r="B96" i="14"/>
  <c r="D98" i="13"/>
  <c r="C98" i="13"/>
  <c r="B98" i="13"/>
  <c r="H98" i="13"/>
  <c r="D99" i="13"/>
  <c r="G98" i="13"/>
  <c r="F98" i="13"/>
  <c r="B348" i="14" l="1"/>
  <c r="D348" i="14"/>
  <c r="F348" i="14"/>
  <c r="H348" i="14"/>
  <c r="C348" i="14"/>
  <c r="E348" i="14"/>
  <c r="G348" i="14"/>
  <c r="A349" i="14" a="1"/>
  <c r="A349" i="14" s="1"/>
  <c r="D371" i="13"/>
  <c r="F371" i="13"/>
  <c r="H371" i="13"/>
  <c r="C371" i="13"/>
  <c r="B371" i="13"/>
  <c r="E371" i="13"/>
  <c r="G371" i="13"/>
  <c r="A372" i="13" a="1"/>
  <c r="A372" i="13" s="1"/>
  <c r="B97" i="14"/>
  <c r="F97" i="14"/>
  <c r="G97" i="14"/>
  <c r="D97" i="14"/>
  <c r="E97" i="14"/>
  <c r="H97" i="14"/>
  <c r="C97" i="14"/>
  <c r="E99" i="13"/>
  <c r="C99" i="13"/>
  <c r="B99" i="13"/>
  <c r="G99" i="13"/>
  <c r="F100" i="13"/>
  <c r="H99" i="13"/>
  <c r="F99" i="13"/>
  <c r="E349" i="14" l="1"/>
  <c r="G349" i="14"/>
  <c r="B349" i="14"/>
  <c r="D349" i="14"/>
  <c r="F349" i="14"/>
  <c r="H349" i="14"/>
  <c r="C349" i="14"/>
  <c r="A350" i="14" a="1"/>
  <c r="A350" i="14" s="1"/>
  <c r="D372" i="13"/>
  <c r="F372" i="13"/>
  <c r="H372" i="13"/>
  <c r="C372" i="13"/>
  <c r="E372" i="13"/>
  <c r="G372" i="13"/>
  <c r="B372" i="13"/>
  <c r="A373" i="13" a="1"/>
  <c r="A373" i="13" s="1"/>
  <c r="C98" i="14"/>
  <c r="G98" i="14"/>
  <c r="E98" i="14"/>
  <c r="D98" i="14"/>
  <c r="F98" i="14"/>
  <c r="H98" i="14"/>
  <c r="B98" i="14"/>
  <c r="G101" i="13"/>
  <c r="H100" i="13"/>
  <c r="D100" i="13"/>
  <c r="G100" i="13"/>
  <c r="E100" i="13"/>
  <c r="C100" i="13"/>
  <c r="B100" i="13"/>
  <c r="D350" i="14" l="1"/>
  <c r="F350" i="14"/>
  <c r="H350" i="14"/>
  <c r="C350" i="14"/>
  <c r="E350" i="14"/>
  <c r="G350" i="14"/>
  <c r="B350" i="14"/>
  <c r="A351" i="14" a="1"/>
  <c r="A351" i="14" s="1"/>
  <c r="B373" i="13"/>
  <c r="D373" i="13"/>
  <c r="G373" i="13"/>
  <c r="F373" i="13"/>
  <c r="H373" i="13"/>
  <c r="C373" i="13"/>
  <c r="E373" i="13"/>
  <c r="A374" i="13" a="1"/>
  <c r="A374" i="13" s="1"/>
  <c r="D99" i="14"/>
  <c r="H99" i="14"/>
  <c r="C99" i="14"/>
  <c r="E99" i="14"/>
  <c r="F99" i="14"/>
  <c r="G99" i="14"/>
  <c r="B99" i="14"/>
  <c r="H102" i="13"/>
  <c r="H101" i="13"/>
  <c r="E101" i="13"/>
  <c r="C101" i="13"/>
  <c r="D101" i="13"/>
  <c r="F101" i="13"/>
  <c r="B101" i="13"/>
  <c r="C351" i="14" l="1"/>
  <c r="E351" i="14"/>
  <c r="D351" i="14"/>
  <c r="F351" i="14"/>
  <c r="H351" i="14"/>
  <c r="G351" i="14"/>
  <c r="B351" i="14"/>
  <c r="A352" i="14" a="1"/>
  <c r="A352" i="14" s="1"/>
  <c r="E374" i="13"/>
  <c r="G374" i="13"/>
  <c r="B374" i="13"/>
  <c r="D374" i="13"/>
  <c r="F374" i="13"/>
  <c r="H374" i="13"/>
  <c r="C374" i="13"/>
  <c r="A375" i="13" a="1"/>
  <c r="A375" i="13" s="1"/>
  <c r="E100" i="14"/>
  <c r="B100" i="14"/>
  <c r="G100" i="14"/>
  <c r="D100" i="14"/>
  <c r="F100" i="14"/>
  <c r="H100" i="14"/>
  <c r="C100" i="14"/>
  <c r="G102" i="13"/>
  <c r="E102" i="13"/>
  <c r="F102" i="13"/>
  <c r="C102" i="13"/>
  <c r="B102" i="13"/>
  <c r="D102" i="13"/>
  <c r="H103" i="13"/>
  <c r="B352" i="14" l="1"/>
  <c r="D352" i="14"/>
  <c r="C352" i="14"/>
  <c r="E352" i="14"/>
  <c r="G352" i="14"/>
  <c r="F352" i="14"/>
  <c r="H352" i="14"/>
  <c r="A353" i="14" a="1"/>
  <c r="A353" i="14" s="1"/>
  <c r="E375" i="13"/>
  <c r="G375" i="13"/>
  <c r="B375" i="13"/>
  <c r="H375" i="13"/>
  <c r="F375" i="13"/>
  <c r="C375" i="13"/>
  <c r="D375" i="13"/>
  <c r="A376" i="13" a="1"/>
  <c r="A376" i="13" s="1"/>
  <c r="B101" i="14"/>
  <c r="F101" i="14"/>
  <c r="E101" i="14"/>
  <c r="D101" i="14"/>
  <c r="G101" i="14"/>
  <c r="H101" i="14"/>
  <c r="C101" i="14"/>
  <c r="B103" i="13"/>
  <c r="F103" i="13"/>
  <c r="E103" i="13"/>
  <c r="D103" i="13"/>
  <c r="D104" i="13"/>
  <c r="C103" i="13"/>
  <c r="G103" i="13"/>
  <c r="E353" i="14" l="1"/>
  <c r="G353" i="14"/>
  <c r="B353" i="14"/>
  <c r="D353" i="14"/>
  <c r="F353" i="14"/>
  <c r="H353" i="14"/>
  <c r="C353" i="14"/>
  <c r="A354" i="14" a="1"/>
  <c r="A354" i="14" s="1"/>
  <c r="E376" i="13"/>
  <c r="F376" i="13"/>
  <c r="C376" i="13"/>
  <c r="B376" i="13"/>
  <c r="H376" i="13"/>
  <c r="G376" i="13"/>
  <c r="D376" i="13"/>
  <c r="A377" i="13" a="1"/>
  <c r="A377" i="13" s="1"/>
  <c r="C102" i="14"/>
  <c r="G102" i="14"/>
  <c r="D102" i="14"/>
  <c r="E102" i="14"/>
  <c r="F102" i="14"/>
  <c r="H102" i="14"/>
  <c r="B102" i="14"/>
  <c r="E104" i="13"/>
  <c r="G104" i="13"/>
  <c r="F104" i="13"/>
  <c r="C104" i="13"/>
  <c r="B104" i="13"/>
  <c r="H104" i="13"/>
  <c r="F105" i="13"/>
  <c r="D354" i="14" l="1"/>
  <c r="F354" i="14"/>
  <c r="H354" i="14"/>
  <c r="C354" i="14"/>
  <c r="B354" i="14"/>
  <c r="E354" i="14"/>
  <c r="G354" i="14"/>
  <c r="A355" i="14" a="1"/>
  <c r="A355" i="14" s="1"/>
  <c r="C377" i="13"/>
  <c r="E377" i="13"/>
  <c r="H377" i="13"/>
  <c r="G377" i="13"/>
  <c r="B377" i="13"/>
  <c r="D377" i="13"/>
  <c r="F377" i="13"/>
  <c r="A378" i="13" a="1"/>
  <c r="A378" i="13" s="1"/>
  <c r="D103" i="14"/>
  <c r="H103" i="14"/>
  <c r="B103" i="14"/>
  <c r="G103" i="14"/>
  <c r="E103" i="14"/>
  <c r="F103" i="14"/>
  <c r="C103" i="14"/>
  <c r="D106" i="13"/>
  <c r="D105" i="13"/>
  <c r="E105" i="13"/>
  <c r="C105" i="13"/>
  <c r="B105" i="13"/>
  <c r="H105" i="13"/>
  <c r="G105" i="13"/>
  <c r="C355" i="14" l="1"/>
  <c r="E355" i="14"/>
  <c r="G355" i="14"/>
  <c r="B355" i="14"/>
  <c r="D355" i="14"/>
  <c r="F355" i="14"/>
  <c r="H355" i="14"/>
  <c r="A356" i="14" a="1"/>
  <c r="A356" i="14" s="1"/>
  <c r="B378" i="13"/>
  <c r="D378" i="13"/>
  <c r="F378" i="13"/>
  <c r="H378" i="13"/>
  <c r="G378" i="13"/>
  <c r="C378" i="13"/>
  <c r="E378" i="13"/>
  <c r="A379" i="13" a="1"/>
  <c r="A379" i="13" s="1"/>
  <c r="E104" i="14"/>
  <c r="F104" i="14"/>
  <c r="D104" i="14"/>
  <c r="G104" i="14"/>
  <c r="B104" i="14"/>
  <c r="H104" i="14"/>
  <c r="C104" i="14"/>
  <c r="H106" i="13"/>
  <c r="E106" i="13"/>
  <c r="G106" i="13"/>
  <c r="C106" i="13"/>
  <c r="B106" i="13"/>
  <c r="F106" i="13"/>
  <c r="H107" i="13"/>
  <c r="B356" i="14" l="1"/>
  <c r="D356" i="14"/>
  <c r="F356" i="14"/>
  <c r="H356" i="14"/>
  <c r="G356" i="14"/>
  <c r="C356" i="14"/>
  <c r="E356" i="14"/>
  <c r="A357" i="14" a="1"/>
  <c r="A357" i="14" s="1"/>
  <c r="E379" i="13"/>
  <c r="G379" i="13"/>
  <c r="B379" i="13"/>
  <c r="D379" i="13"/>
  <c r="F379" i="13"/>
  <c r="H379" i="13"/>
  <c r="C379" i="13"/>
  <c r="A380" i="13" a="1"/>
  <c r="A380" i="13" s="1"/>
  <c r="B105" i="14"/>
  <c r="F105" i="14"/>
  <c r="D105" i="14"/>
  <c r="E105" i="14"/>
  <c r="G105" i="14"/>
  <c r="H105" i="14"/>
  <c r="C105" i="14"/>
  <c r="H108" i="13"/>
  <c r="E107" i="13"/>
  <c r="F107" i="13"/>
  <c r="D107" i="13"/>
  <c r="B107" i="13"/>
  <c r="G107" i="13"/>
  <c r="C107" i="13"/>
  <c r="E357" i="14" l="1"/>
  <c r="G357" i="14"/>
  <c r="F357" i="14"/>
  <c r="H357" i="14"/>
  <c r="C357" i="14"/>
  <c r="B357" i="14"/>
  <c r="D357" i="14"/>
  <c r="A358" i="14" a="1"/>
  <c r="A358" i="14" s="1"/>
  <c r="D380" i="13"/>
  <c r="F380" i="13"/>
  <c r="H380" i="13"/>
  <c r="C380" i="13"/>
  <c r="B380" i="13"/>
  <c r="E380" i="13"/>
  <c r="G380" i="13"/>
  <c r="A381" i="13" a="1"/>
  <c r="A381" i="13" s="1"/>
  <c r="C106" i="14"/>
  <c r="G106" i="14"/>
  <c r="B106" i="14"/>
  <c r="H106" i="14"/>
  <c r="E106" i="14"/>
  <c r="F106" i="14"/>
  <c r="D106" i="14"/>
  <c r="C108" i="13"/>
  <c r="E108" i="13"/>
  <c r="D108" i="13"/>
  <c r="G108" i="13"/>
  <c r="B108" i="13"/>
  <c r="F108" i="13"/>
  <c r="F109" i="13"/>
  <c r="D358" i="14" l="1"/>
  <c r="F358" i="14"/>
  <c r="E358" i="14"/>
  <c r="C358" i="14"/>
  <c r="B358" i="14"/>
  <c r="H358" i="14"/>
  <c r="G358" i="14"/>
  <c r="A359" i="14" a="1"/>
  <c r="A359" i="14" s="1"/>
  <c r="C381" i="13"/>
  <c r="E381" i="13"/>
  <c r="G381" i="13"/>
  <c r="B381" i="13"/>
  <c r="D381" i="13"/>
  <c r="F381" i="13"/>
  <c r="H381" i="13"/>
  <c r="A382" i="13" a="1"/>
  <c r="A382" i="13" s="1"/>
  <c r="D107" i="14"/>
  <c r="H107" i="14"/>
  <c r="F107" i="14"/>
  <c r="E107" i="14"/>
  <c r="G107" i="14"/>
  <c r="B107" i="14"/>
  <c r="C107" i="14"/>
  <c r="G109" i="13"/>
  <c r="C109" i="13"/>
  <c r="B109" i="13"/>
  <c r="D109" i="13"/>
  <c r="E110" i="13"/>
  <c r="E109" i="13"/>
  <c r="H109" i="13"/>
  <c r="C359" i="14" l="1"/>
  <c r="E359" i="14"/>
  <c r="G359" i="14"/>
  <c r="B359" i="14"/>
  <c r="D359" i="14"/>
  <c r="F359" i="14"/>
  <c r="H359" i="14"/>
  <c r="A360" i="14" a="1"/>
  <c r="A360" i="14" s="1"/>
  <c r="B382" i="13"/>
  <c r="D382" i="13"/>
  <c r="F382" i="13"/>
  <c r="H382" i="13"/>
  <c r="C382" i="13"/>
  <c r="E382" i="13"/>
  <c r="G382" i="13"/>
  <c r="A383" i="13" a="1"/>
  <c r="A383" i="13" s="1"/>
  <c r="E108" i="14"/>
  <c r="D108" i="14"/>
  <c r="F108" i="14"/>
  <c r="G108" i="14"/>
  <c r="B108" i="14"/>
  <c r="H108" i="14"/>
  <c r="C108" i="14"/>
  <c r="D110" i="13"/>
  <c r="C110" i="13"/>
  <c r="B110" i="13"/>
  <c r="G110" i="13"/>
  <c r="D111" i="13"/>
  <c r="F110" i="13"/>
  <c r="H110" i="13"/>
  <c r="B360" i="14" l="1"/>
  <c r="D360" i="14"/>
  <c r="F360" i="14"/>
  <c r="H360" i="14"/>
  <c r="G360" i="14"/>
  <c r="C360" i="14"/>
  <c r="E360" i="14"/>
  <c r="A361" i="14" a="1"/>
  <c r="A361" i="14" s="1"/>
  <c r="E383" i="13"/>
  <c r="G383" i="13"/>
  <c r="B383" i="13"/>
  <c r="D383" i="13"/>
  <c r="F383" i="13"/>
  <c r="H383" i="13"/>
  <c r="C383" i="13"/>
  <c r="A384" i="13" a="1"/>
  <c r="A384" i="13" s="1"/>
  <c r="B109" i="14"/>
  <c r="F109" i="14"/>
  <c r="C109" i="14"/>
  <c r="H109" i="14"/>
  <c r="E109" i="14"/>
  <c r="G109" i="14"/>
  <c r="D109" i="14"/>
  <c r="G111" i="13"/>
  <c r="C111" i="13"/>
  <c r="B111" i="13"/>
  <c r="H111" i="13"/>
  <c r="H112" i="13"/>
  <c r="F111" i="13"/>
  <c r="E111" i="13"/>
  <c r="E361" i="14" l="1"/>
  <c r="G361" i="14"/>
  <c r="B361" i="14"/>
  <c r="D361" i="14"/>
  <c r="F361" i="14"/>
  <c r="H361" i="14"/>
  <c r="C361" i="14"/>
  <c r="A362" i="14" a="1"/>
  <c r="A362" i="14" s="1"/>
  <c r="D384" i="13"/>
  <c r="F384" i="13"/>
  <c r="H384" i="13"/>
  <c r="C384" i="13"/>
  <c r="E384" i="13"/>
  <c r="G384" i="13"/>
  <c r="B384" i="13"/>
  <c r="A385" i="13" a="1"/>
  <c r="A385" i="13" s="1"/>
  <c r="C110" i="14"/>
  <c r="G110" i="14"/>
  <c r="F110" i="14"/>
  <c r="E110" i="14"/>
  <c r="H110" i="14"/>
  <c r="B110" i="14"/>
  <c r="D110" i="14"/>
  <c r="F112" i="13"/>
  <c r="E112" i="13"/>
  <c r="D112" i="13"/>
  <c r="C112" i="13"/>
  <c r="B112" i="13"/>
  <c r="G112" i="13"/>
  <c r="D113" i="13"/>
  <c r="D362" i="14" l="1"/>
  <c r="F362" i="14"/>
  <c r="H362" i="14"/>
  <c r="C362" i="14"/>
  <c r="B362" i="14"/>
  <c r="E362" i="14"/>
  <c r="G362" i="14"/>
  <c r="A363" i="14" a="1"/>
  <c r="A363" i="14" s="1"/>
  <c r="G385" i="13"/>
  <c r="B385" i="13"/>
  <c r="D385" i="13"/>
  <c r="F385" i="13"/>
  <c r="H385" i="13"/>
  <c r="C385" i="13"/>
  <c r="E385" i="13"/>
  <c r="A386" i="13" a="1"/>
  <c r="A386" i="13" s="1"/>
  <c r="D111" i="14"/>
  <c r="H111" i="14"/>
  <c r="E111" i="14"/>
  <c r="F111" i="14"/>
  <c r="G111" i="14"/>
  <c r="B111" i="14"/>
  <c r="C111" i="14"/>
  <c r="E113" i="13"/>
  <c r="C113" i="13"/>
  <c r="B113" i="13"/>
  <c r="G113" i="13"/>
  <c r="D114" i="13"/>
  <c r="H113" i="13"/>
  <c r="F113" i="13"/>
  <c r="C363" i="14" l="1"/>
  <c r="H363" i="14"/>
  <c r="D363" i="14"/>
  <c r="F363" i="14"/>
  <c r="E363" i="14"/>
  <c r="G363" i="14"/>
  <c r="B363" i="14"/>
  <c r="A364" i="14" a="1"/>
  <c r="A364" i="14" s="1"/>
  <c r="B386" i="13"/>
  <c r="D386" i="13"/>
  <c r="F386" i="13"/>
  <c r="H386" i="13"/>
  <c r="C386" i="13"/>
  <c r="E386" i="13"/>
  <c r="G386" i="13"/>
  <c r="A387" i="13" a="1"/>
  <c r="A387" i="13" s="1"/>
  <c r="E112" i="14"/>
  <c r="C112" i="14"/>
  <c r="H112" i="14"/>
  <c r="F112" i="14"/>
  <c r="G112" i="14"/>
  <c r="B112" i="14"/>
  <c r="D112" i="14"/>
  <c r="F114" i="13"/>
  <c r="G114" i="13"/>
  <c r="E114" i="13"/>
  <c r="C114" i="13"/>
  <c r="B114" i="13"/>
  <c r="H114" i="13"/>
  <c r="F115" i="13"/>
  <c r="H364" i="14" l="1"/>
  <c r="B364" i="14"/>
  <c r="G364" i="14"/>
  <c r="D364" i="14"/>
  <c r="E364" i="14"/>
  <c r="F364" i="14"/>
  <c r="C364" i="14"/>
  <c r="A365" i="14" a="1"/>
  <c r="A365" i="14" s="1"/>
  <c r="E387" i="13"/>
  <c r="G387" i="13"/>
  <c r="C387" i="13"/>
  <c r="B387" i="13"/>
  <c r="D387" i="13"/>
  <c r="F387" i="13"/>
  <c r="H387" i="13"/>
  <c r="A388" i="13" a="1"/>
  <c r="A388" i="13" s="1"/>
  <c r="B113" i="14"/>
  <c r="F113" i="14"/>
  <c r="G113" i="14"/>
  <c r="E113" i="14"/>
  <c r="H113" i="14"/>
  <c r="C113" i="14"/>
  <c r="D113" i="14"/>
  <c r="E115" i="13"/>
  <c r="C115" i="13"/>
  <c r="B115" i="13"/>
  <c r="H115" i="13"/>
  <c r="D115" i="13"/>
  <c r="H116" i="13"/>
  <c r="G115" i="13"/>
  <c r="E365" i="14" l="1"/>
  <c r="H365" i="14"/>
  <c r="C365" i="14"/>
  <c r="B365" i="14"/>
  <c r="G365" i="14"/>
  <c r="D365" i="14"/>
  <c r="F365" i="14"/>
  <c r="A366" i="14" a="1"/>
  <c r="A366" i="14" s="1"/>
  <c r="D388" i="13"/>
  <c r="F388" i="13"/>
  <c r="H388" i="13"/>
  <c r="C388" i="13"/>
  <c r="E388" i="13"/>
  <c r="G388" i="13"/>
  <c r="B388" i="13"/>
  <c r="A389" i="13" a="1"/>
  <c r="A389" i="13" s="1"/>
  <c r="C114" i="14"/>
  <c r="G114" i="14"/>
  <c r="E114" i="14"/>
  <c r="F114" i="14"/>
  <c r="H114" i="14"/>
  <c r="B114" i="14"/>
  <c r="D114" i="14"/>
  <c r="E117" i="13"/>
  <c r="D116" i="13"/>
  <c r="G116" i="13"/>
  <c r="E116" i="13"/>
  <c r="F116" i="13"/>
  <c r="C116" i="13"/>
  <c r="B116" i="13"/>
  <c r="B366" i="14" l="1"/>
  <c r="G366" i="14"/>
  <c r="F366" i="14"/>
  <c r="C366" i="14"/>
  <c r="E366" i="14"/>
  <c r="D366" i="14"/>
  <c r="H366" i="14"/>
  <c r="A367" i="14" a="1"/>
  <c r="A367" i="14" s="1"/>
  <c r="G389" i="13"/>
  <c r="B389" i="13"/>
  <c r="D389" i="13"/>
  <c r="F389" i="13"/>
  <c r="H389" i="13"/>
  <c r="C389" i="13"/>
  <c r="E389" i="13"/>
  <c r="A390" i="13" a="1"/>
  <c r="A390" i="13" s="1"/>
  <c r="D115" i="14"/>
  <c r="H115" i="14"/>
  <c r="C115" i="14"/>
  <c r="F115" i="14"/>
  <c r="G115" i="14"/>
  <c r="B115" i="14"/>
  <c r="E115" i="14"/>
  <c r="F117" i="13"/>
  <c r="H117" i="13"/>
  <c r="G117" i="13"/>
  <c r="D117" i="13"/>
  <c r="B117" i="13"/>
  <c r="C117" i="13"/>
  <c r="G118" i="13"/>
  <c r="E367" i="14" l="1"/>
  <c r="C367" i="14"/>
  <c r="F367" i="14"/>
  <c r="H367" i="14"/>
  <c r="B367" i="14"/>
  <c r="D367" i="14"/>
  <c r="G367" i="14"/>
  <c r="A368" i="14" a="1"/>
  <c r="A368" i="14" s="1"/>
  <c r="B390" i="13"/>
  <c r="D390" i="13"/>
  <c r="G390" i="13"/>
  <c r="F390" i="13"/>
  <c r="H390" i="13"/>
  <c r="C390" i="13"/>
  <c r="E390" i="13"/>
  <c r="A391" i="13" a="1"/>
  <c r="A391" i="13" s="1"/>
  <c r="E116" i="14"/>
  <c r="B116" i="14"/>
  <c r="G116" i="14"/>
  <c r="F116" i="14"/>
  <c r="H116" i="14"/>
  <c r="C116" i="14"/>
  <c r="D116" i="14"/>
  <c r="E118" i="13"/>
  <c r="F118" i="13"/>
  <c r="C118" i="13"/>
  <c r="B118" i="13"/>
  <c r="D118" i="13"/>
  <c r="H118" i="13"/>
  <c r="B368" i="14" l="1"/>
  <c r="D368" i="14"/>
  <c r="G368" i="14"/>
  <c r="F368" i="14"/>
  <c r="H368" i="14"/>
  <c r="C368" i="14"/>
  <c r="E368" i="14"/>
  <c r="A369" i="14" a="1"/>
  <c r="A369" i="14" s="1"/>
  <c r="B391" i="13"/>
  <c r="D391" i="13"/>
  <c r="E391" i="13"/>
  <c r="G391" i="13"/>
  <c r="F391" i="13"/>
  <c r="H391" i="13"/>
  <c r="C391" i="13"/>
  <c r="A392" i="13" a="1"/>
  <c r="A392" i="13" s="1"/>
  <c r="B117" i="14"/>
  <c r="F117" i="14"/>
  <c r="E117" i="14"/>
  <c r="G117" i="14"/>
  <c r="H117" i="14"/>
  <c r="C117" i="14"/>
  <c r="D117" i="14"/>
  <c r="E119" i="13"/>
  <c r="G119" i="13"/>
  <c r="C119" i="13"/>
  <c r="H119" i="13"/>
  <c r="F119" i="13"/>
  <c r="B119" i="13"/>
  <c r="D119" i="13"/>
  <c r="C120" i="13"/>
  <c r="E120" i="13"/>
  <c r="F120" i="13"/>
  <c r="D120" i="13"/>
  <c r="G120" i="13"/>
  <c r="H120" i="13"/>
  <c r="B120" i="13"/>
  <c r="E369" i="14" l="1"/>
  <c r="G369" i="14"/>
  <c r="F369" i="14"/>
  <c r="H369" i="14"/>
  <c r="C369" i="14"/>
  <c r="B369" i="14"/>
  <c r="D369" i="14"/>
  <c r="A370" i="14" a="1"/>
  <c r="A370" i="14" s="1"/>
  <c r="D392" i="13"/>
  <c r="F392" i="13"/>
  <c r="H392" i="13"/>
  <c r="C392" i="13"/>
  <c r="E392" i="13"/>
  <c r="G392" i="13"/>
  <c r="B392" i="13"/>
  <c r="A393" i="13" a="1"/>
  <c r="A393" i="13" s="1"/>
  <c r="C118" i="14"/>
  <c r="G118" i="14"/>
  <c r="E118" i="14"/>
  <c r="F118" i="14"/>
  <c r="B118" i="14"/>
  <c r="H118" i="14"/>
  <c r="D118" i="14"/>
  <c r="C121" i="13"/>
  <c r="D121" i="13"/>
  <c r="H121" i="13"/>
  <c r="F121" i="13"/>
  <c r="E121" i="13"/>
  <c r="G121" i="13"/>
  <c r="B121" i="13"/>
  <c r="D370" i="14" l="1"/>
  <c r="F370" i="14"/>
  <c r="H370" i="14"/>
  <c r="C370" i="14"/>
  <c r="E370" i="14"/>
  <c r="G370" i="14"/>
  <c r="B370" i="14"/>
  <c r="A371" i="14" a="1"/>
  <c r="A371" i="14" s="1"/>
  <c r="G393" i="13"/>
  <c r="B393" i="13"/>
  <c r="D393" i="13"/>
  <c r="F393" i="13"/>
  <c r="H393" i="13"/>
  <c r="C393" i="13"/>
  <c r="E393" i="13"/>
  <c r="A394" i="13" a="1"/>
  <c r="A394" i="13" s="1"/>
  <c r="D119" i="14"/>
  <c r="H119" i="14"/>
  <c r="C119" i="14"/>
  <c r="E119" i="14"/>
  <c r="F119" i="14"/>
  <c r="G119" i="14"/>
  <c r="B119" i="14"/>
  <c r="C122" i="13"/>
  <c r="G122" i="13"/>
  <c r="F122" i="13"/>
  <c r="E122" i="13"/>
  <c r="H122" i="13"/>
  <c r="D122" i="13"/>
  <c r="B122" i="13"/>
  <c r="C371" i="14" l="1"/>
  <c r="E371" i="14"/>
  <c r="G371" i="14"/>
  <c r="B371" i="14"/>
  <c r="D371" i="14"/>
  <c r="F371" i="14"/>
  <c r="H371" i="14"/>
  <c r="A372" i="14" a="1"/>
  <c r="A372" i="14" s="1"/>
  <c r="B394" i="13"/>
  <c r="D394" i="13"/>
  <c r="C394" i="13"/>
  <c r="G394" i="13"/>
  <c r="F394" i="13"/>
  <c r="H394" i="13"/>
  <c r="E394" i="13"/>
  <c r="A395" i="13" a="1"/>
  <c r="A395" i="13" s="1"/>
  <c r="E120" i="14"/>
  <c r="B120" i="14"/>
  <c r="G120" i="14"/>
  <c r="C120" i="14"/>
  <c r="H120" i="14"/>
  <c r="D120" i="14"/>
  <c r="F120" i="14"/>
  <c r="C123" i="13"/>
  <c r="F123" i="13"/>
  <c r="G123" i="13"/>
  <c r="E123" i="13"/>
  <c r="H123" i="13"/>
  <c r="D123" i="13"/>
  <c r="B123" i="13"/>
  <c r="B372" i="14" l="1"/>
  <c r="D372" i="14"/>
  <c r="F372" i="14"/>
  <c r="H372" i="14"/>
  <c r="G372" i="14"/>
  <c r="C372" i="14"/>
  <c r="E372" i="14"/>
  <c r="A373" i="14" a="1"/>
  <c r="A373" i="14" s="1"/>
  <c r="E395" i="13"/>
  <c r="G395" i="13"/>
  <c r="B395" i="13"/>
  <c r="D395" i="13"/>
  <c r="F395" i="13"/>
  <c r="H395" i="13"/>
  <c r="C395" i="13"/>
  <c r="A396" i="13" a="1"/>
  <c r="A396" i="13" s="1"/>
  <c r="B121" i="14"/>
  <c r="F121" i="14"/>
  <c r="E121" i="14"/>
  <c r="G121" i="14"/>
  <c r="C121" i="14"/>
  <c r="H121" i="14"/>
  <c r="D121" i="14"/>
  <c r="C124" i="13"/>
  <c r="E124" i="13"/>
  <c r="G124" i="13"/>
  <c r="F124" i="13"/>
  <c r="H124" i="13"/>
  <c r="D124" i="13"/>
  <c r="B124" i="13"/>
  <c r="E373" i="14" l="1"/>
  <c r="G373" i="14"/>
  <c r="B373" i="14"/>
  <c r="D373" i="14"/>
  <c r="F373" i="14"/>
  <c r="H373" i="14"/>
  <c r="C373" i="14"/>
  <c r="A374" i="14" a="1"/>
  <c r="A374" i="14" s="1"/>
  <c r="B396" i="13"/>
  <c r="D396" i="13"/>
  <c r="F396" i="13"/>
  <c r="H396" i="13"/>
  <c r="C396" i="13"/>
  <c r="E396" i="13"/>
  <c r="G396" i="13"/>
  <c r="A397" i="13" a="1"/>
  <c r="A397" i="13" s="1"/>
  <c r="C122" i="14"/>
  <c r="G122" i="14"/>
  <c r="D122" i="14"/>
  <c r="E122" i="14"/>
  <c r="F122" i="14"/>
  <c r="H122" i="14"/>
  <c r="B122" i="14"/>
  <c r="C125" i="13"/>
  <c r="D125" i="13"/>
  <c r="H125" i="13"/>
  <c r="G125" i="13"/>
  <c r="F125" i="13"/>
  <c r="E125" i="13"/>
  <c r="B125" i="13"/>
  <c r="D374" i="14" l="1"/>
  <c r="F374" i="14"/>
  <c r="B374" i="14"/>
  <c r="H374" i="14"/>
  <c r="C374" i="14"/>
  <c r="E374" i="14"/>
  <c r="G374" i="14"/>
  <c r="A375" i="14" a="1"/>
  <c r="A375" i="14" s="1"/>
  <c r="H397" i="13"/>
  <c r="C397" i="13"/>
  <c r="E397" i="13"/>
  <c r="G397" i="13"/>
  <c r="B397" i="13"/>
  <c r="D397" i="13"/>
  <c r="F397" i="13"/>
  <c r="A398" i="13" a="1"/>
  <c r="A398" i="13" s="1"/>
  <c r="D123" i="14"/>
  <c r="H123" i="14"/>
  <c r="B123" i="14"/>
  <c r="G123" i="14"/>
  <c r="C123" i="14"/>
  <c r="E123" i="14"/>
  <c r="F123" i="14"/>
  <c r="C126" i="13"/>
  <c r="G126" i="13"/>
  <c r="H126" i="13"/>
  <c r="F126" i="13"/>
  <c r="E126" i="13"/>
  <c r="D126" i="13"/>
  <c r="B126" i="13"/>
  <c r="C375" i="14" l="1"/>
  <c r="E375" i="14"/>
  <c r="D375" i="14"/>
  <c r="F375" i="14"/>
  <c r="H375" i="14"/>
  <c r="G375" i="14"/>
  <c r="B375" i="14"/>
  <c r="A376" i="14" a="1"/>
  <c r="A376" i="14" s="1"/>
  <c r="G398" i="13"/>
  <c r="B398" i="13"/>
  <c r="D398" i="13"/>
  <c r="F398" i="13"/>
  <c r="H398" i="13"/>
  <c r="C398" i="13"/>
  <c r="E398" i="13"/>
  <c r="A399" i="13" a="1"/>
  <c r="A399" i="13" s="1"/>
  <c r="E124" i="14"/>
  <c r="F124" i="14"/>
  <c r="B124" i="14"/>
  <c r="G124" i="14"/>
  <c r="C124" i="14"/>
  <c r="H124" i="14"/>
  <c r="D124" i="14"/>
  <c r="C127" i="13"/>
  <c r="F127" i="13"/>
  <c r="H127" i="13"/>
  <c r="G127" i="13"/>
  <c r="D127" i="13"/>
  <c r="E127" i="13"/>
  <c r="B127" i="13"/>
  <c r="B376" i="14" l="1"/>
  <c r="D376" i="14"/>
  <c r="C376" i="14"/>
  <c r="E376" i="14"/>
  <c r="G376" i="14"/>
  <c r="F376" i="14"/>
  <c r="H376" i="14"/>
  <c r="A377" i="14" a="1"/>
  <c r="A377" i="14" s="1"/>
  <c r="C399" i="13"/>
  <c r="E399" i="13"/>
  <c r="G399" i="13"/>
  <c r="B399" i="13"/>
  <c r="D399" i="13"/>
  <c r="F399" i="13"/>
  <c r="H399" i="13"/>
  <c r="A400" i="13" a="1"/>
  <c r="A400" i="13" s="1"/>
  <c r="B125" i="14"/>
  <c r="F125" i="14"/>
  <c r="D125" i="14"/>
  <c r="E125" i="14"/>
  <c r="G125" i="14"/>
  <c r="H125" i="14"/>
  <c r="C125" i="14"/>
  <c r="E128" i="13"/>
  <c r="H128" i="13"/>
  <c r="G128" i="13"/>
  <c r="C128" i="13"/>
  <c r="F128" i="13"/>
  <c r="D128" i="13"/>
  <c r="B128" i="13"/>
  <c r="E377" i="14" l="1"/>
  <c r="G377" i="14"/>
  <c r="B377" i="14"/>
  <c r="D377" i="14"/>
  <c r="F377" i="14"/>
  <c r="H377" i="14"/>
  <c r="C377" i="14"/>
  <c r="A378" i="14" a="1"/>
  <c r="A378" i="14" s="1"/>
  <c r="D400" i="13"/>
  <c r="F400" i="13"/>
  <c r="H400" i="13"/>
  <c r="C400" i="13"/>
  <c r="E400" i="13"/>
  <c r="G400" i="13"/>
  <c r="B400" i="13"/>
  <c r="A401" i="13" a="1"/>
  <c r="A401" i="13" s="1"/>
  <c r="C126" i="14"/>
  <c r="G126" i="14"/>
  <c r="B126" i="14"/>
  <c r="H126" i="14"/>
  <c r="D126" i="14"/>
  <c r="E126" i="14"/>
  <c r="F126" i="14"/>
  <c r="D129" i="13"/>
  <c r="H129" i="13"/>
  <c r="G129" i="13"/>
  <c r="C129" i="13"/>
  <c r="E129" i="13"/>
  <c r="F129" i="13"/>
  <c r="B129" i="13"/>
  <c r="D378" i="14" l="1"/>
  <c r="F378" i="14"/>
  <c r="H378" i="14"/>
  <c r="C378" i="14"/>
  <c r="B378" i="14"/>
  <c r="E378" i="14"/>
  <c r="G378" i="14"/>
  <c r="A379" i="14" a="1"/>
  <c r="A379" i="14" s="1"/>
  <c r="H401" i="13"/>
  <c r="C401" i="13"/>
  <c r="E401" i="13"/>
  <c r="G401" i="13"/>
  <c r="B401" i="13"/>
  <c r="D401" i="13"/>
  <c r="F401" i="13"/>
  <c r="A402" i="13" a="1"/>
  <c r="A402" i="13" s="1"/>
  <c r="D127" i="14"/>
  <c r="H127" i="14"/>
  <c r="F127" i="14"/>
  <c r="B127" i="14"/>
  <c r="G127" i="14"/>
  <c r="C127" i="14"/>
  <c r="E127" i="14"/>
  <c r="C130" i="13"/>
  <c r="G130" i="13"/>
  <c r="D130" i="13"/>
  <c r="H130" i="13"/>
  <c r="E130" i="13"/>
  <c r="F130" i="13"/>
  <c r="B130" i="13"/>
  <c r="C379" i="14" l="1"/>
  <c r="E379" i="14"/>
  <c r="G379" i="14"/>
  <c r="B379" i="14"/>
  <c r="D379" i="14"/>
  <c r="F379" i="14"/>
  <c r="H379" i="14"/>
  <c r="A380" i="14" a="1"/>
  <c r="A380" i="14" s="1"/>
  <c r="F402" i="13"/>
  <c r="H402" i="13"/>
  <c r="G402" i="13"/>
  <c r="C402" i="13"/>
  <c r="E402" i="13"/>
  <c r="B402" i="13"/>
  <c r="D402" i="13"/>
  <c r="A403" i="13" a="1"/>
  <c r="A403" i="13" s="1"/>
  <c r="E128" i="14"/>
  <c r="D128" i="14"/>
  <c r="F128" i="14"/>
  <c r="G128" i="14"/>
  <c r="B128" i="14"/>
  <c r="H128" i="14"/>
  <c r="C128" i="14"/>
  <c r="C131" i="13"/>
  <c r="F131" i="13"/>
  <c r="D131" i="13"/>
  <c r="H131" i="13"/>
  <c r="E131" i="13"/>
  <c r="G131" i="13"/>
  <c r="B131" i="13"/>
  <c r="B380" i="14" l="1"/>
  <c r="D380" i="14"/>
  <c r="F380" i="14"/>
  <c r="H380" i="14"/>
  <c r="G380" i="14"/>
  <c r="C380" i="14"/>
  <c r="E380" i="14"/>
  <c r="A381" i="14" a="1"/>
  <c r="A381" i="14" s="1"/>
  <c r="C403" i="13"/>
  <c r="E403" i="13"/>
  <c r="G403" i="13"/>
  <c r="B403" i="13"/>
  <c r="D403" i="13"/>
  <c r="F403" i="13"/>
  <c r="H403" i="13"/>
  <c r="A404" i="13" a="1"/>
  <c r="A404" i="13" s="1"/>
  <c r="B129" i="14"/>
  <c r="F129" i="14"/>
  <c r="C129" i="14"/>
  <c r="H129" i="14"/>
  <c r="D129" i="14"/>
  <c r="E129" i="14"/>
  <c r="G129" i="14"/>
  <c r="C132" i="13"/>
  <c r="E132" i="13"/>
  <c r="D132" i="13"/>
  <c r="H132" i="13"/>
  <c r="F132" i="13"/>
  <c r="G132" i="13"/>
  <c r="B132" i="13"/>
  <c r="C381" i="14" l="1"/>
  <c r="E381" i="14"/>
  <c r="G381" i="14"/>
  <c r="F381" i="14"/>
  <c r="H381" i="14"/>
  <c r="B381" i="14"/>
  <c r="D381" i="14"/>
  <c r="A382" i="14" a="1"/>
  <c r="A382" i="14" s="1"/>
  <c r="H404" i="13"/>
  <c r="C404" i="13"/>
  <c r="E404" i="13"/>
  <c r="G404" i="13"/>
  <c r="B404" i="13"/>
  <c r="D404" i="13"/>
  <c r="F404" i="13"/>
  <c r="C130" i="14"/>
  <c r="G130" i="14"/>
  <c r="F130" i="14"/>
  <c r="B130" i="14"/>
  <c r="H130" i="14"/>
  <c r="D130" i="14"/>
  <c r="E130" i="14"/>
  <c r="C133" i="13"/>
  <c r="D133" i="13"/>
  <c r="H133" i="13"/>
  <c r="E133" i="13"/>
  <c r="F133" i="13"/>
  <c r="G133" i="13"/>
  <c r="B133" i="13"/>
  <c r="B382" i="14" l="1"/>
  <c r="D382" i="14"/>
  <c r="F382" i="14"/>
  <c r="E382" i="14"/>
  <c r="G382" i="14"/>
  <c r="H382" i="14"/>
  <c r="C382" i="14"/>
  <c r="A383" i="14" a="1"/>
  <c r="A383" i="14" s="1"/>
  <c r="D131" i="14"/>
  <c r="H131" i="14"/>
  <c r="E131" i="14"/>
  <c r="F131" i="14"/>
  <c r="G131" i="14"/>
  <c r="B131" i="14"/>
  <c r="C131" i="14"/>
  <c r="C134" i="13"/>
  <c r="G134" i="13"/>
  <c r="E134" i="13"/>
  <c r="D134" i="13"/>
  <c r="H134" i="13"/>
  <c r="F134" i="13"/>
  <c r="B134" i="13"/>
  <c r="C383" i="14" l="1"/>
  <c r="E383" i="14"/>
  <c r="G383" i="14"/>
  <c r="B383" i="14"/>
  <c r="D383" i="14"/>
  <c r="F383" i="14"/>
  <c r="H383" i="14"/>
  <c r="A384" i="14" a="1"/>
  <c r="A384" i="14" s="1"/>
  <c r="E132" i="14"/>
  <c r="C132" i="14"/>
  <c r="H132" i="14"/>
  <c r="D132" i="14"/>
  <c r="F132" i="14"/>
  <c r="B132" i="14"/>
  <c r="G132" i="14"/>
  <c r="C135" i="13"/>
  <c r="F135" i="13"/>
  <c r="E135" i="13"/>
  <c r="D135" i="13"/>
  <c r="G135" i="13"/>
  <c r="H135" i="13"/>
  <c r="B135" i="13"/>
  <c r="B384" i="14" l="1"/>
  <c r="D384" i="14"/>
  <c r="F384" i="14"/>
  <c r="H384" i="14"/>
  <c r="G384" i="14"/>
  <c r="C384" i="14"/>
  <c r="E384" i="14"/>
  <c r="A385" i="14" a="1"/>
  <c r="A385" i="14" s="1"/>
  <c r="B133" i="14"/>
  <c r="F133" i="14"/>
  <c r="G133" i="14"/>
  <c r="C133" i="14"/>
  <c r="H133" i="14"/>
  <c r="D133" i="14"/>
  <c r="E133" i="14"/>
  <c r="C136" i="13"/>
  <c r="E136" i="13"/>
  <c r="F136" i="13"/>
  <c r="D136" i="13"/>
  <c r="G136" i="13"/>
  <c r="H136" i="13"/>
  <c r="B136" i="13"/>
  <c r="E385" i="14" l="1"/>
  <c r="G385" i="14"/>
  <c r="B385" i="14"/>
  <c r="D385" i="14"/>
  <c r="F385" i="14"/>
  <c r="H385" i="14"/>
  <c r="C385" i="14"/>
  <c r="A386" i="14" a="1"/>
  <c r="A386" i="14" s="1"/>
  <c r="C134" i="14"/>
  <c r="G134" i="14"/>
  <c r="E134" i="14"/>
  <c r="F134" i="14"/>
  <c r="H134" i="14"/>
  <c r="B134" i="14"/>
  <c r="D134" i="14"/>
  <c r="C137" i="13"/>
  <c r="D137" i="13"/>
  <c r="H137" i="13"/>
  <c r="F137" i="13"/>
  <c r="E137" i="13"/>
  <c r="G137" i="13"/>
  <c r="B137" i="13"/>
  <c r="D386" i="14" l="1"/>
  <c r="F386" i="14"/>
  <c r="H386" i="14"/>
  <c r="C386" i="14"/>
  <c r="E386" i="14"/>
  <c r="G386" i="14"/>
  <c r="B386" i="14"/>
  <c r="A387" i="14" a="1"/>
  <c r="A387" i="14" s="1"/>
  <c r="D135" i="14"/>
  <c r="H135" i="14"/>
  <c r="C135" i="14"/>
  <c r="E135" i="14"/>
  <c r="F135" i="14"/>
  <c r="B135" i="14"/>
  <c r="G135" i="14"/>
  <c r="C138" i="13"/>
  <c r="G138" i="13"/>
  <c r="F138" i="13"/>
  <c r="E138" i="13"/>
  <c r="D138" i="13"/>
  <c r="H138" i="13"/>
  <c r="B138" i="13"/>
  <c r="C387" i="14" l="1"/>
  <c r="E387" i="14"/>
  <c r="G387" i="14"/>
  <c r="B387" i="14"/>
  <c r="D387" i="14"/>
  <c r="F387" i="14"/>
  <c r="H387" i="14"/>
  <c r="A388" i="14" a="1"/>
  <c r="A388" i="14" s="1"/>
  <c r="E136" i="14"/>
  <c r="B136" i="14"/>
  <c r="G136" i="14"/>
  <c r="C136" i="14"/>
  <c r="H136" i="14"/>
  <c r="D136" i="14"/>
  <c r="F136" i="14"/>
  <c r="F139" i="13"/>
  <c r="G139" i="13"/>
  <c r="C139" i="13"/>
  <c r="E139" i="13"/>
  <c r="H139" i="13"/>
  <c r="D139" i="13"/>
  <c r="B139" i="13"/>
  <c r="B388" i="14" l="1"/>
  <c r="D388" i="14"/>
  <c r="C388" i="14"/>
  <c r="E388" i="14"/>
  <c r="G388" i="14"/>
  <c r="F388" i="14"/>
  <c r="H388" i="14"/>
  <c r="A389" i="14" a="1"/>
  <c r="A389" i="14" s="1"/>
  <c r="B137" i="14"/>
  <c r="F137" i="14"/>
  <c r="E137" i="14"/>
  <c r="G137" i="14"/>
  <c r="H137" i="14"/>
  <c r="C137" i="14"/>
  <c r="D137" i="14"/>
  <c r="E140" i="13"/>
  <c r="C140" i="13"/>
  <c r="G140" i="13"/>
  <c r="F140" i="13"/>
  <c r="H140" i="13"/>
  <c r="D140" i="13"/>
  <c r="B140" i="13"/>
  <c r="E389" i="14" l="1"/>
  <c r="G389" i="14"/>
  <c r="B389" i="14"/>
  <c r="D389" i="14"/>
  <c r="F389" i="14"/>
  <c r="H389" i="14"/>
  <c r="C389" i="14"/>
  <c r="A390" i="14" a="1"/>
  <c r="A390" i="14" s="1"/>
  <c r="C138" i="14"/>
  <c r="G138" i="14"/>
  <c r="D138" i="14"/>
  <c r="E138" i="14"/>
  <c r="F138" i="14"/>
  <c r="B138" i="14"/>
  <c r="H138" i="14"/>
  <c r="C141" i="13"/>
  <c r="D141" i="13"/>
  <c r="H141" i="13"/>
  <c r="G141" i="13"/>
  <c r="F141" i="13"/>
  <c r="E141" i="13"/>
  <c r="B141" i="13"/>
  <c r="D390" i="14" l="1"/>
  <c r="F390" i="14"/>
  <c r="B390" i="14"/>
  <c r="H390" i="14"/>
  <c r="C390" i="14"/>
  <c r="E390" i="14"/>
  <c r="G390" i="14"/>
  <c r="A391" i="14" a="1"/>
  <c r="A391" i="14" s="1"/>
  <c r="D139" i="14"/>
  <c r="H139" i="14"/>
  <c r="B139" i="14"/>
  <c r="G139" i="14"/>
  <c r="C139" i="14"/>
  <c r="E139" i="14"/>
  <c r="F139" i="14"/>
  <c r="C142" i="13"/>
  <c r="G142" i="13"/>
  <c r="H142" i="13"/>
  <c r="F142" i="13"/>
  <c r="D142" i="13"/>
  <c r="E142" i="13"/>
  <c r="B142" i="13"/>
  <c r="C391" i="14" l="1"/>
  <c r="E391" i="14"/>
  <c r="G391" i="14"/>
  <c r="B391" i="14"/>
  <c r="D391" i="14"/>
  <c r="F391" i="14"/>
  <c r="H391" i="14"/>
  <c r="A392" i="14" a="1"/>
  <c r="A392" i="14" s="1"/>
  <c r="E140" i="14"/>
  <c r="F140" i="14"/>
  <c r="B140" i="14"/>
  <c r="G140" i="14"/>
  <c r="H140" i="14"/>
  <c r="C140" i="14"/>
  <c r="D140" i="14"/>
  <c r="C143" i="13"/>
  <c r="F143" i="13"/>
  <c r="H143" i="13"/>
  <c r="G143" i="13"/>
  <c r="E143" i="13"/>
  <c r="D143" i="13"/>
  <c r="B143" i="13"/>
  <c r="B392" i="14" l="1"/>
  <c r="D392" i="14"/>
  <c r="F392" i="14"/>
  <c r="H392" i="14"/>
  <c r="C392" i="14"/>
  <c r="E392" i="14"/>
  <c r="G392" i="14"/>
  <c r="A393" i="14" a="1"/>
  <c r="A393" i="14" s="1"/>
  <c r="B141" i="14"/>
  <c r="F141" i="14"/>
  <c r="D141" i="14"/>
  <c r="E141" i="14"/>
  <c r="G141" i="14"/>
  <c r="C141" i="14"/>
  <c r="H141" i="14"/>
  <c r="C144" i="13"/>
  <c r="E144" i="13"/>
  <c r="H144" i="13"/>
  <c r="G144" i="13"/>
  <c r="D144" i="13"/>
  <c r="F144" i="13"/>
  <c r="B144" i="13"/>
  <c r="E393" i="14" l="1"/>
  <c r="G393" i="14"/>
  <c r="F393" i="14"/>
  <c r="H393" i="14"/>
  <c r="C393" i="14"/>
  <c r="B393" i="14"/>
  <c r="D393" i="14"/>
  <c r="A394" i="14" a="1"/>
  <c r="A394" i="14" s="1"/>
  <c r="C142" i="14"/>
  <c r="G142" i="14"/>
  <c r="B142" i="14"/>
  <c r="H142" i="14"/>
  <c r="D142" i="14"/>
  <c r="E142" i="14"/>
  <c r="F142" i="14"/>
  <c r="C145" i="13"/>
  <c r="D145" i="13"/>
  <c r="H145" i="13"/>
  <c r="G145" i="13"/>
  <c r="F145" i="13"/>
  <c r="E145" i="13"/>
  <c r="B145" i="13"/>
  <c r="D394" i="14" l="1"/>
  <c r="F394" i="14"/>
  <c r="H394" i="14"/>
  <c r="C394" i="14"/>
  <c r="E394" i="14"/>
  <c r="G394" i="14"/>
  <c r="B394" i="14"/>
  <c r="A395" i="14" a="1"/>
  <c r="A395" i="14" s="1"/>
  <c r="D143" i="14"/>
  <c r="H143" i="14"/>
  <c r="F143" i="14"/>
  <c r="B143" i="14"/>
  <c r="G143" i="14"/>
  <c r="C143" i="14"/>
  <c r="E143" i="14"/>
  <c r="C146" i="13"/>
  <c r="G146" i="13"/>
  <c r="D146" i="13"/>
  <c r="H146" i="13"/>
  <c r="E146" i="13"/>
  <c r="F146" i="13"/>
  <c r="B146" i="13"/>
  <c r="C395" i="14" l="1"/>
  <c r="E395" i="14"/>
  <c r="G395" i="14"/>
  <c r="B395" i="14"/>
  <c r="D395" i="14"/>
  <c r="F395" i="14"/>
  <c r="H395" i="14"/>
  <c r="A396" i="14" a="1"/>
  <c r="A396" i="14" s="1"/>
  <c r="E144" i="14"/>
  <c r="D144" i="14"/>
  <c r="F144" i="14"/>
  <c r="B144" i="14"/>
  <c r="G144" i="14"/>
  <c r="C144" i="14"/>
  <c r="H144" i="14"/>
  <c r="C147" i="13"/>
  <c r="F147" i="13"/>
  <c r="D147" i="13"/>
  <c r="H147" i="13"/>
  <c r="E147" i="13"/>
  <c r="G147" i="13"/>
  <c r="B147" i="13"/>
  <c r="B396" i="14" l="1"/>
  <c r="D396" i="14"/>
  <c r="F396" i="14"/>
  <c r="H396" i="14"/>
  <c r="G396" i="14"/>
  <c r="C396" i="14"/>
  <c r="E396" i="14"/>
  <c r="A397" i="14" a="1"/>
  <c r="A397" i="14" s="1"/>
  <c r="B145" i="14"/>
  <c r="F145" i="14"/>
  <c r="C145" i="14"/>
  <c r="H145" i="14"/>
  <c r="D145" i="14"/>
  <c r="E145" i="14"/>
  <c r="G145" i="14"/>
  <c r="C148" i="13"/>
  <c r="E148" i="13"/>
  <c r="D148" i="13"/>
  <c r="H148" i="13"/>
  <c r="F148" i="13"/>
  <c r="G148" i="13"/>
  <c r="B148" i="13"/>
  <c r="E397" i="14" l="1"/>
  <c r="G397" i="14"/>
  <c r="B397" i="14"/>
  <c r="D397" i="14"/>
  <c r="F397" i="14"/>
  <c r="H397" i="14"/>
  <c r="C397" i="14"/>
  <c r="A398" i="14" a="1"/>
  <c r="A398" i="14" s="1"/>
  <c r="C146" i="14"/>
  <c r="G146" i="14"/>
  <c r="F146" i="14"/>
  <c r="B146" i="14"/>
  <c r="H146" i="14"/>
  <c r="D146" i="14"/>
  <c r="E146" i="14"/>
  <c r="D149" i="13"/>
  <c r="H149" i="13"/>
  <c r="E149" i="13"/>
  <c r="C149" i="13"/>
  <c r="F149" i="13"/>
  <c r="G149" i="13"/>
  <c r="B149" i="13"/>
  <c r="D398" i="14" l="1"/>
  <c r="F398" i="14"/>
  <c r="H398" i="14"/>
  <c r="C398" i="14"/>
  <c r="E398" i="14"/>
  <c r="G398" i="14"/>
  <c r="B398" i="14"/>
  <c r="A399" i="14" a="1"/>
  <c r="A399" i="14" s="1"/>
  <c r="D147" i="14"/>
  <c r="H147" i="14"/>
  <c r="E147" i="14"/>
  <c r="F147" i="14"/>
  <c r="B147" i="14"/>
  <c r="G147" i="14"/>
  <c r="C147" i="14"/>
  <c r="C150" i="13"/>
  <c r="G150" i="13"/>
  <c r="E150" i="13"/>
  <c r="D150" i="13"/>
  <c r="F150" i="13"/>
  <c r="H150" i="13"/>
  <c r="B150" i="13"/>
  <c r="C399" i="14" l="1"/>
  <c r="F399" i="14"/>
  <c r="E399" i="14"/>
  <c r="H399" i="14"/>
  <c r="B399" i="14"/>
  <c r="G399" i="14"/>
  <c r="D399" i="14"/>
  <c r="A400" i="14" a="1"/>
  <c r="A400" i="14" s="1"/>
  <c r="E148" i="14"/>
  <c r="C148" i="14"/>
  <c r="H148" i="14"/>
  <c r="D148" i="14"/>
  <c r="F148" i="14"/>
  <c r="G148" i="14"/>
  <c r="B148" i="14"/>
  <c r="F151" i="13"/>
  <c r="E151" i="13"/>
  <c r="D151" i="13"/>
  <c r="C151" i="13"/>
  <c r="H151" i="13"/>
  <c r="G151" i="13"/>
  <c r="B151" i="13"/>
  <c r="B400" i="14" l="1"/>
  <c r="E400" i="14"/>
  <c r="F400" i="14"/>
  <c r="G400" i="14"/>
  <c r="D400" i="14"/>
  <c r="C400" i="14"/>
  <c r="H400" i="14"/>
  <c r="A401" i="14" a="1"/>
  <c r="A401" i="14" s="1"/>
  <c r="B149" i="14"/>
  <c r="F149" i="14"/>
  <c r="G149" i="14"/>
  <c r="C149" i="14"/>
  <c r="H149" i="14"/>
  <c r="D149" i="14"/>
  <c r="E149" i="14"/>
  <c r="C152" i="13"/>
  <c r="E152" i="13"/>
  <c r="F152" i="13"/>
  <c r="D152" i="13"/>
  <c r="G152" i="13"/>
  <c r="H152" i="13"/>
  <c r="B152" i="13"/>
  <c r="E401" i="14" l="1"/>
  <c r="H401" i="14"/>
  <c r="C401" i="14"/>
  <c r="B401" i="14"/>
  <c r="G401" i="14"/>
  <c r="F401" i="14"/>
  <c r="D401" i="14"/>
  <c r="A402" i="14" a="1"/>
  <c r="A402" i="14" s="1"/>
  <c r="C150" i="14"/>
  <c r="G150" i="14"/>
  <c r="E150" i="14"/>
  <c r="F150" i="14"/>
  <c r="B150" i="14"/>
  <c r="H150" i="14"/>
  <c r="D150" i="14"/>
  <c r="C153" i="13"/>
  <c r="D153" i="13"/>
  <c r="H153" i="13"/>
  <c r="F153" i="13"/>
  <c r="E153" i="13"/>
  <c r="G153" i="13"/>
  <c r="B153" i="13"/>
  <c r="B402" i="14" l="1"/>
  <c r="D402" i="14"/>
  <c r="F402" i="14"/>
  <c r="E402" i="14"/>
  <c r="C402" i="14"/>
  <c r="H402" i="14"/>
  <c r="G402" i="14"/>
  <c r="A403" i="14" a="1"/>
  <c r="A403" i="14" s="1"/>
  <c r="D151" i="14"/>
  <c r="H151" i="14"/>
  <c r="C151" i="14"/>
  <c r="E151" i="14"/>
  <c r="F151" i="14"/>
  <c r="G151" i="14"/>
  <c r="B151" i="14"/>
  <c r="C154" i="13"/>
  <c r="G154" i="13"/>
  <c r="F154" i="13"/>
  <c r="E154" i="13"/>
  <c r="H154" i="13"/>
  <c r="D154" i="13"/>
  <c r="B154" i="13"/>
  <c r="E403" i="14" l="1"/>
  <c r="D403" i="14"/>
  <c r="B403" i="14"/>
  <c r="G403" i="14"/>
  <c r="F403" i="14"/>
  <c r="H403" i="14"/>
  <c r="C403" i="14"/>
  <c r="A404" i="14" a="1"/>
  <c r="A404" i="14" s="1"/>
  <c r="E152" i="14"/>
  <c r="B152" i="14"/>
  <c r="G152" i="14"/>
  <c r="C152" i="14"/>
  <c r="H152" i="14"/>
  <c r="D152" i="14"/>
  <c r="F152" i="14"/>
  <c r="C155" i="13"/>
  <c r="F155" i="13"/>
  <c r="G155" i="13"/>
  <c r="E155" i="13"/>
  <c r="D155" i="13"/>
  <c r="H155" i="13"/>
  <c r="B155" i="13"/>
  <c r="D404" i="14" l="1"/>
  <c r="C404" i="14"/>
  <c r="B404" i="14"/>
  <c r="H404" i="14"/>
  <c r="F404" i="14"/>
  <c r="E404" i="14"/>
  <c r="G404" i="14"/>
  <c r="B153" i="14"/>
  <c r="F153" i="14"/>
  <c r="E153" i="14"/>
  <c r="G153" i="14"/>
  <c r="C153" i="14"/>
  <c r="H153" i="14"/>
  <c r="D153" i="14"/>
  <c r="C156" i="13"/>
  <c r="E156" i="13"/>
  <c r="G156" i="13"/>
  <c r="F156" i="13"/>
  <c r="H156" i="13"/>
  <c r="D156" i="13"/>
  <c r="B156" i="13"/>
  <c r="C154" i="14" l="1"/>
  <c r="G154" i="14"/>
  <c r="D154" i="14"/>
  <c r="E154" i="14"/>
  <c r="F154" i="14"/>
  <c r="H154" i="14"/>
  <c r="B154" i="14"/>
  <c r="C157" i="13"/>
  <c r="D157" i="13"/>
  <c r="H157" i="13"/>
  <c r="G157" i="13"/>
  <c r="F157" i="13"/>
  <c r="E157" i="13"/>
  <c r="B157" i="13"/>
  <c r="D155" i="14" l="1"/>
  <c r="H155" i="14"/>
  <c r="B155" i="14"/>
  <c r="G155" i="14"/>
  <c r="C155" i="14"/>
  <c r="E155" i="14"/>
  <c r="F155" i="14"/>
  <c r="C158" i="13"/>
  <c r="G158" i="13"/>
  <c r="H158" i="13"/>
  <c r="F158" i="13"/>
  <c r="D158" i="13"/>
  <c r="E158" i="13"/>
  <c r="B158" i="13"/>
  <c r="E156" i="14" l="1"/>
  <c r="F156" i="14"/>
  <c r="B156" i="14"/>
  <c r="G156" i="14"/>
  <c r="C156" i="14"/>
  <c r="H156" i="14"/>
  <c r="D156" i="14"/>
  <c r="C159" i="13"/>
  <c r="F159" i="13"/>
  <c r="H159" i="13"/>
  <c r="G159" i="13"/>
  <c r="D159" i="13"/>
  <c r="E159" i="13"/>
  <c r="B159" i="13"/>
  <c r="B157" i="14" l="1"/>
  <c r="F157" i="14"/>
  <c r="D157" i="14"/>
  <c r="E157" i="14"/>
  <c r="G157" i="14"/>
  <c r="H157" i="14"/>
  <c r="C157" i="14"/>
  <c r="E160" i="13"/>
  <c r="H160" i="13"/>
  <c r="C160" i="13"/>
  <c r="G160" i="13"/>
  <c r="F160" i="13"/>
  <c r="D160" i="13"/>
  <c r="B160" i="13"/>
  <c r="C158" i="14" l="1"/>
  <c r="G158" i="14"/>
  <c r="B158" i="14"/>
  <c r="H158" i="14"/>
  <c r="D158" i="14"/>
  <c r="E158" i="14"/>
  <c r="F158" i="14"/>
  <c r="D161" i="13"/>
  <c r="H161" i="13"/>
  <c r="C161" i="13"/>
  <c r="G161" i="13"/>
  <c r="E161" i="13"/>
  <c r="F161" i="13"/>
  <c r="B161" i="13"/>
  <c r="E159" i="14" l="1"/>
  <c r="B159" i="14"/>
  <c r="F159" i="14"/>
  <c r="C159" i="14"/>
  <c r="G159" i="14"/>
  <c r="D159" i="14"/>
  <c r="H159" i="14"/>
  <c r="C162" i="13"/>
  <c r="G162" i="13"/>
  <c r="D162" i="13"/>
  <c r="H162" i="13"/>
  <c r="E162" i="13"/>
  <c r="F162" i="13"/>
  <c r="B162" i="13"/>
  <c r="B160" i="14" l="1"/>
  <c r="F160" i="14"/>
  <c r="C160" i="14"/>
  <c r="G160" i="14"/>
  <c r="D160" i="14"/>
  <c r="H160" i="14"/>
  <c r="E160" i="14"/>
  <c r="C163" i="13"/>
  <c r="F163" i="13"/>
  <c r="D163" i="13"/>
  <c r="H163" i="13"/>
  <c r="E163" i="13"/>
  <c r="G163" i="13"/>
  <c r="B163" i="13"/>
  <c r="C161" i="14" l="1"/>
  <c r="G161" i="14"/>
  <c r="D161" i="14"/>
  <c r="H161" i="14"/>
  <c r="E161" i="14"/>
  <c r="F161" i="14"/>
  <c r="B161" i="14"/>
  <c r="C164" i="13"/>
  <c r="E164" i="13"/>
  <c r="D164" i="13"/>
  <c r="H164" i="13"/>
  <c r="F164" i="13"/>
  <c r="G164" i="13"/>
  <c r="B164" i="13"/>
  <c r="D162" i="14" l="1"/>
  <c r="H162" i="14"/>
  <c r="E162" i="14"/>
  <c r="F162" i="14"/>
  <c r="B162" i="14"/>
  <c r="G162" i="14"/>
  <c r="C162" i="14"/>
  <c r="C165" i="13"/>
  <c r="D165" i="13"/>
  <c r="H165" i="13"/>
  <c r="E165" i="13"/>
  <c r="F165" i="13"/>
  <c r="G165" i="13"/>
  <c r="B165" i="13"/>
  <c r="E163" i="14" l="1"/>
  <c r="B163" i="14"/>
  <c r="F163" i="14"/>
  <c r="G163" i="14"/>
  <c r="C163" i="14"/>
  <c r="H163" i="14"/>
  <c r="D163" i="14"/>
  <c r="C166" i="13"/>
  <c r="G166" i="13"/>
  <c r="E166" i="13"/>
  <c r="D166" i="13"/>
  <c r="F166" i="13"/>
  <c r="H166" i="13"/>
  <c r="B166" i="13"/>
  <c r="B164" i="14" l="1"/>
  <c r="F164" i="14"/>
  <c r="C164" i="14"/>
  <c r="G164" i="14"/>
  <c r="H164" i="14"/>
  <c r="D164" i="14"/>
  <c r="E164" i="14"/>
  <c r="C167" i="13"/>
  <c r="F167" i="13"/>
  <c r="E167" i="13"/>
  <c r="D167" i="13"/>
  <c r="G167" i="13"/>
  <c r="H167" i="13"/>
  <c r="B167" i="13"/>
  <c r="C165" i="14" l="1"/>
  <c r="G165" i="14"/>
  <c r="D165" i="14"/>
  <c r="H165" i="14"/>
  <c r="E165" i="14"/>
  <c r="B165" i="14"/>
  <c r="F165" i="14"/>
  <c r="C168" i="13"/>
  <c r="E168" i="13"/>
  <c r="F168" i="13"/>
  <c r="D168" i="13"/>
  <c r="H168" i="13"/>
  <c r="G168" i="13"/>
  <c r="B168" i="13"/>
  <c r="D166" i="14" l="1"/>
  <c r="H166" i="14"/>
  <c r="E166" i="14"/>
  <c r="B166" i="14"/>
  <c r="F166" i="14"/>
  <c r="C166" i="14"/>
  <c r="G166" i="14"/>
  <c r="C169" i="13"/>
  <c r="D169" i="13"/>
  <c r="H169" i="13"/>
  <c r="F169" i="13"/>
  <c r="E169" i="13"/>
  <c r="G169" i="13"/>
  <c r="B169" i="13"/>
  <c r="E167" i="14" l="1"/>
  <c r="B167" i="14"/>
  <c r="F167" i="14"/>
  <c r="C167" i="14"/>
  <c r="G167" i="14"/>
  <c r="D167" i="14"/>
  <c r="H167" i="14"/>
  <c r="C170" i="13"/>
  <c r="G170" i="13"/>
  <c r="F170" i="13"/>
  <c r="E170" i="13"/>
  <c r="H170" i="13"/>
  <c r="D170" i="13"/>
  <c r="B170" i="13"/>
  <c r="B168" i="14" l="1"/>
  <c r="F168" i="14"/>
  <c r="C168" i="14"/>
  <c r="G168" i="14"/>
  <c r="D168" i="14"/>
  <c r="H168" i="14"/>
  <c r="E168" i="14"/>
  <c r="F171" i="13"/>
  <c r="G171" i="13"/>
  <c r="E171" i="13"/>
  <c r="H171" i="13"/>
  <c r="D171" i="13"/>
  <c r="C171" i="13"/>
  <c r="B171" i="13"/>
  <c r="C169" i="14" l="1"/>
  <c r="G169" i="14"/>
  <c r="D169" i="14"/>
  <c r="H169" i="14"/>
  <c r="E169" i="14"/>
  <c r="F169" i="14"/>
  <c r="B169" i="14"/>
  <c r="E172" i="13"/>
  <c r="G172" i="13"/>
  <c r="F172" i="13"/>
  <c r="C172" i="13"/>
  <c r="D172" i="13"/>
  <c r="H172" i="13"/>
  <c r="B172" i="13"/>
  <c r="D170" i="14" l="1"/>
  <c r="H170" i="14"/>
  <c r="E170" i="14"/>
  <c r="F170" i="14"/>
  <c r="B170" i="14"/>
  <c r="G170" i="14"/>
  <c r="C170" i="14"/>
  <c r="C173" i="13"/>
  <c r="D173" i="13"/>
  <c r="H173" i="13"/>
  <c r="G173" i="13"/>
  <c r="F173" i="13"/>
  <c r="E173" i="13"/>
  <c r="B173" i="13"/>
  <c r="E171" i="14" l="1"/>
  <c r="B171" i="14"/>
  <c r="F171" i="14"/>
  <c r="G171" i="14"/>
  <c r="C171" i="14"/>
  <c r="H171" i="14"/>
  <c r="D171" i="14"/>
  <c r="C174" i="13"/>
  <c r="G174" i="13"/>
  <c r="H174" i="13"/>
  <c r="F174" i="13"/>
  <c r="D174" i="13"/>
  <c r="E174" i="13"/>
  <c r="B174" i="13"/>
  <c r="B172" i="14" l="1"/>
  <c r="F172" i="14"/>
  <c r="C172" i="14"/>
  <c r="G172" i="14"/>
  <c r="H172" i="14"/>
  <c r="D172" i="14"/>
  <c r="E172" i="14"/>
  <c r="C175" i="13"/>
  <c r="F175" i="13"/>
  <c r="H175" i="13"/>
  <c r="G175" i="13"/>
  <c r="D175" i="13"/>
  <c r="E175" i="13"/>
  <c r="B175" i="13"/>
  <c r="C173" i="14" l="1"/>
  <c r="G173" i="14"/>
  <c r="D173" i="14"/>
  <c r="H173" i="14"/>
  <c r="E173" i="14"/>
  <c r="B173" i="14"/>
  <c r="F173" i="14"/>
  <c r="C176" i="13"/>
  <c r="E176" i="13"/>
  <c r="H176" i="13"/>
  <c r="G176" i="13"/>
  <c r="D176" i="13"/>
  <c r="F176" i="13"/>
  <c r="B176" i="13"/>
  <c r="D174" i="14" l="1"/>
  <c r="H174" i="14"/>
  <c r="E174" i="14"/>
  <c r="B174" i="14"/>
  <c r="F174" i="14"/>
  <c r="C174" i="14"/>
  <c r="G174" i="14"/>
  <c r="C177" i="13"/>
  <c r="D177" i="13"/>
  <c r="H177" i="13"/>
  <c r="G177" i="13"/>
  <c r="F177" i="13"/>
  <c r="E177" i="13"/>
  <c r="B177" i="13"/>
  <c r="E175" i="14" l="1"/>
  <c r="B175" i="14"/>
  <c r="F175" i="14"/>
  <c r="C175" i="14"/>
  <c r="G175" i="14"/>
  <c r="D175" i="14"/>
  <c r="H175" i="14"/>
  <c r="C178" i="13"/>
  <c r="G178" i="13"/>
  <c r="D178" i="13"/>
  <c r="H178" i="13"/>
  <c r="E178" i="13"/>
  <c r="F178" i="13"/>
  <c r="B178" i="13"/>
  <c r="B176" i="14" l="1"/>
  <c r="F176" i="14"/>
  <c r="C176" i="14"/>
  <c r="G176" i="14"/>
  <c r="D176" i="14"/>
  <c r="H176" i="14"/>
  <c r="E176" i="14"/>
  <c r="C179" i="13"/>
  <c r="F179" i="13"/>
  <c r="D179" i="13"/>
  <c r="H179" i="13"/>
  <c r="E179" i="13"/>
  <c r="G179" i="13"/>
  <c r="B179" i="13"/>
  <c r="C177" i="14" l="1"/>
  <c r="G177" i="14"/>
  <c r="D177" i="14"/>
  <c r="H177" i="14"/>
  <c r="E177" i="14"/>
  <c r="F177" i="14"/>
  <c r="B177" i="14"/>
  <c r="C180" i="13"/>
  <c r="E180" i="13"/>
  <c r="D180" i="13"/>
  <c r="H180" i="13"/>
  <c r="F180" i="13"/>
  <c r="G180" i="13"/>
  <c r="B180" i="13"/>
  <c r="D178" i="14" l="1"/>
  <c r="H178" i="14"/>
  <c r="E178" i="14"/>
  <c r="F178" i="14"/>
  <c r="B178" i="14"/>
  <c r="G178" i="14"/>
  <c r="C178" i="14"/>
  <c r="D181" i="13"/>
  <c r="H181" i="13"/>
  <c r="E181" i="13"/>
  <c r="C181" i="13"/>
  <c r="G181" i="13"/>
  <c r="F181" i="13"/>
  <c r="B181" i="13"/>
  <c r="E179" i="14" l="1"/>
  <c r="B179" i="14"/>
  <c r="F179" i="14"/>
  <c r="G179" i="14"/>
  <c r="C179" i="14"/>
  <c r="H179" i="14"/>
  <c r="D179" i="14"/>
  <c r="C182" i="13"/>
  <c r="G182" i="13"/>
  <c r="E182" i="13"/>
  <c r="D182" i="13"/>
  <c r="F182" i="13"/>
  <c r="H182" i="13"/>
  <c r="B182" i="13"/>
  <c r="B180" i="14" l="1"/>
  <c r="F180" i="14"/>
  <c r="C180" i="14"/>
  <c r="G180" i="14"/>
  <c r="H180" i="14"/>
  <c r="D180" i="14"/>
  <c r="E180" i="14"/>
  <c r="F183" i="13"/>
  <c r="C183" i="13"/>
  <c r="E183" i="13"/>
  <c r="D183" i="13"/>
  <c r="G183" i="13"/>
  <c r="H183" i="13"/>
  <c r="B183" i="13"/>
  <c r="C181" i="14" l="1"/>
  <c r="G181" i="14"/>
  <c r="D181" i="14"/>
  <c r="H181" i="14"/>
  <c r="E181" i="14"/>
  <c r="B181" i="14"/>
  <c r="F181" i="14"/>
  <c r="C184" i="13"/>
  <c r="E184" i="13"/>
  <c r="F184" i="13"/>
  <c r="D184" i="13"/>
  <c r="G184" i="13"/>
  <c r="H184" i="13"/>
  <c r="B184" i="13"/>
  <c r="D182" i="14" l="1"/>
  <c r="H182" i="14"/>
  <c r="E182" i="14"/>
  <c r="B182" i="14"/>
  <c r="F182" i="14"/>
  <c r="C182" i="14"/>
  <c r="G182" i="14"/>
  <c r="C185" i="13"/>
  <c r="D185" i="13"/>
  <c r="H185" i="13"/>
  <c r="F185" i="13"/>
  <c r="E185" i="13"/>
  <c r="G185" i="13"/>
  <c r="B185" i="13"/>
  <c r="E183" i="14" l="1"/>
  <c r="B183" i="14"/>
  <c r="F183" i="14"/>
  <c r="C183" i="14"/>
  <c r="G183" i="14"/>
  <c r="D183" i="14"/>
  <c r="H183" i="14"/>
  <c r="C186" i="13"/>
  <c r="G186" i="13"/>
  <c r="F186" i="13"/>
  <c r="E186" i="13"/>
  <c r="H186" i="13"/>
  <c r="D186" i="13"/>
  <c r="B186" i="13"/>
  <c r="B184" i="14" l="1"/>
  <c r="F184" i="14"/>
  <c r="C184" i="14"/>
  <c r="G184" i="14"/>
  <c r="D184" i="14"/>
  <c r="H184" i="14"/>
  <c r="E184" i="14"/>
  <c r="C187" i="13"/>
  <c r="F187" i="13"/>
  <c r="G187" i="13"/>
  <c r="E187" i="13"/>
  <c r="H187" i="13"/>
  <c r="D187" i="13"/>
  <c r="B187" i="13"/>
  <c r="C185" i="14" l="1"/>
  <c r="G185" i="14"/>
  <c r="D185" i="14"/>
  <c r="H185" i="14"/>
  <c r="E185" i="14"/>
  <c r="F185" i="14"/>
  <c r="B185" i="14"/>
  <c r="C188" i="13"/>
  <c r="E188" i="13"/>
  <c r="G188" i="13"/>
  <c r="F188" i="13"/>
  <c r="H188" i="13"/>
  <c r="D188" i="13"/>
  <c r="B188" i="13"/>
  <c r="D186" i="14" l="1"/>
  <c r="H186" i="14"/>
  <c r="E186" i="14"/>
  <c r="F186" i="14"/>
  <c r="B186" i="14"/>
  <c r="G186" i="14"/>
  <c r="C186" i="14"/>
  <c r="C189" i="13"/>
  <c r="D189" i="13"/>
  <c r="H189" i="13"/>
  <c r="G189" i="13"/>
  <c r="F189" i="13"/>
  <c r="E189" i="13"/>
  <c r="B189" i="13"/>
  <c r="E187" i="14" l="1"/>
  <c r="B187" i="14"/>
  <c r="F187" i="14"/>
  <c r="G187" i="14"/>
  <c r="C187" i="14"/>
  <c r="H187" i="14"/>
  <c r="D187" i="14"/>
  <c r="C190" i="13"/>
  <c r="G190" i="13"/>
  <c r="H190" i="13"/>
  <c r="F190" i="13"/>
  <c r="D190" i="13"/>
  <c r="E190" i="13"/>
  <c r="B190" i="13"/>
  <c r="B188" i="14" l="1"/>
  <c r="F188" i="14"/>
  <c r="C188" i="14"/>
  <c r="G188" i="14"/>
  <c r="H188" i="14"/>
  <c r="D188" i="14"/>
  <c r="E188" i="14"/>
  <c r="C191" i="13"/>
  <c r="F191" i="13"/>
  <c r="H191" i="13"/>
  <c r="G191" i="13"/>
  <c r="D191" i="13"/>
  <c r="E191" i="13"/>
  <c r="B191" i="13"/>
  <c r="C189" i="14" l="1"/>
  <c r="G189" i="14"/>
  <c r="D189" i="14"/>
  <c r="H189" i="14"/>
  <c r="E189" i="14"/>
  <c r="B189" i="14"/>
  <c r="F189" i="14"/>
  <c r="E192" i="13"/>
  <c r="H192" i="13"/>
  <c r="G192" i="13"/>
  <c r="C192" i="13"/>
  <c r="D192" i="13"/>
  <c r="F192" i="13"/>
  <c r="B192" i="13"/>
  <c r="D190" i="14" l="1"/>
  <c r="H190" i="14"/>
  <c r="E190" i="14"/>
  <c r="B190" i="14"/>
  <c r="F190" i="14"/>
  <c r="C190" i="14"/>
  <c r="G190" i="14"/>
  <c r="D193" i="13"/>
  <c r="H193" i="13"/>
  <c r="G193" i="13"/>
  <c r="E193" i="13"/>
  <c r="F193" i="13"/>
  <c r="C193" i="13"/>
  <c r="B193" i="13"/>
  <c r="E191" i="14" l="1"/>
  <c r="B191" i="14"/>
  <c r="F191" i="14"/>
  <c r="C191" i="14"/>
  <c r="G191" i="14"/>
  <c r="D191" i="14"/>
  <c r="H191" i="14"/>
  <c r="C194" i="13"/>
  <c r="G194" i="13"/>
  <c r="D194" i="13"/>
  <c r="H194" i="13"/>
  <c r="F194" i="13"/>
  <c r="E194" i="13"/>
  <c r="B194" i="13"/>
  <c r="B192" i="14" l="1"/>
  <c r="F192" i="14"/>
  <c r="C192" i="14"/>
  <c r="G192" i="14"/>
  <c r="D192" i="14"/>
  <c r="H192" i="14"/>
  <c r="E192" i="14"/>
  <c r="C195" i="13"/>
  <c r="F195" i="13"/>
  <c r="D195" i="13"/>
  <c r="H195" i="13"/>
  <c r="E195" i="13"/>
  <c r="G195" i="13"/>
  <c r="B195" i="13"/>
  <c r="D193" i="14" l="1"/>
  <c r="H193" i="14"/>
  <c r="C193" i="14"/>
  <c r="F193" i="14"/>
  <c r="E193" i="14"/>
  <c r="B193" i="14"/>
  <c r="G193" i="14"/>
  <c r="C196" i="13"/>
  <c r="E196" i="13"/>
  <c r="D196" i="13"/>
  <c r="H196" i="13"/>
  <c r="F196" i="13"/>
  <c r="G196" i="13"/>
  <c r="B196" i="13"/>
  <c r="E194" i="14" l="1"/>
  <c r="B194" i="14"/>
  <c r="G194" i="14"/>
  <c r="D194" i="14"/>
  <c r="C194" i="14"/>
  <c r="H194" i="14"/>
  <c r="F194" i="14"/>
  <c r="C197" i="13"/>
  <c r="D197" i="13"/>
  <c r="H197" i="13"/>
  <c r="E197" i="13"/>
  <c r="F197" i="13"/>
  <c r="G197" i="13"/>
  <c r="B197" i="13"/>
  <c r="B195" i="14" l="1"/>
  <c r="F195" i="14"/>
  <c r="E195" i="14"/>
  <c r="C195" i="14"/>
  <c r="H195" i="14"/>
  <c r="G195" i="14"/>
  <c r="D195" i="14"/>
  <c r="C198" i="13"/>
  <c r="G198" i="13"/>
  <c r="E198" i="13"/>
  <c r="D198" i="13"/>
  <c r="H198" i="13"/>
  <c r="F198" i="13"/>
  <c r="B198" i="13"/>
  <c r="C196" i="14" l="1"/>
  <c r="G196" i="14"/>
  <c r="D196" i="14"/>
  <c r="F196" i="14"/>
  <c r="E196" i="14"/>
  <c r="B196" i="14"/>
  <c r="H196" i="14"/>
  <c r="C199" i="13"/>
  <c r="F199" i="13"/>
  <c r="E199" i="13"/>
  <c r="D199" i="13"/>
  <c r="G199" i="13"/>
  <c r="H199" i="13"/>
  <c r="B199" i="13"/>
  <c r="D197" i="14" l="1"/>
  <c r="H197" i="14"/>
  <c r="B197" i="14"/>
  <c r="G197" i="14"/>
  <c r="E197" i="14"/>
  <c r="C197" i="14"/>
  <c r="F197" i="14"/>
  <c r="C200" i="13"/>
  <c r="E200" i="13"/>
  <c r="F200" i="13"/>
  <c r="D200" i="13"/>
  <c r="G200" i="13"/>
  <c r="H200" i="13"/>
  <c r="B200" i="13"/>
  <c r="E198" i="14" l="1"/>
  <c r="F198" i="14"/>
  <c r="C198" i="14"/>
  <c r="H198" i="14"/>
  <c r="B198" i="14"/>
  <c r="G198" i="14"/>
  <c r="D198" i="14"/>
  <c r="C201" i="13"/>
  <c r="D201" i="13"/>
  <c r="H201" i="13"/>
  <c r="F201" i="13"/>
  <c r="E201" i="13"/>
  <c r="G201" i="13"/>
  <c r="B201" i="13"/>
  <c r="B199" i="14" l="1"/>
  <c r="F199" i="14"/>
  <c r="D199" i="14"/>
  <c r="G199" i="14"/>
  <c r="E199" i="14"/>
  <c r="C199" i="14"/>
  <c r="H199" i="14"/>
  <c r="C202" i="13"/>
  <c r="G202" i="13"/>
  <c r="F202" i="13"/>
  <c r="E202" i="13"/>
  <c r="D202" i="13"/>
  <c r="H202" i="13"/>
  <c r="B202" i="13"/>
  <c r="C200" i="14" l="1"/>
  <c r="G200" i="14"/>
  <c r="B200" i="14"/>
  <c r="H200" i="14"/>
  <c r="E200" i="14"/>
  <c r="D200" i="14"/>
  <c r="F200" i="14"/>
  <c r="F203" i="13"/>
  <c r="G203" i="13"/>
  <c r="C203" i="13"/>
  <c r="E203" i="13"/>
  <c r="H203" i="13"/>
  <c r="D203" i="13"/>
  <c r="B203" i="13"/>
  <c r="D201" i="14" l="1"/>
  <c r="H201" i="14"/>
  <c r="F201" i="14"/>
  <c r="C201" i="14"/>
  <c r="B201" i="14"/>
  <c r="G201" i="14"/>
  <c r="E201" i="14"/>
  <c r="E204" i="13"/>
  <c r="C204" i="13"/>
  <c r="G204" i="13"/>
  <c r="F204" i="13"/>
  <c r="H204" i="13"/>
  <c r="D204" i="13"/>
  <c r="B204" i="13"/>
  <c r="E202" i="14" l="1"/>
  <c r="D202" i="14"/>
  <c r="B202" i="14"/>
  <c r="G202" i="14"/>
  <c r="F202" i="14"/>
  <c r="C202" i="14"/>
  <c r="H202" i="14"/>
  <c r="C205" i="13"/>
  <c r="D205" i="13"/>
  <c r="H205" i="13"/>
  <c r="G205" i="13"/>
  <c r="F205" i="13"/>
  <c r="E205" i="13"/>
  <c r="B205" i="13"/>
  <c r="B203" i="14" l="1"/>
  <c r="F203" i="14"/>
  <c r="C203" i="14"/>
  <c r="H203" i="14"/>
  <c r="E203" i="14"/>
  <c r="D203" i="14"/>
  <c r="G203" i="14"/>
  <c r="C206" i="13"/>
  <c r="G206" i="13"/>
  <c r="H206" i="13"/>
  <c r="F206" i="13"/>
  <c r="D206" i="13"/>
  <c r="E206" i="13"/>
  <c r="B206" i="13"/>
  <c r="C204" i="14" l="1"/>
  <c r="G204" i="14"/>
  <c r="F204" i="14"/>
  <c r="D204" i="14"/>
  <c r="B204" i="14"/>
  <c r="H204" i="14"/>
  <c r="E204" i="14"/>
  <c r="C207" i="13"/>
  <c r="F207" i="13"/>
  <c r="H207" i="13"/>
  <c r="G207" i="13"/>
  <c r="D207" i="13"/>
  <c r="E207" i="13"/>
  <c r="B207" i="13"/>
  <c r="D205" i="14" l="1"/>
  <c r="H205" i="14"/>
  <c r="E205" i="14"/>
  <c r="B205" i="14"/>
  <c r="G205" i="14"/>
  <c r="F205" i="14"/>
  <c r="C205" i="14"/>
  <c r="C208" i="13"/>
  <c r="E208" i="13"/>
  <c r="H208" i="13"/>
  <c r="G208" i="13"/>
  <c r="D208" i="13"/>
  <c r="F208" i="13"/>
  <c r="B208" i="13"/>
  <c r="E206" i="14" l="1"/>
  <c r="C206" i="14"/>
  <c r="H206" i="14"/>
  <c r="F206" i="14"/>
  <c r="D206" i="14"/>
  <c r="B206" i="14"/>
  <c r="G206" i="14"/>
  <c r="C209" i="13"/>
  <c r="D209" i="13"/>
  <c r="H209" i="13"/>
  <c r="G209" i="13"/>
  <c r="E209" i="13"/>
  <c r="F209" i="13"/>
  <c r="B209" i="13"/>
  <c r="B207" i="14" l="1"/>
  <c r="F207" i="14"/>
  <c r="G207" i="14"/>
  <c r="D207" i="14"/>
  <c r="C207" i="14"/>
  <c r="H207" i="14"/>
  <c r="E207" i="14"/>
  <c r="C210" i="13"/>
  <c r="G210" i="13"/>
  <c r="D210" i="13"/>
  <c r="H210" i="13"/>
  <c r="E210" i="13"/>
  <c r="F210" i="13"/>
  <c r="B210" i="13"/>
  <c r="C208" i="14" l="1"/>
  <c r="G208" i="14"/>
  <c r="E208" i="14"/>
  <c r="B208" i="14"/>
  <c r="H208" i="14"/>
  <c r="F208" i="14"/>
  <c r="D208" i="14"/>
  <c r="C211" i="13"/>
  <c r="F211" i="13"/>
  <c r="D211" i="13"/>
  <c r="H211" i="13"/>
  <c r="G211" i="13"/>
  <c r="E211" i="13"/>
  <c r="B211" i="13"/>
  <c r="D209" i="14" l="1"/>
  <c r="H209" i="14"/>
  <c r="C209" i="14"/>
  <c r="F209" i="14"/>
  <c r="E209" i="14"/>
  <c r="B209" i="14"/>
  <c r="G209" i="14"/>
  <c r="C212" i="13"/>
  <c r="E212" i="13"/>
  <c r="D212" i="13"/>
  <c r="H212" i="13"/>
  <c r="F212" i="13"/>
  <c r="G212" i="13"/>
  <c r="B212" i="13"/>
  <c r="E210" i="14" l="1"/>
  <c r="B210" i="14"/>
  <c r="G210" i="14"/>
  <c r="D210" i="14"/>
  <c r="C210" i="14"/>
  <c r="H210" i="14"/>
  <c r="F210" i="14"/>
  <c r="D213" i="13"/>
  <c r="H213" i="13"/>
  <c r="E213" i="13"/>
  <c r="C213" i="13"/>
  <c r="F213" i="13"/>
  <c r="G213" i="13"/>
  <c r="B213" i="13"/>
  <c r="B211" i="14" l="1"/>
  <c r="F211" i="14"/>
  <c r="E211" i="14"/>
  <c r="C211" i="14"/>
  <c r="H211" i="14"/>
  <c r="G211" i="14"/>
  <c r="D211" i="14"/>
  <c r="C214" i="13"/>
  <c r="G214" i="13"/>
  <c r="E214" i="13"/>
  <c r="D214" i="13"/>
  <c r="F214" i="13"/>
  <c r="H214" i="13"/>
  <c r="B214" i="13"/>
  <c r="C212" i="14" l="1"/>
  <c r="G212" i="14"/>
  <c r="D212" i="14"/>
  <c r="F212" i="14"/>
  <c r="E212" i="14"/>
  <c r="B212" i="14"/>
  <c r="H212" i="14"/>
  <c r="F215" i="13"/>
  <c r="E215" i="13"/>
  <c r="D215" i="13"/>
  <c r="C215" i="13"/>
  <c r="H215" i="13"/>
  <c r="G215" i="13"/>
  <c r="B215" i="13"/>
  <c r="D213" i="14" l="1"/>
  <c r="H213" i="14"/>
  <c r="B213" i="14"/>
  <c r="G213" i="14"/>
  <c r="E213" i="14"/>
  <c r="C213" i="14"/>
  <c r="F213" i="14"/>
  <c r="C216" i="13"/>
  <c r="E216" i="13"/>
  <c r="F216" i="13"/>
  <c r="D216" i="13"/>
  <c r="G216" i="13"/>
  <c r="H216" i="13"/>
  <c r="B216" i="13"/>
  <c r="E214" i="14" l="1"/>
  <c r="F214" i="14"/>
  <c r="C214" i="14"/>
  <c r="H214" i="14"/>
  <c r="B214" i="14"/>
  <c r="G214" i="14"/>
  <c r="D214" i="14"/>
  <c r="C217" i="13"/>
  <c r="D217" i="13"/>
  <c r="H217" i="13"/>
  <c r="F217" i="13"/>
  <c r="E217" i="13"/>
  <c r="G217" i="13"/>
  <c r="B217" i="13"/>
  <c r="B215" i="14" l="1"/>
  <c r="F215" i="14"/>
  <c r="D215" i="14"/>
  <c r="G215" i="14"/>
  <c r="E215" i="14"/>
  <c r="C215" i="14"/>
  <c r="H215" i="14"/>
  <c r="C218" i="13"/>
  <c r="G218" i="13"/>
  <c r="F218" i="13"/>
  <c r="E218" i="13"/>
  <c r="H218" i="13"/>
  <c r="D218" i="13"/>
  <c r="B218" i="13"/>
  <c r="C216" i="14" l="1"/>
  <c r="G216" i="14"/>
  <c r="B216" i="14"/>
  <c r="H216" i="14"/>
  <c r="E216" i="14"/>
  <c r="D216" i="14"/>
  <c r="F216" i="14"/>
  <c r="C219" i="13"/>
  <c r="F219" i="13"/>
  <c r="G219" i="13"/>
  <c r="E219" i="13"/>
  <c r="D219" i="13"/>
  <c r="H219" i="13"/>
  <c r="B219" i="13"/>
  <c r="D217" i="14" l="1"/>
  <c r="H217" i="14"/>
  <c r="F217" i="14"/>
  <c r="C217" i="14"/>
  <c r="B217" i="14"/>
  <c r="G217" i="14"/>
  <c r="E217" i="14"/>
  <c r="C220" i="13"/>
  <c r="E220" i="13"/>
  <c r="G220" i="13"/>
  <c r="F220" i="13"/>
  <c r="H220" i="13"/>
  <c r="D220" i="13"/>
  <c r="B220" i="13"/>
  <c r="E218" i="14" l="1"/>
  <c r="D218" i="14"/>
  <c r="B218" i="14"/>
  <c r="G218" i="14"/>
  <c r="F218" i="14"/>
  <c r="C218" i="14"/>
  <c r="H218" i="14"/>
  <c r="C221" i="13"/>
  <c r="D221" i="13"/>
  <c r="H221" i="13"/>
  <c r="G221" i="13"/>
  <c r="F221" i="13"/>
  <c r="E221" i="13"/>
  <c r="B221" i="13"/>
  <c r="B219" i="14" l="1"/>
  <c r="F219" i="14"/>
  <c r="C219" i="14"/>
  <c r="H219" i="14"/>
  <c r="E219" i="14"/>
  <c r="D219" i="14"/>
  <c r="G219" i="14"/>
  <c r="C222" i="13"/>
  <c r="G222" i="13"/>
  <c r="H222" i="13"/>
  <c r="F222" i="13"/>
  <c r="D222" i="13"/>
  <c r="E222" i="13"/>
  <c r="B222" i="13"/>
  <c r="C220" i="14" l="1"/>
  <c r="G220" i="14"/>
  <c r="F220" i="14"/>
  <c r="D220" i="14"/>
  <c r="B220" i="14"/>
  <c r="H220" i="14"/>
  <c r="E220" i="14"/>
  <c r="C223" i="13"/>
  <c r="F223" i="13"/>
  <c r="G223" i="13"/>
  <c r="D223" i="13"/>
  <c r="E223" i="13"/>
  <c r="H223" i="13"/>
  <c r="B223" i="13"/>
  <c r="D221" i="14" l="1"/>
  <c r="H221" i="14"/>
  <c r="E221" i="14"/>
  <c r="B221" i="14"/>
  <c r="G221" i="14"/>
  <c r="F221" i="14"/>
  <c r="C221" i="14"/>
  <c r="E224" i="13"/>
  <c r="C224" i="13"/>
  <c r="G224" i="13"/>
  <c r="H224" i="13"/>
  <c r="D224" i="13"/>
  <c r="F224" i="13"/>
  <c r="B224" i="13"/>
  <c r="E222" i="14" l="1"/>
  <c r="C222" i="14"/>
  <c r="H222" i="14"/>
  <c r="F222" i="14"/>
  <c r="D222" i="14"/>
  <c r="B222" i="14"/>
  <c r="G222" i="14"/>
  <c r="D225" i="13"/>
  <c r="H225" i="13"/>
  <c r="C225" i="13"/>
  <c r="G225" i="13"/>
  <c r="F225" i="13"/>
  <c r="E225" i="13"/>
  <c r="B225" i="13"/>
  <c r="B223" i="14" l="1"/>
  <c r="F223" i="14"/>
  <c r="G223" i="14"/>
  <c r="D223" i="14"/>
  <c r="C223" i="14"/>
  <c r="H223" i="14"/>
  <c r="E223" i="14"/>
  <c r="C226" i="13"/>
  <c r="G226" i="13"/>
  <c r="H226" i="13"/>
  <c r="E226" i="13"/>
  <c r="F226" i="13"/>
  <c r="D226" i="13"/>
  <c r="B226" i="13"/>
  <c r="C224" i="14" l="1"/>
  <c r="G224" i="14"/>
  <c r="E224" i="14"/>
  <c r="B224" i="14"/>
  <c r="H224" i="14"/>
  <c r="F224" i="14"/>
  <c r="D224" i="14"/>
  <c r="C227" i="13"/>
  <c r="F227" i="13"/>
  <c r="H227" i="13"/>
  <c r="G227" i="13"/>
  <c r="D227" i="13"/>
  <c r="E227" i="13"/>
  <c r="B227" i="13"/>
  <c r="D225" i="14" l="1"/>
  <c r="H225" i="14"/>
  <c r="C225" i="14"/>
  <c r="F225" i="14"/>
  <c r="E225" i="14"/>
  <c r="B225" i="14"/>
  <c r="G225" i="14"/>
  <c r="C228" i="13"/>
  <c r="E228" i="13"/>
  <c r="H228" i="13"/>
  <c r="F228" i="13"/>
  <c r="D228" i="13"/>
  <c r="G228" i="13"/>
  <c r="B228" i="13"/>
  <c r="E226" i="14" l="1"/>
  <c r="B226" i="14"/>
  <c r="G226" i="14"/>
  <c r="D226" i="14"/>
  <c r="C226" i="14"/>
  <c r="H226" i="14"/>
  <c r="F226" i="14"/>
  <c r="C229" i="13"/>
  <c r="D229" i="13"/>
  <c r="H229" i="13"/>
  <c r="E229" i="13"/>
  <c r="F229" i="13"/>
  <c r="G229" i="13"/>
  <c r="B229" i="13"/>
  <c r="B227" i="14" l="1"/>
  <c r="F227" i="14"/>
  <c r="E227" i="14"/>
  <c r="C227" i="14"/>
  <c r="H227" i="14"/>
  <c r="G227" i="14"/>
  <c r="D227" i="14"/>
  <c r="C230" i="13"/>
  <c r="G230" i="13"/>
  <c r="D230" i="13"/>
  <c r="F230" i="13"/>
  <c r="H230" i="13"/>
  <c r="E230" i="13"/>
  <c r="B230" i="13"/>
  <c r="C228" i="14" l="1"/>
  <c r="G228" i="14"/>
  <c r="D228" i="14"/>
  <c r="F228" i="14"/>
  <c r="E228" i="14"/>
  <c r="B228" i="14"/>
  <c r="H228" i="14"/>
  <c r="C231" i="13"/>
  <c r="F231" i="13"/>
  <c r="D231" i="13"/>
  <c r="H231" i="13"/>
  <c r="E231" i="13"/>
  <c r="G231" i="13"/>
  <c r="B231" i="13"/>
  <c r="D229" i="14" l="1"/>
  <c r="H229" i="14"/>
  <c r="B229" i="14"/>
  <c r="G229" i="14"/>
  <c r="E229" i="14"/>
  <c r="C229" i="14"/>
  <c r="F229" i="14"/>
  <c r="C232" i="13"/>
  <c r="E232" i="13"/>
  <c r="D232" i="13"/>
  <c r="F232" i="13"/>
  <c r="G232" i="13"/>
  <c r="H232" i="13"/>
  <c r="B232" i="13"/>
  <c r="E230" i="14" l="1"/>
  <c r="F230" i="14"/>
  <c r="C230" i="14"/>
  <c r="H230" i="14"/>
  <c r="B230" i="14"/>
  <c r="G230" i="14"/>
  <c r="D230" i="14"/>
  <c r="C233" i="13"/>
  <c r="D233" i="13"/>
  <c r="H233" i="13"/>
  <c r="E233" i="13"/>
  <c r="G233" i="13"/>
  <c r="F233" i="13"/>
  <c r="B233" i="13"/>
  <c r="B231" i="14" l="1"/>
  <c r="F231" i="14"/>
  <c r="D231" i="14"/>
  <c r="G231" i="14"/>
  <c r="E231" i="14"/>
  <c r="C231" i="14"/>
  <c r="H231" i="14"/>
  <c r="C234" i="13"/>
  <c r="G234" i="13"/>
  <c r="E234" i="13"/>
  <c r="F234" i="13"/>
  <c r="H234" i="13"/>
  <c r="D234" i="13"/>
  <c r="B234" i="13"/>
  <c r="C232" i="14" l="1"/>
  <c r="G232" i="14"/>
  <c r="B232" i="14"/>
  <c r="H232" i="14"/>
  <c r="E232" i="14"/>
  <c r="D232" i="14"/>
  <c r="F232" i="14"/>
  <c r="F235" i="13"/>
  <c r="C235" i="13"/>
  <c r="E235" i="13"/>
  <c r="H235" i="13"/>
  <c r="G235" i="13"/>
  <c r="D235" i="13"/>
  <c r="B235" i="13"/>
  <c r="D233" i="14" l="1"/>
  <c r="H233" i="14"/>
  <c r="F233" i="14"/>
  <c r="C233" i="14"/>
  <c r="B233" i="14"/>
  <c r="G233" i="14"/>
  <c r="E233" i="14"/>
  <c r="E236" i="13"/>
  <c r="C236" i="13"/>
  <c r="F236" i="13"/>
  <c r="G236" i="13"/>
  <c r="H236" i="13"/>
  <c r="D236" i="13"/>
  <c r="B236" i="13"/>
  <c r="E234" i="14" l="1"/>
  <c r="D234" i="14"/>
  <c r="B234" i="14"/>
  <c r="G234" i="14"/>
  <c r="F234" i="14"/>
  <c r="C234" i="14"/>
  <c r="H234" i="14"/>
  <c r="C237" i="13"/>
  <c r="D237" i="13"/>
  <c r="H237" i="13"/>
  <c r="F237" i="13"/>
  <c r="G237" i="13"/>
  <c r="E237" i="13"/>
  <c r="B237" i="13"/>
  <c r="B235" i="14" l="1"/>
  <c r="F235" i="14"/>
  <c r="C235" i="14"/>
  <c r="H235" i="14"/>
  <c r="E235" i="14"/>
  <c r="D235" i="14"/>
  <c r="G235" i="14"/>
  <c r="C238" i="13"/>
  <c r="G238" i="13"/>
  <c r="F238" i="13"/>
  <c r="D238" i="13"/>
  <c r="H238" i="13"/>
  <c r="E238" i="13"/>
  <c r="B238" i="13"/>
  <c r="C236" i="14" l="1"/>
  <c r="G236" i="14"/>
  <c r="F236" i="14"/>
  <c r="D236" i="14"/>
  <c r="B236" i="14"/>
  <c r="H236" i="14"/>
  <c r="E236" i="14"/>
  <c r="C239" i="13"/>
  <c r="F239" i="13"/>
  <c r="G239" i="13"/>
  <c r="H239" i="13"/>
  <c r="D239" i="13"/>
  <c r="E239" i="13"/>
  <c r="B239" i="13"/>
  <c r="D237" i="14" l="1"/>
  <c r="H237" i="14"/>
  <c r="E237" i="14"/>
  <c r="B237" i="14"/>
  <c r="G237" i="14"/>
  <c r="F237" i="14"/>
  <c r="C237" i="14"/>
  <c r="C240" i="13"/>
  <c r="E240" i="13"/>
  <c r="G240" i="13"/>
  <c r="D240" i="13"/>
  <c r="H240" i="13"/>
  <c r="F240" i="13"/>
  <c r="B240" i="13"/>
  <c r="E238" i="14" l="1"/>
  <c r="C238" i="14"/>
  <c r="H238" i="14"/>
  <c r="F238" i="14"/>
  <c r="D238" i="14"/>
  <c r="G238" i="14"/>
  <c r="B238" i="14"/>
  <c r="C241" i="13"/>
  <c r="D241" i="13"/>
  <c r="H241" i="13"/>
  <c r="G241" i="13"/>
  <c r="E241" i="13"/>
  <c r="F241" i="13"/>
  <c r="B241" i="13"/>
  <c r="B239" i="14" l="1"/>
  <c r="F239" i="14"/>
  <c r="G239" i="14"/>
  <c r="D239" i="14"/>
  <c r="C239" i="14"/>
  <c r="H239" i="14"/>
  <c r="E239" i="14"/>
  <c r="C242" i="13"/>
  <c r="G242" i="13"/>
  <c r="H242" i="13"/>
  <c r="E242" i="13"/>
  <c r="D242" i="13"/>
  <c r="F242" i="13"/>
  <c r="B242" i="13"/>
  <c r="C240" i="14" l="1"/>
  <c r="E240" i="14"/>
  <c r="B240" i="14"/>
  <c r="G240" i="14"/>
  <c r="F240" i="14"/>
  <c r="D240" i="14"/>
  <c r="H240" i="14"/>
  <c r="C243" i="13"/>
  <c r="F243" i="13"/>
  <c r="H243" i="13"/>
  <c r="D243" i="13"/>
  <c r="E243" i="13"/>
  <c r="G243" i="13"/>
  <c r="B243" i="13"/>
  <c r="B241" i="14" l="1"/>
  <c r="F241" i="14"/>
  <c r="D241" i="14"/>
  <c r="H241" i="14"/>
  <c r="C241" i="14"/>
  <c r="G241" i="14"/>
  <c r="E241" i="14"/>
  <c r="C244" i="13"/>
  <c r="E244" i="13"/>
  <c r="H244" i="13"/>
  <c r="F244" i="13"/>
  <c r="D244" i="13"/>
  <c r="G244" i="13"/>
  <c r="B244" i="13"/>
  <c r="C242" i="14" l="1"/>
  <c r="G242" i="14"/>
  <c r="E242" i="14"/>
  <c r="D242" i="14"/>
  <c r="H242" i="14"/>
  <c r="B242" i="14"/>
  <c r="F242" i="14"/>
  <c r="C245" i="13"/>
  <c r="D245" i="13"/>
  <c r="H245" i="13"/>
  <c r="E245" i="13"/>
  <c r="F245" i="13"/>
  <c r="G245" i="13"/>
  <c r="B245" i="13"/>
  <c r="D243" i="14" l="1"/>
  <c r="H243" i="14"/>
  <c r="B243" i="14"/>
  <c r="F243" i="14"/>
  <c r="E243" i="14"/>
  <c r="G243" i="14"/>
  <c r="C243" i="14"/>
  <c r="C246" i="13"/>
  <c r="G246" i="13"/>
  <c r="D246" i="13"/>
  <c r="F246" i="13"/>
  <c r="E246" i="13"/>
  <c r="H246" i="13"/>
  <c r="B246" i="13"/>
  <c r="E244" i="14" l="1"/>
  <c r="C244" i="14"/>
  <c r="G244" i="14"/>
  <c r="B244" i="14"/>
  <c r="F244" i="14"/>
  <c r="D244" i="14"/>
  <c r="H244" i="14"/>
  <c r="C247" i="13"/>
  <c r="F247" i="13"/>
  <c r="D247" i="13"/>
  <c r="E247" i="13"/>
  <c r="G247" i="13"/>
  <c r="H247" i="13"/>
  <c r="B247" i="13"/>
  <c r="B245" i="14" l="1"/>
  <c r="F245" i="14"/>
  <c r="D245" i="14"/>
  <c r="H245" i="14"/>
  <c r="C245" i="14"/>
  <c r="G245" i="14"/>
  <c r="E245" i="14"/>
  <c r="C248" i="13"/>
  <c r="E248" i="13"/>
  <c r="D248" i="13"/>
  <c r="G248" i="13"/>
  <c r="F248" i="13"/>
  <c r="H248" i="13"/>
  <c r="B248" i="13"/>
  <c r="C246" i="14" l="1"/>
  <c r="G246" i="14"/>
  <c r="E246" i="14"/>
  <c r="D246" i="14"/>
  <c r="H246" i="14"/>
  <c r="B246" i="14"/>
  <c r="F246" i="14"/>
  <c r="C249" i="13"/>
  <c r="D249" i="13"/>
  <c r="H249" i="13"/>
  <c r="E249" i="13"/>
  <c r="F249" i="13"/>
  <c r="G249" i="13"/>
  <c r="B249" i="13"/>
  <c r="D247" i="14" l="1"/>
  <c r="H247" i="14"/>
  <c r="B247" i="14"/>
  <c r="F247" i="14"/>
  <c r="E247" i="14"/>
  <c r="C247" i="14"/>
  <c r="G247" i="14"/>
  <c r="C250" i="13"/>
  <c r="G250" i="13"/>
  <c r="E250" i="13"/>
  <c r="H250" i="13"/>
  <c r="F250" i="13"/>
  <c r="D250" i="13"/>
  <c r="B250" i="13"/>
  <c r="E248" i="14" l="1"/>
  <c r="C248" i="14"/>
  <c r="G248" i="14"/>
  <c r="B248" i="14"/>
  <c r="F248" i="14"/>
  <c r="D248" i="14"/>
  <c r="H248" i="14"/>
  <c r="C251" i="13"/>
  <c r="F251" i="13"/>
  <c r="E251" i="13"/>
  <c r="G251" i="13"/>
  <c r="H251" i="13"/>
  <c r="D251" i="13"/>
  <c r="B251" i="13"/>
  <c r="B249" i="14" l="1"/>
  <c r="F249" i="14"/>
  <c r="D249" i="14"/>
  <c r="H249" i="14"/>
  <c r="C249" i="14"/>
  <c r="G249" i="14"/>
  <c r="E249" i="14"/>
  <c r="C252" i="13"/>
  <c r="E252" i="13"/>
  <c r="F252" i="13"/>
  <c r="H252" i="13"/>
  <c r="G252" i="13"/>
  <c r="D252" i="13"/>
  <c r="B252" i="13"/>
  <c r="C250" i="14" l="1"/>
  <c r="G250" i="14"/>
  <c r="E250" i="14"/>
  <c r="D250" i="14"/>
  <c r="H250" i="14"/>
  <c r="F250" i="14"/>
  <c r="B250" i="14"/>
  <c r="C253" i="13"/>
  <c r="D253" i="13"/>
  <c r="H253" i="13"/>
  <c r="F253" i="13"/>
  <c r="G253" i="13"/>
  <c r="E253" i="13"/>
  <c r="B253" i="13"/>
  <c r="C255" i="13" l="1"/>
  <c r="D255" i="13"/>
  <c r="B255" i="13"/>
  <c r="G255" i="13"/>
  <c r="H255" i="13"/>
  <c r="F255" i="13"/>
  <c r="E255" i="13"/>
  <c r="D251" i="14"/>
  <c r="H251" i="14"/>
  <c r="B251" i="14"/>
  <c r="E251" i="14"/>
  <c r="C251" i="14"/>
  <c r="F251" i="14"/>
  <c r="G251" i="14"/>
  <c r="C254" i="13"/>
  <c r="G254" i="13"/>
  <c r="F254" i="13"/>
  <c r="H254" i="13"/>
  <c r="D254" i="13"/>
  <c r="E254" i="13"/>
  <c r="B254" i="13"/>
  <c r="D256" i="13" l="1"/>
  <c r="F256" i="13"/>
  <c r="H256" i="13"/>
  <c r="G256" i="13"/>
  <c r="B256" i="13"/>
  <c r="C256" i="13"/>
  <c r="E256" i="13"/>
  <c r="E252" i="14"/>
  <c r="B252" i="14"/>
  <c r="F252" i="14"/>
  <c r="C252" i="14"/>
  <c r="D252" i="14"/>
  <c r="G252" i="14"/>
  <c r="H252" i="14"/>
  <c r="F257" i="13" l="1"/>
  <c r="H257" i="13"/>
  <c r="C257" i="13"/>
  <c r="E257" i="13"/>
  <c r="B257" i="13"/>
  <c r="D257" i="13"/>
  <c r="G257" i="13"/>
  <c r="B253" i="14"/>
  <c r="F253" i="14"/>
  <c r="C253" i="14"/>
  <c r="G253" i="14"/>
  <c r="D253" i="14"/>
  <c r="E253" i="14"/>
  <c r="H253" i="14"/>
  <c r="E258" i="13" l="1"/>
  <c r="G258" i="13"/>
  <c r="B258" i="13"/>
  <c r="D258" i="13"/>
  <c r="C258" i="13"/>
  <c r="F258" i="13"/>
  <c r="H258" i="13"/>
  <c r="C254" i="14"/>
  <c r="G254" i="14"/>
  <c r="D254" i="14"/>
  <c r="H254" i="14"/>
  <c r="E254" i="14"/>
  <c r="F254" i="14"/>
  <c r="B254" i="14"/>
  <c r="D259" i="13" l="1"/>
  <c r="F259" i="13"/>
  <c r="H259" i="13"/>
  <c r="C259" i="13"/>
  <c r="E259" i="13"/>
  <c r="G259" i="13"/>
  <c r="B259" i="13"/>
  <c r="C260" i="13" l="1"/>
  <c r="E260" i="13"/>
  <c r="G260" i="13"/>
  <c r="B260" i="13"/>
  <c r="D260" i="13"/>
  <c r="F260" i="13"/>
  <c r="H260" i="13"/>
  <c r="G261" i="13" l="1"/>
  <c r="B261" i="13"/>
  <c r="D261" i="13"/>
  <c r="F261" i="13"/>
  <c r="H261" i="13"/>
  <c r="C261" i="13"/>
  <c r="E261" i="13"/>
  <c r="C262" i="13" l="1"/>
  <c r="E262" i="13"/>
  <c r="G262" i="13"/>
  <c r="B262" i="13"/>
  <c r="D262" i="13"/>
  <c r="F262" i="13"/>
  <c r="H262" i="13"/>
  <c r="D263" i="13" l="1"/>
  <c r="F263" i="13"/>
  <c r="G263" i="13"/>
  <c r="H263" i="13"/>
  <c r="C263" i="13"/>
  <c r="E263" i="13"/>
  <c r="B263" i="13"/>
  <c r="C264" i="13" l="1"/>
  <c r="E264" i="13"/>
  <c r="F264" i="13"/>
  <c r="G264" i="13"/>
  <c r="B264" i="13"/>
  <c r="D264" i="13"/>
  <c r="H264" i="13"/>
  <c r="B265" i="13" l="1"/>
  <c r="D265" i="13"/>
  <c r="E265" i="13"/>
  <c r="F265" i="13"/>
  <c r="H265" i="13"/>
  <c r="C265" i="13"/>
  <c r="G265" i="13"/>
  <c r="E266" i="13" l="1"/>
  <c r="G266" i="13"/>
  <c r="B266" i="13"/>
  <c r="D266" i="13"/>
  <c r="F266" i="13"/>
  <c r="H266" i="13"/>
  <c r="C266" i="13"/>
  <c r="D267" i="13" l="1"/>
  <c r="F267" i="13"/>
  <c r="H267" i="13"/>
  <c r="C267" i="13"/>
  <c r="E267" i="13"/>
  <c r="G267" i="13"/>
  <c r="B267" i="13"/>
  <c r="C268" i="13" l="1"/>
  <c r="E268" i="13"/>
  <c r="G268" i="13"/>
  <c r="B268" i="13"/>
  <c r="D268" i="13"/>
  <c r="F268" i="13"/>
  <c r="H268" i="13"/>
  <c r="B269" i="13" l="1"/>
  <c r="D269" i="13"/>
  <c r="F269" i="13"/>
  <c r="H269" i="13"/>
  <c r="C269" i="13"/>
  <c r="E269" i="13"/>
  <c r="G269" i="13"/>
  <c r="E270" i="13" l="1"/>
  <c r="G270" i="13"/>
  <c r="B270" i="13"/>
  <c r="D270" i="13"/>
  <c r="F270" i="13"/>
  <c r="H270" i="13"/>
  <c r="C270" i="13"/>
  <c r="D271" i="13" l="1"/>
  <c r="F271" i="13"/>
  <c r="H271" i="13"/>
  <c r="C271" i="13"/>
  <c r="E271" i="13"/>
  <c r="G271" i="13"/>
  <c r="B271" i="13"/>
  <c r="C272" i="13" l="1"/>
  <c r="E272" i="13"/>
  <c r="G272" i="13"/>
  <c r="B272" i="13"/>
  <c r="D272" i="13"/>
  <c r="F272" i="13"/>
  <c r="H272" i="13"/>
  <c r="B273" i="13" l="1"/>
  <c r="D273" i="13"/>
  <c r="F273" i="13"/>
  <c r="H273" i="13"/>
  <c r="C273" i="13"/>
  <c r="E273" i="13"/>
  <c r="G273" i="13"/>
  <c r="E274" i="13" l="1"/>
  <c r="G274" i="13"/>
  <c r="B274" i="13"/>
  <c r="D274" i="13"/>
  <c r="F274" i="13"/>
  <c r="H274" i="13"/>
  <c r="C274" i="13"/>
  <c r="D275" i="13" l="1"/>
  <c r="E275" i="13"/>
  <c r="H275" i="13"/>
  <c r="F275" i="13"/>
  <c r="G275" i="13"/>
  <c r="B275" i="13"/>
  <c r="C275" i="13"/>
  <c r="C276" i="13" l="1"/>
  <c r="D276" i="13"/>
  <c r="G276" i="13"/>
  <c r="E276" i="13"/>
  <c r="F276" i="13"/>
  <c r="H276" i="13"/>
  <c r="B276" i="13"/>
  <c r="C277" i="13" l="1"/>
  <c r="B277" i="13"/>
  <c r="G277" i="13"/>
  <c r="F277" i="13"/>
  <c r="D277" i="13"/>
  <c r="E277" i="13"/>
  <c r="H277" i="13"/>
  <c r="C278" i="13" l="1"/>
  <c r="E278" i="13"/>
  <c r="G278" i="13"/>
  <c r="B278" i="13"/>
  <c r="D278" i="13"/>
  <c r="F278" i="13"/>
  <c r="H278" i="13"/>
  <c r="B279" i="13" l="1"/>
  <c r="E279" i="13"/>
  <c r="F279" i="13"/>
  <c r="D279" i="13"/>
  <c r="C279" i="13"/>
  <c r="H279" i="13"/>
  <c r="G279" i="13"/>
</calcChain>
</file>

<file path=xl/sharedStrings.xml><?xml version="1.0" encoding="utf-8"?>
<sst xmlns="http://schemas.openxmlformats.org/spreadsheetml/2006/main" count="2991" uniqueCount="1227">
  <si>
    <t>Closed LLFCs</t>
  </si>
  <si>
    <t>Geographical name</t>
  </si>
  <si>
    <t>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</si>
  <si>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</si>
  <si>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</si>
  <si>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</si>
  <si>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</si>
  <si>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</si>
  <si>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</si>
  <si>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</si>
  <si>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</si>
  <si>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</si>
  <si>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</si>
  <si>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</si>
  <si>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</si>
  <si>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</si>
  <si>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</si>
  <si>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</si>
  <si>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</si>
  <si>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</si>
  <si>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</si>
  <si>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</si>
  <si>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</si>
  <si>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</si>
  <si>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</si>
  <si>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</si>
  <si>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</si>
  <si>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</si>
  <si>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</si>
  <si>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</si>
  <si>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</si>
  <si>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</si>
  <si>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</si>
  <si>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</si>
  <si>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</si>
  <si>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</si>
  <si>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</si>
  <si>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</si>
  <si>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</si>
  <si>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</si>
  <si>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</si>
  <si>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</si>
  <si>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</si>
  <si>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</si>
  <si>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</si>
  <si>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</si>
  <si>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</si>
  <si>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</si>
  <si>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</si>
  <si>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</si>
  <si>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</si>
  <si>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</si>
  <si>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</si>
  <si>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</si>
  <si>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</si>
  <si>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</si>
  <si>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</si>
  <si>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Unique billing identifier</t>
  </si>
  <si>
    <t>Nodal prices</t>
  </si>
  <si>
    <t>Reactive power charge
p/kVArh</t>
  </si>
  <si>
    <t>Local charge 1
£/kVA</t>
  </si>
  <si>
    <t>Remote charge 1
£/kVA</t>
  </si>
  <si>
    <t>LLFC</t>
  </si>
  <si>
    <t>Import MPANs/MSIDs</t>
  </si>
  <si>
    <t>Export MPANs/MSIDs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</si>
  <si>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</si>
  <si>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</si>
  <si>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</si>
  <si>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</si>
  <si>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</si>
  <si>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</si>
  <si>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Low-voltage network</t>
  </si>
  <si>
    <t>Low-voltage substation</t>
  </si>
  <si>
    <t>High-voltage network</t>
  </si>
  <si>
    <t>High-voltage substation</t>
  </si>
  <si>
    <t>33kV generic</t>
  </si>
  <si>
    <t>132kV generic</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</si>
  <si>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</si>
  <si>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</si>
  <si>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</si>
  <si>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</si>
  <si>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</si>
  <si>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</si>
  <si>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</si>
  <si>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</si>
  <si>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</si>
  <si>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</si>
  <si>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</si>
  <si>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</si>
  <si>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</si>
  <si>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</si>
  <si>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</si>
  <si>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</si>
  <si>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</si>
  <si>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</si>
  <si>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</si>
  <si>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</si>
  <si>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</si>
  <si>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</si>
  <si>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</si>
  <si>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</si>
  <si>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</si>
  <si>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</si>
  <si>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</si>
  <si>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</si>
  <si>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</si>
  <si>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</si>
  <si>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</si>
  <si>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</si>
  <si>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</si>
  <si>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Periods for Designated EHV Properties</t>
  </si>
  <si>
    <t xml:space="preserve">Please use this spreadsheet with reference to the LC14 use of system charging statement. </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</si>
  <si>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</si>
  <si>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</si>
  <si>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</si>
  <si>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</si>
  <si>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</si>
  <si>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</si>
  <si>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</si>
  <si>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</si>
  <si>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</si>
  <si>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</si>
  <si>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</si>
  <si>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</si>
  <si>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</si>
  <si>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</si>
  <si>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</si>
  <si>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</si>
  <si>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</si>
  <si>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</si>
  <si>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</si>
  <si>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</si>
  <si>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</si>
  <si>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</si>
  <si>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</si>
  <si>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</si>
  <si>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</si>
  <si>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</si>
  <si>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</si>
  <si>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</si>
  <si>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</si>
  <si>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</si>
  <si>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</si>
  <si>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</si>
  <si>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</si>
  <si>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</si>
  <si>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</si>
  <si>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</si>
  <si>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</si>
  <si>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</si>
  <si>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</si>
  <si>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</si>
  <si>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</si>
  <si>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r>
      <t>Contains the underlying [</t>
    </r>
    <r>
      <rPr>
        <sz val="11"/>
        <color theme="3"/>
        <rFont val="Arial"/>
        <family val="2"/>
      </rPr>
      <t>nodal/network group</t>
    </r>
    <r>
      <rPr>
        <sz val="11"/>
        <rFont val="Arial"/>
        <family val="2"/>
      </rPr>
      <t xml:space="preserve">] costs used to calculate the current EDCM charges. </t>
    </r>
  </si>
  <si>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</si>
  <si>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</si>
  <si>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</si>
  <si>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</si>
  <si>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</si>
  <si>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</si>
  <si>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</si>
  <si>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</si>
  <si>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</si>
  <si>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</si>
  <si>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Import
Super Red
unit charge
(p/kWh)</t>
  </si>
  <si>
    <t>Export
Super Red
unit charge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</si>
  <si>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</si>
  <si>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</si>
  <si>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</si>
  <si>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</si>
  <si>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</si>
  <si>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</si>
  <si>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</si>
  <si>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</si>
  <si>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</si>
  <si>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</si>
  <si>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</si>
  <si>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</si>
  <si>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</si>
  <si>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</si>
  <si>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</si>
  <si>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</si>
  <si>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'DNOs paste value cells A15:J47 from CDCM 3701 into cells A14:J46</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</si>
  <si>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</si>
  <si>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</si>
  <si>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</si>
  <si>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</si>
  <si>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</si>
  <si>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</si>
  <si>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Domestic Aggregated</t>
  </si>
  <si>
    <t>Domestic Aggregated (related MPAN)</t>
  </si>
  <si>
    <t>Non-Domestic Aggregated</t>
  </si>
  <si>
    <t>Non-Domestic Aggregated (related MPAN)</t>
  </si>
  <si>
    <t>LV Site Specific</t>
  </si>
  <si>
    <t>LV Sub Site Specific</t>
  </si>
  <si>
    <t>HV Site Specific</t>
  </si>
  <si>
    <t>Unmetered Supplies</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</si>
  <si>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</si>
  <si>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</si>
  <si>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</si>
  <si>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</si>
  <si>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</si>
  <si>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</si>
  <si>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</si>
  <si>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</si>
  <si>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Site Specific preserved charges/additional LLFCs</t>
  </si>
  <si>
    <t>LDNO LV: Domestic Aggregated</t>
  </si>
  <si>
    <t>LDNO LV: Domestic Aggregated (related MPAN)</t>
  </si>
  <si>
    <t>LDNO LV: Non-Domestic Aggregated</t>
  </si>
  <si>
    <t>LDNO LV: Non-Domestic Aggregated (related MPAN)</t>
  </si>
  <si>
    <t>LDNO LV: LV Site Specific</t>
  </si>
  <si>
    <t>LDNO LV: Unmetered Supplies</t>
  </si>
  <si>
    <t>LDNO LV: LV Generation Aggregated</t>
  </si>
  <si>
    <t>LDNO LV: LV Generation Site Specific</t>
  </si>
  <si>
    <t>LDNO HV: Domestic Aggregated</t>
  </si>
  <si>
    <t>LDNO HV: Domestic Aggregated (related MPAN)</t>
  </si>
  <si>
    <t>LDNO HV: Non-Domestic Aggregated</t>
  </si>
  <si>
    <t>LDNO HV: Non-Domestic Aggregated (related MPAN)</t>
  </si>
  <si>
    <t>LDNO HV: LV Site Specific</t>
  </si>
  <si>
    <t>LDNO HV: LV Sub Site Specific</t>
  </si>
  <si>
    <t>LDNO HV: HV Site Specific</t>
  </si>
  <si>
    <t>LDNO HV: Unmetered Supplies</t>
  </si>
  <si>
    <t>LDNO HV: LV Generation Aggregated</t>
  </si>
  <si>
    <t>LDNO HV: LV Sub Generation Aggregated</t>
  </si>
  <si>
    <t>LDNO HV: LV Generation Site Specific</t>
  </si>
  <si>
    <t>LDNO HV: LV Sub Generation Site Specific</t>
  </si>
  <si>
    <t>LDNO HV: HV Generation Site Specific</t>
  </si>
  <si>
    <t>LDNO HVplus: Domestic Aggregated</t>
  </si>
  <si>
    <t>LDNO HVplus: Domestic Aggregated (related MPAN)</t>
  </si>
  <si>
    <t>LDNO HVplus: Non-Domestic Aggregated</t>
  </si>
  <si>
    <t>LDNO HVplus: Non-Domestic Aggregated (related MPAN)</t>
  </si>
  <si>
    <t>LDNO HVplus: LV Site Specific</t>
  </si>
  <si>
    <t>LDNO HVplus: LV Sub Site Specific</t>
  </si>
  <si>
    <t>LDNO HVplus: HV Site Specific</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</si>
  <si>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</si>
  <si>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</si>
  <si>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</si>
  <si>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</si>
  <si>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</si>
  <si>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</si>
  <si>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Domestic Aggregated</t>
  </si>
  <si>
    <t>LDNO EHV: Domestic Aggregated (related MPAN)</t>
  </si>
  <si>
    <t>LDNO EHV: Non-Domestic Aggregated</t>
  </si>
  <si>
    <t>LDNO EHV: Non-Domestic Aggregated (related MPAN)</t>
  </si>
  <si>
    <t>LDNO EHV: LV Site Specific</t>
  </si>
  <si>
    <t>LDNO EHV: LV Sub Site Specific</t>
  </si>
  <si>
    <t>LDNO EHV: HV Site Specific</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</si>
  <si>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</si>
  <si>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</si>
  <si>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</si>
  <si>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</si>
  <si>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</si>
  <si>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</si>
  <si>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Domestic Aggregated</t>
  </si>
  <si>
    <t>LDNO 132kV/EHV: Domestic Aggregated (related MPAN)</t>
  </si>
  <si>
    <t>LDNO 132kV/EHV: Non-Domestic Aggregated</t>
  </si>
  <si>
    <t>LDNO 132kV/EHV: Non-Domestic Aggregated (related MPAN)</t>
  </si>
  <si>
    <t>LDNO 132kV/EHV: LV Site Specific</t>
  </si>
  <si>
    <t>LDNO 132kV/EHV: LV Sub Site Specific</t>
  </si>
  <si>
    <t>LDNO 132kV/EHV: HV Site Specific</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</si>
  <si>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</si>
  <si>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</si>
  <si>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</si>
  <si>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</si>
  <si>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</si>
  <si>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</si>
  <si>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Domestic Aggregated</t>
  </si>
  <si>
    <t>LDNO 132kV: Domestic Aggregated (related MPAN)</t>
  </si>
  <si>
    <t>LDNO 132kV: Non-Domestic Aggregated</t>
  </si>
  <si>
    <t>LDNO 132kV: Non-Domestic Aggregated (related MPAN)</t>
  </si>
  <si>
    <t>LDNO 132kV: LV Site Specific</t>
  </si>
  <si>
    <t>LDNO 132kV: LV Sub Site Specific</t>
  </si>
  <si>
    <t>LDNO 132kV: HV Site Specific</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</si>
  <si>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</si>
  <si>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</si>
  <si>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</si>
  <si>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</si>
  <si>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</si>
  <si>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</si>
  <si>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Domestic Aggregated</t>
  </si>
  <si>
    <t>LDNO 0000: Domestic Aggregated (related MPAN)</t>
  </si>
  <si>
    <t>LDNO 0000: Non-Domestic Aggregated</t>
  </si>
  <si>
    <t>LDNO 0000: Non-Domestic Aggregated (related MPAN)</t>
  </si>
  <si>
    <t>LDNO 0000: LV Site Specific</t>
  </si>
  <si>
    <t>LDNO 0000: LV Sub Site Specific</t>
  </si>
  <si>
    <t>LDNO 0000: HV Site Specific</t>
  </si>
  <si>
    <t>LDNO 0000: Unmetered Supplies</t>
  </si>
  <si>
    <t>LDNO 0000: LV Generation Aggregated</t>
  </si>
  <si>
    <t>LDNO 0000: LV Sub Generation Aggregated</t>
  </si>
  <si>
    <t>LDNO 0000: LV Generation Site Specific</t>
  </si>
  <si>
    <t>LDNO 0000: LV Sub Generation Site Specific</t>
  </si>
  <si>
    <t>LDNO 0000: HV Generation Site Specific</t>
  </si>
  <si>
    <t>Supercustomer preserved charges/additional LLFCs</t>
  </si>
  <si>
    <t>Red/black unit charge
p/kWh</t>
  </si>
  <si>
    <t>Green unit charge
p/kWh</t>
  </si>
  <si>
    <t>Amber/yellow unit charge
p/kWh</t>
  </si>
  <si>
    <t>Annex 1 contains the charges to LV and HV Designated Properties and Unmetered Supplies.</t>
  </si>
  <si>
    <t>LV and HV designated properties and Unmetered Supplies tariff calculator</t>
  </si>
  <si>
    <t>EHV designated property calculator</t>
  </si>
  <si>
    <t>Red unit charge
p/kWh</t>
  </si>
  <si>
    <t>Black unit charge
p/kWh</t>
  </si>
  <si>
    <t>Amber unit charge
p/kWh</t>
  </si>
  <si>
    <t>Yellow unit charge
p/kWh</t>
  </si>
  <si>
    <t>Fixed charge 
p/MPAN/day</t>
  </si>
  <si>
    <t>Capacity charge 
p/kVA/day</t>
  </si>
  <si>
    <t>Exceeded Capacity charge 
p/kVA/day</t>
  </si>
  <si>
    <t>n/a</t>
  </si>
  <si>
    <t>Annex 1 LV, HV and Unmetered Supplies charges</t>
  </si>
  <si>
    <t>Standard Settlement Configuration Id</t>
  </si>
  <si>
    <t>Standard Settlement Configuration Desc</t>
  </si>
  <si>
    <t>10-hour OP</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</si>
  <si>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</si>
  <si>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</si>
  <si>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</si>
  <si>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</si>
  <si>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</si>
  <si>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</si>
  <si>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</si>
  <si>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</si>
  <si>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</si>
  <si>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</si>
  <si>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</si>
  <si>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</si>
  <si>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</si>
  <si>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</si>
  <si>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Key Meter pseudo 2-rate</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</si>
  <si>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</si>
  <si>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</si>
  <si>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</si>
  <si>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</si>
  <si>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</si>
  <si>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</si>
  <si>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</si>
  <si>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</si>
  <si>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</si>
  <si>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</si>
  <si>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</si>
  <si>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</si>
  <si>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</si>
  <si>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</si>
  <si>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</si>
  <si>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</si>
  <si>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</si>
  <si>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</si>
  <si>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</si>
  <si>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</si>
  <si>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</si>
  <si>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</si>
  <si>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</si>
  <si>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</si>
  <si>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</si>
  <si>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</si>
  <si>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</si>
  <si>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</si>
  <si>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5-rate SToD</t>
  </si>
  <si>
    <t>6-rate SToD</t>
  </si>
  <si>
    <t>7-hour OP (see also SSC 0185)</t>
  </si>
  <si>
    <t>Smart 7, heating</t>
  </si>
  <si>
    <t>7-hour E7 (Cornwall &amp; def reinforcement)</t>
  </si>
  <si>
    <t>Supertariff heating</t>
  </si>
  <si>
    <t>7-hour E7 (differential switching)</t>
  </si>
  <si>
    <t>7-hour night</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</si>
  <si>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</si>
  <si>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</si>
  <si>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</si>
  <si>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</si>
  <si>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</si>
  <si>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</si>
  <si>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</si>
  <si>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</si>
  <si>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</si>
  <si>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</si>
  <si>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</si>
  <si>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</si>
  <si>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</si>
  <si>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</si>
  <si>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</si>
  <si>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</si>
  <si>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</si>
  <si>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</si>
  <si>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</si>
  <si>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</si>
  <si>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</si>
  <si>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</si>
  <si>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</si>
  <si>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</si>
  <si>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</si>
  <si>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</si>
  <si>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</si>
  <si>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</si>
  <si>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</si>
  <si>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</si>
  <si>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</si>
  <si>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</si>
  <si>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</si>
  <si>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</si>
  <si>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</si>
  <si>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</si>
  <si>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</si>
  <si>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</si>
  <si>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</si>
  <si>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</si>
  <si>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</si>
  <si>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</si>
  <si>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</si>
  <si>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</si>
  <si>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</si>
  <si>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</si>
  <si>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</si>
  <si>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</si>
  <si>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</si>
  <si>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</si>
  <si>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</si>
  <si>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</si>
  <si>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</si>
  <si>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</si>
  <si>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</si>
  <si>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</si>
  <si>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</si>
  <si>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</si>
  <si>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</si>
  <si>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</si>
  <si>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</si>
  <si>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</si>
  <si>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</si>
  <si>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</si>
  <si>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</si>
  <si>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</si>
  <si>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</si>
  <si>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</si>
  <si>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</si>
  <si>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</si>
  <si>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</si>
  <si>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</si>
  <si>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</si>
  <si>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</si>
  <si>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</si>
  <si>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</si>
  <si>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</si>
  <si>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</si>
  <si>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</si>
  <si>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</si>
  <si>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</si>
  <si>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</si>
  <si>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</si>
  <si>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</si>
  <si>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</si>
  <si>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</si>
  <si>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</si>
  <si>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</si>
  <si>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</si>
  <si>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</si>
  <si>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</si>
  <si>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</si>
  <si>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</si>
  <si>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</si>
  <si>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</si>
  <si>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</si>
  <si>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</si>
  <si>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</si>
  <si>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</si>
  <si>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</si>
  <si>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</si>
  <si>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</si>
  <si>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</si>
  <si>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</si>
  <si>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</si>
  <si>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</si>
  <si>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</si>
  <si>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</si>
  <si>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</si>
  <si>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</si>
  <si>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</si>
  <si>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</si>
  <si>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</si>
  <si>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</si>
  <si>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</si>
  <si>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</si>
  <si>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</si>
  <si>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</si>
  <si>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</si>
  <si>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</si>
  <si>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</si>
  <si>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</si>
  <si>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</si>
  <si>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</si>
  <si>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</si>
  <si>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</si>
  <si>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</si>
  <si>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</si>
  <si>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</si>
  <si>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</si>
  <si>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</si>
  <si>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</si>
  <si>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</si>
  <si>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</si>
  <si>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</si>
  <si>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</si>
  <si>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</si>
  <si>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</si>
  <si>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</si>
  <si>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</si>
  <si>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</si>
  <si>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</si>
  <si>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</si>
  <si>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</si>
  <si>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</si>
  <si>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</si>
  <si>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General Purpose 2 Rate (paired wth 0950)</t>
  </si>
  <si>
    <t>E10 Heating Single Rate (prd wth 0949)</t>
  </si>
  <si>
    <t>E9 Heating</t>
  </si>
  <si>
    <t>General Purpose 2 Rate (paired wth 0951)</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</si>
  <si>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</si>
  <si>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</si>
  <si>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</si>
  <si>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</si>
  <si>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</si>
  <si>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</si>
  <si>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</si>
  <si>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</si>
  <si>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</si>
  <si>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</si>
  <si>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</si>
  <si>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</si>
  <si>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</si>
  <si>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</si>
  <si>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2 Rate Saturday Off Peak</t>
  </si>
  <si>
    <t>Saturday Off Peak (9-5)</t>
  </si>
  <si>
    <t>Sunday Off Peak (9-5)</t>
  </si>
  <si>
    <t>General Purpose 2 Rate (paired with 0980</t>
  </si>
  <si>
    <t>E10 Heating Single Rate (prd with 0981)</t>
  </si>
  <si>
    <t>Evening Saver</t>
  </si>
  <si>
    <t>Comfort Booster</t>
  </si>
  <si>
    <t>Saturday Off Peak (24 Hrs)</t>
  </si>
  <si>
    <t>Sunday Off Peak (24 Hrs)</t>
  </si>
  <si>
    <t>Evening/Weekend - BST</t>
  </si>
  <si>
    <t>Common Decode</t>
  </si>
  <si>
    <t>Change implemented</t>
  </si>
  <si>
    <t>Date</t>
  </si>
  <si>
    <t>Comments</t>
  </si>
  <si>
    <t>U</t>
  </si>
  <si>
    <t>G</t>
  </si>
  <si>
    <t>Notes updated</t>
  </si>
  <si>
    <t>Updated to reflect DCP 268 which delinks all tariffs from the TPR bands</t>
  </si>
  <si>
    <t>A</t>
  </si>
  <si>
    <t>A/R</t>
  </si>
  <si>
    <t>Code O changed to A/R</t>
  </si>
  <si>
    <t>Code 1 &amp; 2 changed to A</t>
  </si>
  <si>
    <t>Removed TPR</t>
  </si>
  <si>
    <t>Removed TPR lookup element as this no longer effects which rate to apply</t>
  </si>
  <si>
    <t>0, 1 or 8</t>
  </si>
  <si>
    <t>1, 2 or 5-8</t>
  </si>
  <si>
    <t>3, 4 or 5-8</t>
  </si>
  <si>
    <t>2021/2022</t>
  </si>
  <si>
    <t xml:space="preserve">Monday to Friday </t>
  </si>
  <si>
    <t>Weekends</t>
  </si>
  <si>
    <t>Monday to Friday 
Mar to Oct</t>
  </si>
  <si>
    <t>Monday to Friday 
Nov to Feb</t>
  </si>
  <si>
    <t>16:00 – 19:00</t>
  </si>
  <si>
    <t>Western Power Distribution (South Wales) plc</t>
  </si>
  <si>
    <t>17:00 to 19:30</t>
  </si>
  <si>
    <t>07:30 to 17:00
19:30 to 22:00</t>
  </si>
  <si>
    <t>00:00 to 07:30
22:00 to 24:00</t>
  </si>
  <si>
    <t>12:00 to 13:00
16:00 to 21:00</t>
  </si>
  <si>
    <t>07:30 to 22:00</t>
  </si>
  <si>
    <t>00:00 to 12:00
13:00 to 16:00
21:00 to 24:00</t>
  </si>
  <si>
    <t>Monday to Friday Nov to Feb 
(excluding 22nd Dec to 4th Jan inclusive)</t>
  </si>
  <si>
    <t>17:00 - 19:30</t>
  </si>
  <si>
    <t>Monday to Friday Nov to Feb (excluding 22nd Dec to 4th Jan inclusive)</t>
  </si>
  <si>
    <t>Monday to Friday Mar to Oct (plus 22nd Dec to 4th Jan inclusive)</t>
  </si>
  <si>
    <t>Peak</t>
  </si>
  <si>
    <t>Winter</t>
  </si>
  <si>
    <t>Night</t>
  </si>
  <si>
    <t>Other</t>
  </si>
  <si>
    <t>00:30 - 07:30</t>
  </si>
  <si>
    <t>00:00 - 00:30
07:30 - 24:00</t>
  </si>
  <si>
    <t>07:30 – 16:00</t>
  </si>
  <si>
    <t>00:00 - 00:30
19:00 - 24:00</t>
  </si>
  <si>
    <t>Monday to Friday Nov to Feb
(excluding 22nd Dec to
4th Jan inclusive)</t>
  </si>
  <si>
    <t>Monday to Friday Mar to Oct
(plus 22nd Dec to
4th Jan inclusive)</t>
  </si>
  <si>
    <t>Open LLFCs / LDNO unique billing identifier</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</si>
  <si>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</si>
  <si>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</si>
  <si>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</si>
  <si>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Supplier of Last Resort 
Fixed charge adder*
p/MPAN/day</t>
  </si>
  <si>
    <t>Excess Supplier of Last Resort 
Fixed charge adder**
p/MPAN/day</t>
  </si>
  <si>
    <t>Eligible Bad Debt
Fixed charge adder***
p/MPAN/day</t>
  </si>
  <si>
    <t>TBC</t>
  </si>
  <si>
    <t>194, 843</t>
  </si>
  <si>
    <t>200, 810, 862, 201, 811, 863, 300, 344, 117, 400</t>
  </si>
  <si>
    <t>718, 701, 719, 720, 700</t>
  </si>
  <si>
    <t>697, 603</t>
  </si>
  <si>
    <t>91, 92</t>
  </si>
  <si>
    <t>602, 604</t>
  </si>
  <si>
    <t>93, 94</t>
  </si>
  <si>
    <t>698, 606</t>
  </si>
  <si>
    <t>95, 96</t>
  </si>
  <si>
    <t>100, 105, 800, 860, 101, 106, 801, 861, 116</t>
  </si>
  <si>
    <t>Mynydd Y Bwllfa WF</t>
  </si>
  <si>
    <t>Western Wood 2 Biomass</t>
  </si>
  <si>
    <t>Mynydd Y Gwair WF</t>
  </si>
  <si>
    <t>Penrhiwarwydd Farm PV</t>
  </si>
  <si>
    <t>Cwmbargoed Coal Washery</t>
  </si>
  <si>
    <t>Little Neath PV</t>
  </si>
  <si>
    <t>Hoplass Farm PV</t>
  </si>
  <si>
    <t>Gelliwern Isaf PV</t>
  </si>
  <si>
    <t>Oak Cottage PV</t>
  </si>
  <si>
    <t>Red Court Farm PV</t>
  </si>
  <si>
    <t>Carn Nicholas PV</t>
  </si>
  <si>
    <t>Brynwhilach Farm PV</t>
  </si>
  <si>
    <t>Pant Y Moch PV Boundary</t>
  </si>
  <si>
    <t>Jesus College PV</t>
  </si>
  <si>
    <t>Sully Moors STOR</t>
  </si>
  <si>
    <t>Hafod y Dafal PV</t>
  </si>
  <si>
    <t>Stormy Down PV</t>
  </si>
  <si>
    <t>Oak Grove Farm PV</t>
  </si>
  <si>
    <t>Llancadle Farm PV</t>
  </si>
  <si>
    <t>Lower House Farm PV</t>
  </si>
  <si>
    <t>Derwyn PV</t>
  </si>
  <si>
    <t>Rosedew PV</t>
  </si>
  <si>
    <t>Pen Rhiw Caradog PV</t>
  </si>
  <si>
    <t>Mynydd Y Gwrhyd WF</t>
  </si>
  <si>
    <t>Tonypandy STOR</t>
  </si>
  <si>
    <t>Traston Road STOR</t>
  </si>
  <si>
    <t>Maesgwyn Extension WF</t>
  </si>
  <si>
    <t>Manor Farm PV</t>
  </si>
  <si>
    <t>Rhewl Farm PV</t>
  </si>
  <si>
    <t>Bargoed PV</t>
  </si>
  <si>
    <t>Mynydd Brombil WF</t>
  </si>
  <si>
    <t>Rassau Ind Est STOR</t>
  </si>
  <si>
    <t>Llynfi Afan WF</t>
  </si>
  <si>
    <t>Mynydd Yr Aber 66kV WF</t>
  </si>
  <si>
    <t>Waun Y Pound 1 STOR</t>
  </si>
  <si>
    <t>Cockett Valley PV</t>
  </si>
  <si>
    <t>Nathenfoel PV</t>
  </si>
  <si>
    <t>Waun Y Pound 2 STOR</t>
  </si>
  <si>
    <t>St Peters Church WF</t>
  </si>
  <si>
    <t>Corus Trostre</t>
  </si>
  <si>
    <t>Corus Orb</t>
  </si>
  <si>
    <t>ABB Cornelly</t>
  </si>
  <si>
    <t>Bettws</t>
  </si>
  <si>
    <t>Blaen Bowi</t>
  </si>
  <si>
    <t>Mir Steel</t>
  </si>
  <si>
    <t>Boc Margam</t>
  </si>
  <si>
    <t>Ford Bridgend</t>
  </si>
  <si>
    <t>Alcoa</t>
  </si>
  <si>
    <t>Celsa Rod Mills</t>
  </si>
  <si>
    <t>Murphy Oil</t>
  </si>
  <si>
    <t>Chevron</t>
  </si>
  <si>
    <t>Interbrew Magor USKM</t>
  </si>
  <si>
    <t>Mainline Pipelines</t>
  </si>
  <si>
    <t>Celsa 33 11</t>
  </si>
  <si>
    <t>Lafarge - Blue Circle</t>
  </si>
  <si>
    <t>Inco</t>
  </si>
  <si>
    <t>DCWW Nantgaredig</t>
  </si>
  <si>
    <t>Bridgend Paper Mill</t>
  </si>
  <si>
    <t>Momentive Chemicals</t>
  </si>
  <si>
    <t>Monsanto</t>
  </si>
  <si>
    <t>Dow Corning</t>
  </si>
  <si>
    <t>DCWW Rover Way</t>
  </si>
  <si>
    <t>Simms metals</t>
  </si>
  <si>
    <t>Milford Energy</t>
  </si>
  <si>
    <t>South Hook</t>
  </si>
  <si>
    <t>Felindre</t>
  </si>
  <si>
    <t>Timet</t>
  </si>
  <si>
    <t>Blaen Cregan</t>
  </si>
  <si>
    <t>Blaengwen Wind Farm</t>
  </si>
  <si>
    <t>Bryn Titli Wind Farm</t>
  </si>
  <si>
    <t>Crymlin Burrows</t>
  </si>
  <si>
    <t>Dyffryn Brodyn Wind Farm</t>
  </si>
  <si>
    <t>Llyn Brianne</t>
  </si>
  <si>
    <t>Maerdy</t>
  </si>
  <si>
    <t>HIRWAUN GE 33kV GEN</t>
  </si>
  <si>
    <t>Margam Biomass</t>
  </si>
  <si>
    <t>Pwllfa Gwatkin</t>
  </si>
  <si>
    <t>Taff Ely Wind Farm</t>
  </si>
  <si>
    <t>Trecatti</t>
  </si>
  <si>
    <t>Withyhedges Landfill</t>
  </si>
  <si>
    <t>Parc Cynog</t>
  </si>
  <si>
    <t>Parc Cynog (Pendine)</t>
  </si>
  <si>
    <t xml:space="preserve">Maesgwyn </t>
  </si>
  <si>
    <t>Ferndale Wind Farm</t>
  </si>
  <si>
    <t>Pant y Wal WF</t>
  </si>
  <si>
    <t xml:space="preserve">Mynydd Portref </t>
  </si>
  <si>
    <t>Newton Down</t>
  </si>
  <si>
    <t>Tiers Cross PV</t>
  </si>
  <si>
    <t>Thyssenkruup Camford Pressing</t>
  </si>
  <si>
    <t>Hoover</t>
  </si>
  <si>
    <t>Berthllwyd PV</t>
  </si>
  <si>
    <t>Whitton Mawr PV</t>
  </si>
  <si>
    <t>Barry Dock Biomass</t>
  </si>
  <si>
    <t>North Tenement PV</t>
  </si>
  <si>
    <t>Bryncyrnau Isaf PV</t>
  </si>
  <si>
    <t>University Hospital of Wales</t>
  </si>
  <si>
    <t>QuinetiQ</t>
  </si>
  <si>
    <t>Western Coal</t>
  </si>
  <si>
    <t>Tregaron</t>
  </si>
  <si>
    <t>Waunarlydd STOR</t>
  </si>
  <si>
    <t>Briton Ferry STOR</t>
  </si>
  <si>
    <t>Hirwaun STOR</t>
  </si>
  <si>
    <t>Ffos Las PV</t>
  </si>
  <si>
    <t>Pont Andrew PV</t>
  </si>
  <si>
    <t>Beaufort Power STOR</t>
  </si>
  <si>
    <t>Brecon Power STOR</t>
  </si>
  <si>
    <t>Bryn Blaen WF</t>
  </si>
  <si>
    <t xml:space="preserve">Ystradffin Hydro </t>
  </si>
  <si>
    <t>Swansea University</t>
  </si>
  <si>
    <t>Brechfa Forest West WF</t>
  </si>
  <si>
    <t>Pen Y Cymoedd WF Aux.</t>
  </si>
  <si>
    <t>Afan Way STOR</t>
  </si>
  <si>
    <t>Manmoel PV</t>
  </si>
  <si>
    <t>Crumlin STOR</t>
  </si>
  <si>
    <t>Pen Bryn Oer WF</t>
  </si>
  <si>
    <t>Tata Margam</t>
  </si>
  <si>
    <t>Tir John STOR</t>
  </si>
  <si>
    <t>Wear Point WF</t>
  </si>
  <si>
    <t>West Farm PV</t>
  </si>
  <si>
    <t>Jordanston Farm PV</t>
  </si>
  <si>
    <t>Rudbaxton PV</t>
  </si>
  <si>
    <t>Dowlais STOR</t>
  </si>
  <si>
    <t>Trident Park Recovery</t>
  </si>
  <si>
    <t>Baglan Bay PV</t>
  </si>
  <si>
    <t>Caermelyn PV</t>
  </si>
  <si>
    <t>Liddlestone Ridge PV</t>
  </si>
  <si>
    <t>Garn Farm PV</t>
  </si>
  <si>
    <t>Llandarcy STOR</t>
  </si>
  <si>
    <t>Treguff Farm PV</t>
  </si>
  <si>
    <t>Loughor Solar Park</t>
  </si>
  <si>
    <t>Sutton Farm PV</t>
  </si>
  <si>
    <t>Cefn Betingau PV</t>
  </si>
  <si>
    <t>Clawdd Ddu PV</t>
  </si>
  <si>
    <t>Pentre Solar Farm</t>
  </si>
  <si>
    <t>Barry STOR</t>
  </si>
  <si>
    <t>Fenton Farm PV</t>
  </si>
  <si>
    <t>Yerbeston Gate Farm PV</t>
  </si>
  <si>
    <t>Pen Y Cae PV</t>
  </si>
  <si>
    <t>Saron PV</t>
  </si>
  <si>
    <t>Hendre Fawr PV</t>
  </si>
  <si>
    <t>Hendai Farm PV</t>
  </si>
  <si>
    <t>Cwm Cae Singrug PV</t>
  </si>
  <si>
    <t>Brynteg Farm PV</t>
  </si>
  <si>
    <t>Court Coleman PV</t>
  </si>
  <si>
    <t>Llwyndu Farm PV</t>
  </si>
  <si>
    <t>Cenin Energy Park (ex Stormy Down)</t>
  </si>
  <si>
    <t>Abergelli Farm PV</t>
  </si>
  <si>
    <t>Crug Mawr Farm PV</t>
  </si>
  <si>
    <t>Yerbeston Chapel Hill PV</t>
  </si>
  <si>
    <t>Aberaman Park Phase 2</t>
  </si>
  <si>
    <t>Rhyd-y-Pandy PV</t>
  </si>
  <si>
    <t>Haverfordwest PV</t>
  </si>
  <si>
    <t>Blaenlliedi Farm WF</t>
  </si>
  <si>
    <t>Aberystwyth - Manweb</t>
  </si>
  <si>
    <t>Solutia District Energy Newport</t>
  </si>
  <si>
    <t>Aberaman Park</t>
  </si>
  <si>
    <t>Dowlais II STOR CVA</t>
  </si>
  <si>
    <t>Alcoa B STOR</t>
  </si>
  <si>
    <t>Afon Llan 33kV PV</t>
  </si>
  <si>
    <t>BLACKBERRY LANE 33kV</t>
  </si>
  <si>
    <t>Brechfa Forest West Ext 132kV WF</t>
  </si>
  <si>
    <t>Bryn Henllys 33kV PV</t>
  </si>
  <si>
    <t>Cwm Ifor 33kV PV</t>
  </si>
  <si>
    <t>ENVIROPARKS 33kV GEN</t>
  </si>
  <si>
    <t>FOEL TRWSNANT 66kV</t>
  </si>
  <si>
    <t>Hawse Farm 132kV PV</t>
  </si>
  <si>
    <t>Hendy 66kV WF</t>
  </si>
  <si>
    <t>Hopkins Farm 33kV PV</t>
  </si>
  <si>
    <t>LLANWERN FM 132kV GEN</t>
  </si>
  <si>
    <t>Longlands Solar Park 33kV PV</t>
  </si>
  <si>
    <t>Manmoel 33kV WF</t>
  </si>
  <si>
    <t>Manorafon 33kV</t>
  </si>
  <si>
    <t>MELIN COURT 33kV GEN</t>
  </si>
  <si>
    <t>Mynydd Fforch-dwm 33kV PV</t>
  </si>
  <si>
    <t>PENCOED STOR 132kV</t>
  </si>
  <si>
    <t>PENDERI 132kV GEN</t>
  </si>
  <si>
    <t>Penllergaer Solar Park 33kV</t>
  </si>
  <si>
    <t>Pentrebach 66kV PV</t>
  </si>
  <si>
    <t>SOUTHBROOK STOR 33kV GEN</t>
  </si>
  <si>
    <t>Vogen 33kV Biomass</t>
  </si>
  <si>
    <t>Wauntysswg Park 33kV PV</t>
  </si>
  <si>
    <t>Wentlog 33kV Biomass</t>
  </si>
  <si>
    <t>Wentlooge 132kV PV</t>
  </si>
  <si>
    <t>New Import 1</t>
  </si>
  <si>
    <t>New Import 2</t>
  </si>
  <si>
    <t>New Import 3</t>
  </si>
  <si>
    <t>New Import 4</t>
  </si>
  <si>
    <t>New Import 5</t>
  </si>
  <si>
    <t>New Import 6</t>
  </si>
  <si>
    <t>New Import 7</t>
  </si>
  <si>
    <t>New Import 9</t>
  </si>
  <si>
    <t>New Import 10</t>
  </si>
  <si>
    <t>New Import 11</t>
  </si>
  <si>
    <t>New Import 12</t>
  </si>
  <si>
    <t>New Import 13</t>
  </si>
  <si>
    <t>New Import 14</t>
  </si>
  <si>
    <t>New Import 15</t>
  </si>
  <si>
    <t>New Import 16</t>
  </si>
  <si>
    <t>New Import 17</t>
  </si>
  <si>
    <t>New Import 18</t>
  </si>
  <si>
    <t>New Import 19</t>
  </si>
  <si>
    <t>New Import 20</t>
  </si>
  <si>
    <t>New Import 21</t>
  </si>
  <si>
    <t>New Import 22</t>
  </si>
  <si>
    <t>New Import 23</t>
  </si>
  <si>
    <t>New Import 24</t>
  </si>
  <si>
    <t>New Import 25</t>
  </si>
  <si>
    <t>New Import 26</t>
  </si>
  <si>
    <t>New Export 1</t>
  </si>
  <si>
    <t>New Export 2</t>
  </si>
  <si>
    <t>New Export 3</t>
  </si>
  <si>
    <t>New Export 4</t>
  </si>
  <si>
    <t>New Export 5</t>
  </si>
  <si>
    <t>New Export 6</t>
  </si>
  <si>
    <t>New Export 7</t>
  </si>
  <si>
    <t>New Export 9</t>
  </si>
  <si>
    <t>New Export 10</t>
  </si>
  <si>
    <t>New Export 11</t>
  </si>
  <si>
    <t>New Export 12</t>
  </si>
  <si>
    <t>New Export 13</t>
  </si>
  <si>
    <t>New Export 14</t>
  </si>
  <si>
    <t>New Export 16</t>
  </si>
  <si>
    <t>New Export 17</t>
  </si>
  <si>
    <t>New Export 18</t>
  </si>
  <si>
    <t>New Export 19</t>
  </si>
  <si>
    <t>New Export 20</t>
  </si>
  <si>
    <t>New Export 21</t>
  </si>
  <si>
    <t>New Export 22</t>
  </si>
  <si>
    <t>New Export 23</t>
  </si>
  <si>
    <t>New Export 24</t>
  </si>
  <si>
    <t>New Export 25</t>
  </si>
  <si>
    <t>New Export 26</t>
  </si>
  <si>
    <t>2100040007060
2100040007079
2100040007088
2100040007097
2100040007102
2100040007111
2100040007120
2100040007130
2100040014545
2189999999714</t>
  </si>
  <si>
    <t>2100040135899
2100040135904
2189999999732</t>
  </si>
  <si>
    <t>2199989271918
2199989271927
2199989271936
2199989610089</t>
  </si>
  <si>
    <t>2199989638961
2199989638970</t>
  </si>
  <si>
    <t>2189999996884
2189999996893</t>
  </si>
  <si>
    <t>2199989633165
2199989633174
2199989633183</t>
  </si>
  <si>
    <t>2189999997451
2189999997460
2189999997683</t>
  </si>
  <si>
    <t>2189999998924
2189999998933
2189999998942
2199989663578</t>
  </si>
  <si>
    <t>2199989353701
2199989353710</t>
  </si>
  <si>
    <t>2100040752410
2100040752420</t>
  </si>
  <si>
    <t>2100040636538
2100040653932</t>
  </si>
  <si>
    <t>2100040769015
2100040769033
2100040769042</t>
  </si>
  <si>
    <t>2100040781360
2100040781379</t>
  </si>
  <si>
    <t>2189999997503
2189999997512</t>
  </si>
  <si>
    <t>2189999997025
2189999997034
2189999997043</t>
  </si>
  <si>
    <t>2100041070815
2100041071828</t>
  </si>
  <si>
    <t>2100041097589
2189999997595
2189999997600</t>
  </si>
  <si>
    <t>2100040023638
2100040023647</t>
  </si>
  <si>
    <t>2100040890412
2100040890430
2100040890440
2100040890459</t>
  </si>
  <si>
    <t>2100040752396
2100040752401</t>
  </si>
  <si>
    <t>00:00 to 12:00
13:00 to 16:00 
21:00 to 24:00</t>
  </si>
  <si>
    <t>Time Bands for LV and HV Designated Properties</t>
  </si>
  <si>
    <t>Time Bands for Unmetered Properties</t>
  </si>
  <si>
    <t>BARG3G</t>
  </si>
  <si>
    <t>MERE5</t>
  </si>
  <si>
    <t>NEWE5B</t>
  </si>
  <si>
    <t>SHHK3</t>
  </si>
  <si>
    <t>GARN5</t>
  </si>
  <si>
    <t>FELI3</t>
  </si>
  <si>
    <t>INCS5</t>
  </si>
  <si>
    <t>LIME5</t>
  </si>
  <si>
    <t>WAUN3</t>
  </si>
  <si>
    <t>BISH51</t>
  </si>
  <si>
    <t>BISH52</t>
  </si>
  <si>
    <t>LRHI51</t>
  </si>
  <si>
    <t>LRHI52</t>
  </si>
  <si>
    <t>RAVE5</t>
  </si>
  <si>
    <t>SKET5</t>
  </si>
  <si>
    <t>SWAT5</t>
  </si>
  <si>
    <t>UPLA5</t>
  </si>
  <si>
    <t>SWAU31</t>
  </si>
  <si>
    <t>SWAU32</t>
  </si>
  <si>
    <t>WESX5</t>
  </si>
  <si>
    <t>KIDW5</t>
  </si>
  <si>
    <t>MAES5</t>
  </si>
  <si>
    <t>NEWL5</t>
  </si>
  <si>
    <t>WESF5</t>
  </si>
  <si>
    <t>HEND5</t>
  </si>
  <si>
    <t>MEIN5</t>
  </si>
  <si>
    <t>PANF5</t>
  </si>
  <si>
    <t>PONY5</t>
  </si>
  <si>
    <t>CRHA5</t>
  </si>
  <si>
    <t>TUMB5</t>
  </si>
  <si>
    <t>LFYR5</t>
  </si>
  <si>
    <t>PEND51</t>
  </si>
  <si>
    <t>STCL5</t>
  </si>
  <si>
    <t>WHIT5</t>
  </si>
  <si>
    <t>ABAE51</t>
  </si>
  <si>
    <t>ABEP5</t>
  </si>
  <si>
    <t>WSTC3</t>
  </si>
  <si>
    <t>HIRW5</t>
  </si>
  <si>
    <t>MAER5</t>
  </si>
  <si>
    <t>YNYS5</t>
  </si>
  <si>
    <t>PYCM3</t>
  </si>
  <si>
    <t>CANT5</t>
  </si>
  <si>
    <t>ELY_5</t>
  </si>
  <si>
    <t>FAIR5</t>
  </si>
  <si>
    <t>HIGH5</t>
  </si>
  <si>
    <t>LLDO5</t>
  </si>
  <si>
    <t>PENA5</t>
  </si>
  <si>
    <t>SANA5</t>
  </si>
  <si>
    <t>CAER5</t>
  </si>
  <si>
    <t>CATN5A</t>
  </si>
  <si>
    <t>ENER5</t>
  </si>
  <si>
    <t>TRET5</t>
  </si>
  <si>
    <t>ABGA5</t>
  </si>
  <si>
    <t>ABSY5</t>
  </si>
  <si>
    <t>BLAE5</t>
  </si>
  <si>
    <t>MONM5</t>
  </si>
  <si>
    <t>USK_5</t>
  </si>
  <si>
    <t>BREC5</t>
  </si>
  <si>
    <t>BUIL5</t>
  </si>
  <si>
    <t>CRIC5A</t>
  </si>
  <si>
    <t>CRIC5B</t>
  </si>
  <si>
    <t>GLAS5</t>
  </si>
  <si>
    <t>LLDR5</t>
  </si>
  <si>
    <t>RHAY5</t>
  </si>
  <si>
    <t>CALD5</t>
  </si>
  <si>
    <t>CHEP5</t>
  </si>
  <si>
    <t>NEWH5</t>
  </si>
  <si>
    <t>STAR5</t>
  </si>
  <si>
    <t>BLAK3G</t>
  </si>
  <si>
    <t>HAVS3G</t>
  </si>
  <si>
    <t>RDBX3G</t>
  </si>
  <si>
    <t>OAKC3G</t>
  </si>
  <si>
    <t>FENT3G</t>
  </si>
  <si>
    <t>SRON3G</t>
  </si>
  <si>
    <t>HOPK3G</t>
  </si>
  <si>
    <t>CLWD3G</t>
  </si>
  <si>
    <t>PNYC3G</t>
  </si>
  <si>
    <t>BFGF3G1</t>
  </si>
  <si>
    <t>BAGL3G</t>
  </si>
  <si>
    <t>GOWE3G</t>
  </si>
  <si>
    <t>HIGF3G</t>
  </si>
  <si>
    <t>ENVI3G</t>
  </si>
  <si>
    <t>MYNB1G</t>
  </si>
  <si>
    <t>HNDR3G</t>
  </si>
  <si>
    <t>NFOE3G</t>
  </si>
  <si>
    <t>BRNW3G</t>
  </si>
  <si>
    <t>BLBW31G</t>
  </si>
  <si>
    <t>ABGL3G</t>
  </si>
  <si>
    <t>ALLA3G</t>
  </si>
  <si>
    <t>GLWI3G</t>
  </si>
  <si>
    <t>BREX1G</t>
  </si>
  <si>
    <t>BREW1G</t>
  </si>
  <si>
    <t>TJGF3G</t>
  </si>
  <si>
    <t>CNNC3G</t>
  </si>
  <si>
    <t>MAES1</t>
  </si>
  <si>
    <t>BTWS1</t>
  </si>
  <si>
    <t>MBIO1G</t>
  </si>
  <si>
    <t>CCLM3G</t>
  </si>
  <si>
    <t>NTDN3G</t>
  </si>
  <si>
    <t>BBIO3G</t>
  </si>
  <si>
    <t>STMD3G</t>
  </si>
  <si>
    <t>CNEP3G</t>
  </si>
  <si>
    <t>LCDL3G</t>
  </si>
  <si>
    <t>WHTN3G</t>
  </si>
  <si>
    <t>RGOS3G</t>
  </si>
  <si>
    <t>MLNC3G</t>
  </si>
  <si>
    <t>MAEW3G</t>
  </si>
  <si>
    <t>CIFR3G</t>
  </si>
  <si>
    <t>LHSE6G</t>
  </si>
  <si>
    <t>BTWF6G</t>
  </si>
  <si>
    <t>BBWF6G</t>
  </si>
  <si>
    <t>HNDY6G</t>
  </si>
  <si>
    <t>OAKG3G</t>
  </si>
  <si>
    <t>RHWL3G</t>
  </si>
  <si>
    <t>HFDF3G</t>
  </si>
  <si>
    <t>HILL3G</t>
  </si>
  <si>
    <t>CCSG3G</t>
  </si>
  <si>
    <t>BEAU3G</t>
  </si>
  <si>
    <t>BRCS3G</t>
  </si>
  <si>
    <t>RSIE3G</t>
  </si>
  <si>
    <t>MMOE3G</t>
  </si>
  <si>
    <t>VOGN3G</t>
  </si>
  <si>
    <t>TCAT3G</t>
  </si>
  <si>
    <t>PBPV6G</t>
  </si>
  <si>
    <t>MYAB6G</t>
  </si>
  <si>
    <t>LLYA6G</t>
  </si>
  <si>
    <t>FOET6G</t>
  </si>
  <si>
    <t>BLAE1</t>
  </si>
  <si>
    <t>WTHY3G</t>
  </si>
  <si>
    <t>STTN3G</t>
  </si>
  <si>
    <t>NEWW5</t>
  </si>
  <si>
    <t>PANT5</t>
  </si>
  <si>
    <t>GLYN5</t>
  </si>
  <si>
    <t>MAGO5</t>
  </si>
  <si>
    <t>CRUM5</t>
  </si>
  <si>
    <t>POPN51</t>
  </si>
  <si>
    <t>POPN52</t>
  </si>
  <si>
    <t>EBBC5</t>
  </si>
  <si>
    <t>RASW5</t>
  </si>
  <si>
    <t>NEWW53</t>
  </si>
  <si>
    <t>WOOD5</t>
  </si>
  <si>
    <t>ROBE51</t>
  </si>
  <si>
    <t>ROBE52</t>
  </si>
  <si>
    <t>WATE51</t>
  </si>
  <si>
    <t>WATE52</t>
  </si>
  <si>
    <t>BRIF5</t>
  </si>
  <si>
    <t>GOWE3</t>
  </si>
  <si>
    <t>LAMP1T</t>
  </si>
  <si>
    <t>LLAN1T</t>
  </si>
  <si>
    <t>BARY3G</t>
  </si>
  <si>
    <t>JESU3G</t>
  </si>
  <si>
    <t>LOUG3G</t>
  </si>
  <si>
    <t>SMOR3G</t>
  </si>
  <si>
    <t>DERW3G</t>
  </si>
  <si>
    <t>WBIO3G</t>
  </si>
  <si>
    <t>HAWS1G</t>
  </si>
  <si>
    <t>DOWE3G</t>
  </si>
  <si>
    <t>DOWW3G</t>
  </si>
  <si>
    <t>PBRN3G</t>
  </si>
  <si>
    <t>PNCS1G</t>
  </si>
  <si>
    <t>TRST3G</t>
  </si>
  <si>
    <t>BRIE3G</t>
  </si>
  <si>
    <t>LOLA1G</t>
  </si>
  <si>
    <t>SBRK3G</t>
  </si>
  <si>
    <t>LWRN1G</t>
  </si>
  <si>
    <t>CRUM3G</t>
  </si>
  <si>
    <t>MMOL3G</t>
  </si>
  <si>
    <t>WTYS3G</t>
  </si>
  <si>
    <t>WNYP3G2</t>
  </si>
  <si>
    <t>WNYP3G1</t>
  </si>
  <si>
    <t>MANO6G</t>
  </si>
  <si>
    <t>TRSX1G</t>
  </si>
  <si>
    <t>MNYG1</t>
  </si>
  <si>
    <t>PNDR1G</t>
  </si>
  <si>
    <t>FFYO6G</t>
  </si>
  <si>
    <t>PANY6G</t>
  </si>
  <si>
    <t>FDWM3G</t>
  </si>
  <si>
    <t>TRPK3G</t>
  </si>
  <si>
    <t>PENL3G</t>
  </si>
  <si>
    <t>WLOO1G</t>
  </si>
  <si>
    <t>YERB3G</t>
  </si>
  <si>
    <t>LIDR3G</t>
  </si>
  <si>
    <t>LLEL5A</t>
  </si>
  <si>
    <t>PYCN5</t>
  </si>
  <si>
    <t>TALB5</t>
  </si>
  <si>
    <t>NANT5</t>
  </si>
  <si>
    <t>PENC5</t>
  </si>
  <si>
    <t>UPPB5</t>
  </si>
  <si>
    <t>PEGG5</t>
  </si>
  <si>
    <t>CWMB5</t>
  </si>
  <si>
    <t>LLTA5</t>
  </si>
  <si>
    <t>NEWE5A</t>
  </si>
  <si>
    <t>MORR5</t>
  </si>
  <si>
    <t>MORN5</t>
  </si>
  <si>
    <t>SWWF5</t>
  </si>
  <si>
    <t>BOCM11</t>
  </si>
  <si>
    <t>BOCM12</t>
  </si>
  <si>
    <t>FORB51</t>
  </si>
  <si>
    <t>WIND5</t>
  </si>
  <si>
    <t>SULG5</t>
  </si>
  <si>
    <t>GRAT5</t>
  </si>
  <si>
    <t>SPVL31</t>
  </si>
  <si>
    <t>CARE5</t>
  </si>
  <si>
    <t>CARS5</t>
  </si>
  <si>
    <t>TROW5</t>
  </si>
  <si>
    <t>SUDB5</t>
  </si>
  <si>
    <t>ABTI5</t>
  </si>
  <si>
    <t>CWMF5</t>
  </si>
  <si>
    <t>POLL5</t>
  </si>
  <si>
    <t>BRMA5</t>
  </si>
  <si>
    <t>TRED5</t>
  </si>
  <si>
    <t>NEWS5</t>
  </si>
  <si>
    <t>ORBW31</t>
  </si>
  <si>
    <t>RING5</t>
  </si>
  <si>
    <t>ROGE5</t>
  </si>
  <si>
    <t>ALPH31</t>
  </si>
  <si>
    <t>ALPH32</t>
  </si>
  <si>
    <t>GRAN6A</t>
  </si>
  <si>
    <t>SIMS11</t>
  </si>
  <si>
    <t>TBSC3</t>
  </si>
  <si>
    <t>CEFN6A</t>
  </si>
  <si>
    <t>WSFM3G</t>
  </si>
  <si>
    <t>WEAR3G</t>
  </si>
  <si>
    <t>JORD3G</t>
  </si>
  <si>
    <t>LNTH3G</t>
  </si>
  <si>
    <t>HOPL3G</t>
  </si>
  <si>
    <t>YEBS3G</t>
  </si>
  <si>
    <t>NTEN3G</t>
  </si>
  <si>
    <t>LLCY3G</t>
  </si>
  <si>
    <t>CRBW3G</t>
  </si>
  <si>
    <t>AFAN3G</t>
  </si>
  <si>
    <t>MBRM3G</t>
  </si>
  <si>
    <t>PNTM3G</t>
  </si>
  <si>
    <t>CBET3G</t>
  </si>
  <si>
    <t>RYPD3G</t>
  </si>
  <si>
    <t>WNGF3G</t>
  </si>
  <si>
    <t>CCKV3G</t>
  </si>
  <si>
    <t>BLDI3G</t>
  </si>
  <si>
    <t>PONA3G</t>
  </si>
  <si>
    <t>PNTR3G</t>
  </si>
  <si>
    <t>BTEG3G</t>
  </si>
  <si>
    <t>ROVE5</t>
  </si>
  <si>
    <t>DOW_11</t>
  </si>
  <si>
    <t>RODM5</t>
  </si>
  <si>
    <t>CAEA5</t>
  </si>
  <si>
    <t>LLYN5</t>
  </si>
  <si>
    <t>OGMV5</t>
  </si>
  <si>
    <t>RHCR11</t>
  </si>
  <si>
    <t>RHCR12</t>
  </si>
  <si>
    <t>BRAW5</t>
  </si>
  <si>
    <t>BROF5</t>
  </si>
  <si>
    <t>FISH5</t>
  </si>
  <si>
    <t>GOLD5</t>
  </si>
  <si>
    <t>HAVP5</t>
  </si>
  <si>
    <t>MERB5</t>
  </si>
  <si>
    <t>MILP5</t>
  </si>
  <si>
    <t>NEVE5</t>
  </si>
  <si>
    <t>NEYL5</t>
  </si>
  <si>
    <t>PEBL5</t>
  </si>
  <si>
    <t>STFL5</t>
  </si>
  <si>
    <t>STTW5</t>
  </si>
  <si>
    <t>STDA5</t>
  </si>
  <si>
    <t>STEY5</t>
  </si>
  <si>
    <t>TENB5</t>
  </si>
  <si>
    <t>LLCY5</t>
  </si>
  <si>
    <t>JERM5</t>
  </si>
  <si>
    <t>GETH5</t>
  </si>
  <si>
    <t>STRA5</t>
  </si>
  <si>
    <t>TIRJ7</t>
  </si>
  <si>
    <t>UPBK5</t>
  </si>
  <si>
    <t>COMS5</t>
  </si>
  <si>
    <t>VICR5</t>
  </si>
  <si>
    <t>WERN5</t>
  </si>
  <si>
    <t>YNST5</t>
  </si>
  <si>
    <t>CLAS5</t>
  </si>
  <si>
    <t>COUR5</t>
  </si>
  <si>
    <t>COWB5</t>
  </si>
  <si>
    <t>EAST5</t>
  </si>
  <si>
    <t>SHIP5</t>
  </si>
  <si>
    <t>PARK5</t>
  </si>
  <si>
    <t>SAND5</t>
  </si>
  <si>
    <t>TAFF5</t>
  </si>
  <si>
    <t>ASHG5</t>
  </si>
  <si>
    <t>BIRC5</t>
  </si>
  <si>
    <t>CRWY5</t>
  </si>
  <si>
    <t>CYNC5</t>
  </si>
  <si>
    <t>GKTR5</t>
  </si>
  <si>
    <t>HEAT5</t>
  </si>
  <si>
    <t>HHOS5</t>
  </si>
  <si>
    <t>LLIS5</t>
  </si>
  <si>
    <t>NORT5</t>
  </si>
  <si>
    <t>STME5</t>
  </si>
  <si>
    <t>CREI5</t>
  </si>
  <si>
    <t>IRON5</t>
  </si>
  <si>
    <t>MILL5</t>
  </si>
  <si>
    <t>MORL5</t>
  </si>
  <si>
    <t>GASY5</t>
  </si>
  <si>
    <t>LADY5</t>
  </si>
  <si>
    <t>MIDD5</t>
  </si>
  <si>
    <t>MOUA5</t>
  </si>
  <si>
    <t>NELS5</t>
  </si>
  <si>
    <t>TONY5</t>
  </si>
  <si>
    <t>WATT5</t>
  </si>
  <si>
    <t>ABTY5</t>
  </si>
  <si>
    <t>NANW5</t>
  </si>
  <si>
    <t>PENT5</t>
  </si>
  <si>
    <t>CBGD3</t>
  </si>
  <si>
    <t>SWRD5</t>
  </si>
  <si>
    <t>ABDA5</t>
  </si>
  <si>
    <t>BLAP5</t>
  </si>
  <si>
    <t>BRID5</t>
  </si>
  <si>
    <t>CARG5</t>
  </si>
  <si>
    <t>CWFR5</t>
  </si>
  <si>
    <t>LAMP5</t>
  </si>
  <si>
    <t>LDOV5</t>
  </si>
  <si>
    <t>LLAY5</t>
  </si>
  <si>
    <t>LGAD5</t>
  </si>
  <si>
    <t>LLAN5</t>
  </si>
  <si>
    <t>LDEI5</t>
  </si>
  <si>
    <t>LWNI5</t>
  </si>
  <si>
    <t>MANO3</t>
  </si>
  <si>
    <t>NANG5</t>
  </si>
  <si>
    <t>NCES5</t>
  </si>
  <si>
    <t>PONA5</t>
  </si>
  <si>
    <t>RHOS5</t>
  </si>
  <si>
    <t>TREG5</t>
  </si>
  <si>
    <t>TREV5</t>
  </si>
  <si>
    <t>WGWB3</t>
  </si>
  <si>
    <t>ABEC5</t>
  </si>
  <si>
    <t>GWAU5</t>
  </si>
  <si>
    <t>POND5</t>
  </si>
  <si>
    <t>TRAV5</t>
  </si>
  <si>
    <t>BRTE5</t>
  </si>
  <si>
    <t>LITC5</t>
  </si>
  <si>
    <t>LLAG51</t>
  </si>
  <si>
    <t>LLAG52</t>
  </si>
  <si>
    <t>NOTT5</t>
  </si>
  <si>
    <t>PYLE5</t>
  </si>
  <si>
    <t>SCHW51</t>
  </si>
  <si>
    <t>ABTC3</t>
  </si>
  <si>
    <t>BOVE5</t>
  </si>
  <si>
    <t>BROA5</t>
  </si>
  <si>
    <t>BRHI5</t>
  </si>
  <si>
    <t>FOSL3G</t>
  </si>
  <si>
    <t>DYFG3G</t>
  </si>
  <si>
    <t>PCYN32</t>
  </si>
  <si>
    <t>PCYN31</t>
  </si>
  <si>
    <t>WHIT3G</t>
  </si>
  <si>
    <t>CRUG3G</t>
  </si>
  <si>
    <t>LBRI3G</t>
  </si>
  <si>
    <t>YSTF3G</t>
  </si>
  <si>
    <t>LWND3G</t>
  </si>
  <si>
    <t>TREG5G</t>
  </si>
  <si>
    <t>REDC3G</t>
  </si>
  <si>
    <t>BCIS3G</t>
  </si>
  <si>
    <t>MAEG3G</t>
  </si>
  <si>
    <t>PGTN3G</t>
  </si>
  <si>
    <t>BHNL3G</t>
  </si>
  <si>
    <t>MYNG3G</t>
  </si>
  <si>
    <t>CORN3G</t>
  </si>
  <si>
    <t>TEWF3G</t>
  </si>
  <si>
    <t>MYNP3G</t>
  </si>
  <si>
    <t>SPTC3G</t>
  </si>
  <si>
    <t>ROSD3G</t>
  </si>
  <si>
    <t>BARD3G</t>
  </si>
  <si>
    <t>GRNF3G</t>
  </si>
  <si>
    <t>TRGF3G</t>
  </si>
  <si>
    <t>ABAM3G</t>
  </si>
  <si>
    <t>ABPK3G</t>
  </si>
  <si>
    <t>PENR3G</t>
  </si>
  <si>
    <t>TNYS3G</t>
  </si>
  <si>
    <t>FERG3</t>
  </si>
  <si>
    <t>BRTH3G</t>
  </si>
  <si>
    <t>HNDF3G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</si>
</sst>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_ ;[Red]\-0.000\ "/>
    <numFmt numFmtId="173" formatCode="0.00;[Red]\-0.00;?;"/>
    <numFmt numFmtId="174" formatCode="#,##0;\-#,##0;;"/>
    <numFmt numFmtId="175" formatCode="000"/>
    <numFmt numFmtId="176" formatCode="#,##0;[Red]\-#,##0;;"/>
    <numFmt numFmtId="177" formatCode="0.000;[Red]\-0.000;?;"/>
    <numFmt numFmtId="178" formatCode="0.000_ ;\-0.000\ "/>
    <numFmt numFmtId="179" formatCode="0000"/>
    <numFmt numFmtId="180" formatCode="dd/mm/yy;@"/>
  </numFmts>
  <fonts count="32" x14ac:knownFonts="1">
    <font>
      <sz val="10"/>
      <name val="Arial"/>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1"/>
      <color theme="1"/>
      <name val="Calibri"/>
      <family val="2"/>
      <scheme val="minor"/>
    </font>
    <font>
      <sz val="11"/>
      <color theme="3"/>
      <name val="Arial"/>
      <family val="2"/>
    </font>
    <font>
      <sz val="10"/>
      <color rgb="FF9C6500"/>
      <name val="Arial"/>
      <family val="2"/>
    </font>
    <font>
      <b/>
      <sz val="8"/>
      <color theme="0"/>
      <name val="Arial"/>
      <family val="2"/>
    </font>
    <font>
      <b/>
      <sz val="18"/>
      <name val="Arial"/>
      <family val="2"/>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theme="4"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indexed="64"/>
      </left>
      <right/>
      <top/>
      <bottom/>
      <diagonal/>
    </border>
    <border>
      <left/>
      <right style="thin">
        <color indexed="64"/>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s>
  <cellStyleXfs count="19">
    <xf numFmtId="0" fontId="0" fillId="0" borderId="0"/>
    <xf numFmtId="0" fontId="10" fillId="0" borderId="0" applyNumberFormat="0" applyFill="0" applyBorder="0" applyAlignment="0" applyProtection="0"/>
    <xf numFmtId="0" fontId="11" fillId="5" borderId="7" applyNumberFormat="0" applyAlignment="0" applyProtection="0"/>
    <xf numFmtId="0" fontId="12" fillId="0" borderId="0" applyNumberFormat="0" applyFill="0" applyBorder="0" applyAlignment="0" applyProtection="0">
      <alignment vertical="top"/>
      <protection locked="0"/>
    </xf>
    <xf numFmtId="0" fontId="18" fillId="0" borderId="9" applyNumberFormat="0" applyFill="0" applyAlignment="0" applyProtection="0"/>
    <xf numFmtId="0" fontId="10" fillId="0" borderId="10" applyNumberFormat="0" applyFill="0" applyAlignment="0" applyProtection="0"/>
    <xf numFmtId="0" fontId="5" fillId="0" borderId="0"/>
    <xf numFmtId="43" fontId="5" fillId="0" borderId="0" applyFont="0" applyFill="0" applyBorder="0" applyAlignment="0" applyProtection="0"/>
    <xf numFmtId="0" fontId="23" fillId="24" borderId="0" applyNumberFormat="0" applyBorder="0" applyAlignment="0" applyProtection="0"/>
    <xf numFmtId="0" fontId="2" fillId="6"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2" fillId="27" borderId="0" applyNumberFormat="0" applyBorder="0" applyAlignment="0" applyProtection="0"/>
    <xf numFmtId="0" fontId="23" fillId="28" borderId="0" applyNumberFormat="0" applyBorder="0" applyAlignment="0" applyProtection="0"/>
    <xf numFmtId="0" fontId="27" fillId="0" borderId="0"/>
    <xf numFmtId="0" fontId="29" fillId="35" borderId="0" applyNumberFormat="0" applyBorder="0" applyAlignment="0" applyProtection="0"/>
    <xf numFmtId="0" fontId="1" fillId="6" borderId="0" applyNumberFormat="0" applyBorder="0" applyAlignment="0" applyProtection="0"/>
    <xf numFmtId="0" fontId="1" fillId="27" borderId="0" applyNumberFormat="0" applyBorder="0" applyAlignment="0" applyProtection="0"/>
    <xf numFmtId="0" fontId="27" fillId="0" borderId="0" applyNumberFormat="0" applyFill="0" applyBorder="0" applyAlignment="0" applyProtection="0">
      <alignment horizontal="left"/>
    </xf>
  </cellStyleXfs>
  <cellXfs count="327">
    <xf numFmtId="0" fontId="0" fillId="0" borderId="0" xfId="0"/>
    <xf numFmtId="0" fontId="5"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7" fillId="2" borderId="0" xfId="0" applyFont="1" applyFill="1" applyAlignment="1">
      <alignment vertical="center"/>
    </xf>
    <xf numFmtId="0" fontId="0" fillId="0" borderId="1" xfId="0" applyBorder="1" applyAlignment="1">
      <alignment vertical="center"/>
    </xf>
    <xf numFmtId="0" fontId="5" fillId="0" borderId="0" xfId="0" applyFont="1" applyBorder="1" applyAlignment="1">
      <alignment wrapText="1"/>
    </xf>
    <xf numFmtId="0" fontId="6" fillId="0" borderId="0" xfId="0" applyFont="1" applyBorder="1" applyAlignment="1">
      <alignment vertical="top" wrapText="1"/>
    </xf>
    <xf numFmtId="0" fontId="0" fillId="0" borderId="0" xfId="0" applyBorder="1"/>
    <xf numFmtId="0" fontId="13" fillId="2" borderId="0" xfId="3" applyFont="1" applyFill="1" applyAlignment="1" applyProtection="1">
      <alignment vertical="center"/>
    </xf>
    <xf numFmtId="0" fontId="6" fillId="7" borderId="1" xfId="0" applyFont="1" applyFill="1" applyBorder="1" applyAlignment="1">
      <alignment horizontal="center" vertical="center" wrapText="1"/>
    </xf>
    <xf numFmtId="0" fontId="5" fillId="0" borderId="1" xfId="0" quotePrefix="1" applyFont="1" applyBorder="1" applyAlignment="1">
      <alignment horizontal="left" vertical="top" wrapText="1"/>
    </xf>
    <xf numFmtId="0" fontId="6" fillId="7" borderId="1" xfId="0" applyFont="1" applyFill="1" applyBorder="1" applyAlignment="1" applyProtection="1">
      <alignment vertical="center" wrapText="1"/>
      <protection locked="0"/>
    </xf>
    <xf numFmtId="0" fontId="14"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6" fillId="7" borderId="1" xfId="0" applyFont="1" applyFill="1" applyBorder="1" applyAlignment="1" applyProtection="1">
      <alignment horizontal="center" vertical="center" wrapText="1"/>
      <protection locked="0"/>
    </xf>
    <xf numFmtId="0" fontId="5" fillId="2" borderId="0" xfId="0" applyFont="1" applyFill="1" applyAlignment="1">
      <alignment vertical="center"/>
    </xf>
    <xf numFmtId="0" fontId="0" fillId="0" borderId="0" xfId="0" applyProtection="1">
      <protection locked="0"/>
    </xf>
    <xf numFmtId="0" fontId="6" fillId="7" borderId="1" xfId="0" applyFont="1" applyFill="1" applyBorder="1" applyAlignment="1" applyProtection="1">
      <alignment horizontal="center" vertical="center" wrapText="1"/>
    </xf>
    <xf numFmtId="0" fontId="6" fillId="7" borderId="1" xfId="0" applyFont="1" applyFill="1" applyBorder="1" applyAlignment="1" applyProtection="1">
      <alignment vertical="center" wrapText="1"/>
    </xf>
    <xf numFmtId="169" fontId="5" fillId="3" borderId="1" xfId="0" applyNumberFormat="1" applyFont="1" applyFill="1" applyBorder="1" applyAlignment="1" applyProtection="1">
      <alignment horizontal="center" vertical="center"/>
      <protection locked="0"/>
    </xf>
    <xf numFmtId="49" fontId="14" fillId="8" borderId="1" xfId="0" applyNumberFormat="1" applyFont="1" applyFill="1" applyBorder="1" applyAlignment="1" applyProtection="1">
      <alignment horizontal="center" vertical="center" wrapText="1"/>
      <protection locked="0"/>
    </xf>
    <xf numFmtId="0" fontId="6" fillId="7" borderId="1" xfId="0" quotePrefix="1" applyFont="1" applyFill="1" applyBorder="1" applyAlignment="1">
      <alignment horizontal="center" vertical="center" wrapText="1"/>
    </xf>
    <xf numFmtId="49" fontId="15" fillId="5" borderId="7" xfId="2" applyNumberFormat="1" applyFont="1" applyAlignment="1" applyProtection="1">
      <alignment horizontal="center" vertical="center" wrapText="1"/>
      <protection locked="0"/>
    </xf>
    <xf numFmtId="170" fontId="17" fillId="12" borderId="1" xfId="0" applyNumberFormat="1" applyFont="1" applyFill="1" applyBorder="1" applyAlignment="1" applyProtection="1">
      <alignment horizontal="center" vertical="center"/>
      <protection locked="0"/>
    </xf>
    <xf numFmtId="171" fontId="17" fillId="12" borderId="1" xfId="0" applyNumberFormat="1" applyFont="1" applyFill="1" applyBorder="1" applyAlignment="1" applyProtection="1">
      <alignment horizontal="center" vertical="center"/>
      <protection locked="0"/>
    </xf>
    <xf numFmtId="170" fontId="17" fillId="14" borderId="1" xfId="0" applyNumberFormat="1" applyFont="1" applyFill="1" applyBorder="1" applyAlignment="1" applyProtection="1">
      <alignment horizontal="center" vertical="center"/>
      <protection locked="0"/>
    </xf>
    <xf numFmtId="171" fontId="17" fillId="14" borderId="1" xfId="0" applyNumberFormat="1" applyFont="1" applyFill="1" applyBorder="1" applyAlignment="1" applyProtection="1">
      <alignment horizontal="center" vertical="center"/>
      <protection locked="0"/>
    </xf>
    <xf numFmtId="0" fontId="6" fillId="13" borderId="1" xfId="0" quotePrefix="1" applyFont="1" applyFill="1" applyBorder="1" applyAlignment="1">
      <alignment horizontal="center" vertical="center" wrapText="1"/>
    </xf>
    <xf numFmtId="171" fontId="17" fillId="15" borderId="1" xfId="0" applyNumberFormat="1" applyFont="1" applyFill="1" applyBorder="1" applyAlignment="1" applyProtection="1">
      <alignment horizontal="center" vertical="center"/>
      <protection locked="0"/>
    </xf>
    <xf numFmtId="0" fontId="6" fillId="16" borderId="1" xfId="0" quotePrefix="1" applyFont="1" applyFill="1" applyBorder="1" applyAlignment="1">
      <alignment horizontal="center" vertical="center" wrapText="1"/>
    </xf>
    <xf numFmtId="49" fontId="5"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6" fillId="7" borderId="1" xfId="0" quotePrefix="1" applyFont="1" applyFill="1" applyBorder="1" applyAlignment="1" applyProtection="1">
      <alignment horizontal="center" vertical="center" wrapText="1"/>
    </xf>
    <xf numFmtId="49" fontId="20" fillId="8" borderId="1" xfId="0" applyNumberFormat="1" applyFont="1" applyFill="1" applyBorder="1" applyAlignment="1" applyProtection="1">
      <alignment horizontal="center" vertical="center" wrapText="1"/>
      <protection locked="0"/>
    </xf>
    <xf numFmtId="172" fontId="20" fillId="9" borderId="1" xfId="0" applyNumberFormat="1" applyFont="1" applyFill="1" applyBorder="1" applyAlignment="1" applyProtection="1">
      <alignment horizontal="center" vertical="center"/>
      <protection locked="0"/>
    </xf>
    <xf numFmtId="172" fontId="20" fillId="3" borderId="1" xfId="0" applyNumberFormat="1" applyFont="1" applyFill="1" applyBorder="1" applyAlignment="1" applyProtection="1">
      <alignment horizontal="center" vertical="center"/>
      <protection locked="0"/>
    </xf>
    <xf numFmtId="2" fontId="20" fillId="10"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3" fontId="20" fillId="8" borderId="1" xfId="0" applyNumberFormat="1" applyFont="1" applyFill="1" applyBorder="1" applyAlignment="1" applyProtection="1">
      <alignment horizontal="center" vertical="center" wrapText="1"/>
      <protection locked="0"/>
    </xf>
    <xf numFmtId="164" fontId="20" fillId="10"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49" fontId="5" fillId="9" borderId="1" xfId="0" quotePrefix="1" applyNumberFormat="1" applyFont="1" applyFill="1" applyBorder="1" applyAlignment="1" applyProtection="1">
      <alignment horizontal="left" vertical="center" wrapText="1"/>
      <protection locked="0"/>
    </xf>
    <xf numFmtId="49" fontId="5"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2" fillId="2" borderId="0" xfId="3" applyFont="1" applyFill="1" applyAlignment="1" applyProtection="1">
      <alignment vertical="center"/>
    </xf>
    <xf numFmtId="0" fontId="5" fillId="2" borderId="8" xfId="6" quotePrefix="1" applyFont="1" applyFill="1" applyBorder="1" applyAlignment="1">
      <alignment vertical="center" wrapText="1"/>
    </xf>
    <xf numFmtId="0" fontId="5" fillId="2" borderId="0" xfId="6" applyFont="1" applyFill="1" applyAlignment="1">
      <alignment vertical="center"/>
    </xf>
    <xf numFmtId="0" fontId="7" fillId="2" borderId="0" xfId="6" applyFont="1" applyFill="1" applyAlignment="1">
      <alignment vertical="center"/>
    </xf>
    <xf numFmtId="0" fontId="6" fillId="7" borderId="1" xfId="6" quotePrefix="1" applyFont="1" applyFill="1" applyBorder="1" applyAlignment="1">
      <alignment horizontal="center" vertical="center" wrapText="1"/>
    </xf>
    <xf numFmtId="0" fontId="6" fillId="7" borderId="1" xfId="6" applyFont="1" applyFill="1" applyBorder="1" applyAlignment="1">
      <alignment horizontal="center" vertical="center" wrapText="1"/>
    </xf>
    <xf numFmtId="49" fontId="22" fillId="7" borderId="1" xfId="6" applyNumberFormat="1" applyFont="1" applyFill="1" applyBorder="1" applyAlignment="1">
      <alignment horizontal="center" vertical="center" wrapText="1"/>
    </xf>
    <xf numFmtId="49" fontId="6" fillId="7" borderId="1" xfId="6" applyNumberFormat="1" applyFont="1" applyFill="1" applyBorder="1" applyAlignment="1">
      <alignment horizontal="center" vertical="center" wrapText="1"/>
    </xf>
    <xf numFmtId="1" fontId="5" fillId="9" borderId="1" xfId="6" applyNumberFormat="1" applyFont="1" applyFill="1" applyBorder="1" applyAlignment="1" applyProtection="1">
      <alignment horizontal="left" vertical="center" wrapText="1"/>
      <protection locked="0"/>
    </xf>
    <xf numFmtId="0" fontId="5" fillId="9" borderId="1" xfId="6" applyNumberFormat="1" applyFont="1" applyFill="1" applyBorder="1" applyAlignment="1" applyProtection="1">
      <alignment horizontal="left" vertical="center" wrapText="1"/>
      <protection locked="0"/>
    </xf>
    <xf numFmtId="0" fontId="5" fillId="2" borderId="0" xfId="6" applyFont="1" applyFill="1" applyAlignment="1">
      <alignment horizontal="center" vertical="center"/>
    </xf>
    <xf numFmtId="166" fontId="5" fillId="2" borderId="0" xfId="6" applyNumberFormat="1" applyFont="1" applyFill="1" applyAlignment="1">
      <alignment horizontal="center" vertical="center"/>
    </xf>
    <xf numFmtId="0" fontId="5" fillId="2" borderId="0" xfId="6" applyFont="1" applyFill="1"/>
    <xf numFmtId="172" fontId="3" fillId="12" borderId="1" xfId="6" applyNumberFormat="1" applyFont="1" applyFill="1" applyBorder="1" applyAlignment="1" applyProtection="1">
      <alignment horizontal="center" vertical="center"/>
      <protection locked="0"/>
    </xf>
    <xf numFmtId="164" fontId="3" fillId="12" borderId="1" xfId="6" applyNumberFormat="1" applyFont="1" applyFill="1" applyBorder="1" applyAlignment="1" applyProtection="1">
      <alignment horizontal="center" vertical="center"/>
      <protection locked="0"/>
    </xf>
    <xf numFmtId="172" fontId="3" fillId="9" borderId="1" xfId="6" applyNumberFormat="1" applyFont="1" applyFill="1" applyBorder="1" applyAlignment="1" applyProtection="1">
      <alignment horizontal="center" vertical="center"/>
      <protection locked="0"/>
    </xf>
    <xf numFmtId="164" fontId="3" fillId="9" borderId="1" xfId="6" applyNumberFormat="1" applyFont="1" applyFill="1" applyBorder="1" applyAlignment="1" applyProtection="1">
      <alignment horizontal="center" vertical="center"/>
      <protection locked="0"/>
    </xf>
    <xf numFmtId="0" fontId="5" fillId="0" borderId="0" xfId="0" applyFont="1" applyProtection="1">
      <protection locked="0"/>
    </xf>
    <xf numFmtId="49" fontId="10" fillId="6" borderId="0" xfId="1" quotePrefix="1" applyNumberFormat="1" applyFont="1" applyFill="1" applyAlignment="1" applyProtection="1">
      <alignment horizontal="left" vertical="center" wrapText="1"/>
      <protection locked="0"/>
    </xf>
    <xf numFmtId="49" fontId="10" fillId="6" borderId="0" xfId="1" applyNumberFormat="1" applyFont="1" applyFill="1" applyAlignment="1" applyProtection="1">
      <alignment vertical="center" wrapText="1"/>
      <protection locked="0"/>
    </xf>
    <xf numFmtId="49" fontId="18" fillId="0" borderId="0" xfId="4" applyNumberFormat="1" applyFont="1" applyBorder="1" applyAlignment="1" applyProtection="1">
      <alignment vertical="center"/>
      <protection locked="0"/>
    </xf>
    <xf numFmtId="0" fontId="5" fillId="0" borderId="0" xfId="0" applyFont="1" applyBorder="1" applyProtection="1">
      <protection locked="0"/>
    </xf>
    <xf numFmtId="49" fontId="10" fillId="6" borderId="0" xfId="1" applyNumberFormat="1" applyFont="1" applyFill="1" applyBorder="1" applyAlignment="1" applyProtection="1">
      <alignment vertical="center" wrapText="1"/>
      <protection locked="0"/>
    </xf>
    <xf numFmtId="49" fontId="10" fillId="0" borderId="0" xfId="5" applyNumberFormat="1" applyFont="1" applyBorder="1" applyAlignment="1" applyProtection="1">
      <alignment vertical="center"/>
      <protection locked="0"/>
    </xf>
    <xf numFmtId="49" fontId="10" fillId="0" borderId="0" xfId="5" quotePrefix="1" applyNumberFormat="1" applyFont="1" applyBorder="1" applyAlignment="1" applyProtection="1">
      <alignment horizontal="left" vertical="center"/>
      <protection locked="0"/>
    </xf>
    <xf numFmtId="49" fontId="22" fillId="7" borderId="1" xfId="0" applyNumberFormat="1" applyFont="1" applyFill="1" applyBorder="1" applyAlignment="1">
      <alignment horizontal="center" vertical="center" wrapText="1"/>
    </xf>
    <xf numFmtId="0" fontId="12" fillId="0" borderId="0" xfId="3" applyAlignment="1" applyProtection="1">
      <alignment horizontal="left" vertical="top"/>
    </xf>
    <xf numFmtId="0" fontId="6" fillId="7" borderId="6" xfId="0" applyFont="1" applyFill="1" applyBorder="1" applyAlignment="1" applyProtection="1">
      <alignment vertical="center" wrapText="1"/>
      <protection locked="0"/>
    </xf>
    <xf numFmtId="0" fontId="0" fillId="17" borderId="0" xfId="0" applyFill="1" applyAlignment="1">
      <alignment vertical="center"/>
    </xf>
    <xf numFmtId="0" fontId="24" fillId="20" borderId="1" xfId="0" applyFont="1" applyFill="1" applyBorder="1" applyAlignment="1" applyProtection="1">
      <alignment horizontal="center" vertical="center" wrapText="1"/>
      <protection locked="0"/>
    </xf>
    <xf numFmtId="0" fontId="24" fillId="21" borderId="1" xfId="0" applyFont="1" applyFill="1" applyBorder="1" applyAlignment="1" applyProtection="1">
      <alignment horizontal="center" vertical="center" wrapText="1"/>
      <protection locked="0"/>
    </xf>
    <xf numFmtId="0" fontId="6" fillId="22" borderId="1" xfId="0" applyFont="1" applyFill="1" applyBorder="1" applyAlignment="1" applyProtection="1">
      <alignment horizontal="center" vertical="center" wrapText="1"/>
      <protection locked="0"/>
    </xf>
    <xf numFmtId="0" fontId="16" fillId="17" borderId="0" xfId="1"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7" fillId="17" borderId="0" xfId="6" applyFont="1" applyFill="1" applyBorder="1" applyAlignment="1">
      <alignment vertical="center"/>
    </xf>
    <xf numFmtId="0" fontId="6" fillId="17" borderId="4" xfId="0" applyFont="1" applyFill="1" applyBorder="1" applyAlignment="1">
      <alignment horizontal="left" vertical="center" wrapText="1"/>
    </xf>
    <xf numFmtId="0" fontId="5" fillId="17" borderId="4" xfId="0" applyFont="1" applyFill="1" applyBorder="1" applyAlignment="1">
      <alignment horizontal="center" vertical="center" wrapText="1"/>
    </xf>
    <xf numFmtId="0" fontId="5" fillId="17" borderId="8" xfId="0" applyFont="1" applyFill="1" applyBorder="1" applyAlignment="1">
      <alignment horizontal="center" vertical="center" wrapText="1"/>
    </xf>
    <xf numFmtId="0" fontId="16" fillId="17" borderId="8" xfId="1" applyNumberFormat="1" applyFont="1" applyFill="1" applyBorder="1" applyAlignment="1">
      <alignment horizontal="center" vertical="center" wrapText="1"/>
    </xf>
    <xf numFmtId="172" fontId="20" fillId="19" borderId="3" xfId="0" applyNumberFormat="1" applyFont="1" applyFill="1" applyBorder="1" applyAlignment="1" applyProtection="1">
      <alignment horizontal="center" vertical="center" wrapText="1"/>
      <protection locked="0"/>
    </xf>
    <xf numFmtId="0" fontId="12" fillId="0" borderId="0" xfId="3" applyAlignment="1" applyProtection="1"/>
    <xf numFmtId="0" fontId="12" fillId="2" borderId="0" xfId="3" applyFont="1" applyFill="1" applyAlignment="1" applyProtection="1">
      <alignment vertical="center"/>
      <protection hidden="1"/>
    </xf>
    <xf numFmtId="175" fontId="5" fillId="9" borderId="1" xfId="6" applyNumberFormat="1" applyFont="1" applyFill="1" applyBorder="1" applyAlignment="1">
      <alignment horizontal="center" vertical="center" wrapText="1"/>
    </xf>
    <xf numFmtId="0" fontId="5" fillId="9" borderId="1" xfId="6" applyNumberFormat="1" applyFont="1" applyFill="1" applyBorder="1" applyAlignment="1" applyProtection="1">
      <alignment horizontal="left" vertical="center" wrapText="1"/>
    </xf>
    <xf numFmtId="1" fontId="5" fillId="9" borderId="1" xfId="6" applyNumberFormat="1" applyFont="1" applyFill="1" applyBorder="1" applyAlignment="1" applyProtection="1">
      <alignment horizontal="left" vertical="center" wrapText="1"/>
    </xf>
    <xf numFmtId="172" fontId="3" fillId="23" borderId="1" xfId="6" applyNumberFormat="1" applyFont="1" applyFill="1" applyBorder="1" applyAlignment="1" applyProtection="1">
      <alignment horizontal="center" vertical="center"/>
    </xf>
    <xf numFmtId="43" fontId="3" fillId="23" borderId="1" xfId="7" applyFont="1" applyFill="1" applyBorder="1" applyAlignment="1" applyProtection="1">
      <alignment horizontal="center" vertical="center"/>
    </xf>
    <xf numFmtId="164" fontId="3" fillId="23" borderId="1" xfId="6" applyNumberFormat="1" applyFont="1" applyFill="1" applyBorder="1" applyAlignment="1" applyProtection="1">
      <alignment horizontal="center" vertical="center"/>
    </xf>
    <xf numFmtId="165" fontId="3" fillId="12" borderId="1" xfId="6" applyNumberFormat="1" applyFont="1" applyFill="1" applyBorder="1" applyAlignment="1" applyProtection="1">
      <alignment horizontal="center" vertical="center"/>
    </xf>
    <xf numFmtId="43" fontId="3" fillId="12" borderId="1" xfId="7" applyFont="1" applyFill="1" applyBorder="1" applyAlignment="1" applyProtection="1">
      <alignment horizontal="center" vertical="center"/>
    </xf>
    <xf numFmtId="164" fontId="3" fillId="12" borderId="1" xfId="6" applyNumberFormat="1" applyFont="1" applyFill="1" applyBorder="1" applyAlignment="1" applyProtection="1">
      <alignment horizontal="center" vertical="center"/>
    </xf>
    <xf numFmtId="0" fontId="5" fillId="11" borderId="1" xfId="13" applyFont="1" applyFill="1" applyBorder="1" applyAlignment="1" applyProtection="1">
      <alignment vertical="center"/>
      <protection locked="0"/>
    </xf>
    <xf numFmtId="174" fontId="5" fillId="31" borderId="1" xfId="10" applyNumberFormat="1" applyFont="1" applyFill="1" applyBorder="1" applyAlignment="1" applyProtection="1">
      <alignment vertical="center"/>
      <protection locked="0"/>
    </xf>
    <xf numFmtId="173" fontId="2" fillId="30" borderId="1" xfId="9" applyNumberFormat="1" applyFill="1" applyBorder="1" applyAlignment="1" applyProtection="1">
      <alignment vertical="center"/>
    </xf>
    <xf numFmtId="174" fontId="5" fillId="30" borderId="1" xfId="9" applyNumberFormat="1" applyFont="1" applyFill="1" applyBorder="1" applyAlignment="1" applyProtection="1">
      <alignment vertical="center"/>
      <protection locked="0"/>
    </xf>
    <xf numFmtId="174" fontId="5" fillId="33" borderId="1" xfId="9" applyNumberFormat="1" applyFont="1" applyFill="1" applyBorder="1" applyAlignment="1" applyProtection="1">
      <alignment vertical="center"/>
      <protection locked="0"/>
    </xf>
    <xf numFmtId="174" fontId="5" fillId="34" borderId="1" xfId="10"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6" fillId="0" borderId="0" xfId="1"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6" fillId="7" borderId="6" xfId="0" applyFont="1" applyFill="1" applyBorder="1" applyAlignment="1" applyProtection="1">
      <alignment horizontal="left" vertical="center" wrapText="1"/>
    </xf>
    <xf numFmtId="0" fontId="5" fillId="11" borderId="1" xfId="8" quotePrefix="1" applyFont="1" applyFill="1" applyBorder="1" applyAlignment="1" applyProtection="1">
      <alignment horizontal="center" vertical="center" wrapText="1"/>
    </xf>
    <xf numFmtId="0" fontId="5" fillId="32" borderId="1" xfId="11" quotePrefix="1" applyFont="1" applyFill="1" applyBorder="1" applyAlignment="1" applyProtection="1">
      <alignment horizontal="center" vertical="center" wrapText="1"/>
    </xf>
    <xf numFmtId="173" fontId="2" fillId="33" borderId="1" xfId="12" applyNumberFormat="1" applyFill="1" applyBorder="1" applyAlignment="1" applyProtection="1">
      <alignment vertical="center"/>
    </xf>
    <xf numFmtId="0" fontId="6" fillId="7" borderId="1" xfId="0" applyFont="1" applyFill="1" applyBorder="1" applyAlignment="1" applyProtection="1">
      <alignment horizontal="left" vertical="center" wrapText="1"/>
    </xf>
    <xf numFmtId="0" fontId="5" fillId="11" borderId="1" xfId="13" applyFont="1" applyFill="1" applyBorder="1" applyAlignment="1" applyProtection="1">
      <alignment vertical="center" wrapText="1"/>
    </xf>
    <xf numFmtId="0" fontId="5" fillId="29" borderId="1" xfId="13" applyFont="1" applyFill="1" applyBorder="1" applyAlignment="1" applyProtection="1">
      <alignment vertical="center" wrapText="1"/>
    </xf>
    <xf numFmtId="0" fontId="1" fillId="11" borderId="1" xfId="13" applyFont="1" applyFill="1" applyBorder="1" applyAlignment="1" applyProtection="1">
      <alignment vertical="center" wrapText="1"/>
    </xf>
    <xf numFmtId="0" fontId="1" fillId="29" borderId="1" xfId="13" applyFont="1" applyFill="1" applyBorder="1" applyAlignment="1" applyProtection="1">
      <alignment vertical="center" wrapText="1"/>
    </xf>
    <xf numFmtId="0" fontId="5" fillId="7" borderId="1" xfId="0" applyFont="1" applyFill="1" applyBorder="1" applyAlignment="1" applyProtection="1">
      <alignment horizontal="center" vertical="center" wrapText="1"/>
    </xf>
    <xf numFmtId="174" fontId="2" fillId="30" borderId="1" xfId="9" applyNumberFormat="1" applyFill="1" applyBorder="1" applyAlignment="1" applyProtection="1">
      <alignment vertical="center"/>
      <protection locked="0"/>
    </xf>
    <xf numFmtId="176" fontId="2" fillId="30" borderId="1" xfId="9" applyNumberFormat="1" applyFill="1" applyBorder="1" applyAlignment="1" applyProtection="1">
      <alignment vertical="center"/>
    </xf>
    <xf numFmtId="176" fontId="2" fillId="33" borderId="1" xfId="9" applyNumberFormat="1" applyFill="1" applyBorder="1" applyAlignment="1" applyProtection="1">
      <alignment vertical="center"/>
    </xf>
    <xf numFmtId="176" fontId="5" fillId="31" borderId="1" xfId="10" applyNumberFormat="1" applyFont="1" applyFill="1" applyBorder="1" applyAlignment="1" applyProtection="1">
      <alignment vertical="center"/>
    </xf>
    <xf numFmtId="176" fontId="5" fillId="34" borderId="1" xfId="10" applyNumberFormat="1" applyFont="1" applyFill="1" applyBorder="1" applyAlignment="1" applyProtection="1">
      <alignment vertical="center"/>
    </xf>
    <xf numFmtId="177" fontId="2" fillId="30" borderId="5" xfId="9" applyNumberFormat="1" applyFill="1" applyBorder="1" applyAlignment="1" applyProtection="1">
      <alignment vertical="center"/>
    </xf>
    <xf numFmtId="177" fontId="2" fillId="30" borderId="1" xfId="9" applyNumberFormat="1" applyFill="1" applyBorder="1" applyAlignment="1" applyProtection="1">
      <alignment vertical="center"/>
    </xf>
    <xf numFmtId="0" fontId="6" fillId="7" borderId="1" xfId="0" applyFont="1" applyFill="1" applyBorder="1" applyAlignment="1">
      <alignment horizontal="center" vertical="center" wrapText="1"/>
    </xf>
    <xf numFmtId="2" fontId="6" fillId="7" borderId="1" xfId="6" applyNumberFormat="1" applyFont="1" applyFill="1" applyBorder="1" applyAlignment="1">
      <alignment horizontal="center" vertical="center" wrapText="1"/>
    </xf>
    <xf numFmtId="49" fontId="5" fillId="11" borderId="1" xfId="8" quotePrefix="1" applyNumberFormat="1" applyFont="1" applyFill="1" applyBorder="1" applyAlignment="1" applyProtection="1">
      <alignment horizontal="center" vertical="center" wrapText="1"/>
    </xf>
    <xf numFmtId="49" fontId="5" fillId="32" borderId="1" xfId="11" quotePrefix="1" applyNumberFormat="1" applyFont="1" applyFill="1" applyBorder="1" applyAlignment="1" applyProtection="1">
      <alignment horizontal="center" vertical="center" wrapText="1"/>
    </xf>
    <xf numFmtId="49" fontId="10" fillId="6" borderId="0" xfId="1" applyNumberFormat="1" applyFont="1" applyFill="1" applyAlignment="1" applyProtection="1">
      <alignment horizontal="center" vertical="center" wrapText="1"/>
      <protection locked="0"/>
    </xf>
    <xf numFmtId="49" fontId="10" fillId="6" borderId="0" xfId="1" quotePrefix="1" applyNumberFormat="1" applyFont="1" applyFill="1" applyAlignment="1" applyProtection="1">
      <alignment horizontal="center" vertical="center" wrapText="1"/>
      <protection locked="0"/>
    </xf>
    <xf numFmtId="49" fontId="22" fillId="7" borderId="1" xfId="6" quotePrefix="1" applyNumberFormat="1" applyFont="1" applyFill="1" applyBorder="1" applyAlignment="1">
      <alignment horizontal="center" vertical="center" wrapText="1"/>
    </xf>
    <xf numFmtId="0" fontId="0" fillId="0" borderId="0" xfId="0" applyFill="1"/>
    <xf numFmtId="0" fontId="13" fillId="0" borderId="0" xfId="3" applyFont="1" applyFill="1" applyBorder="1" applyAlignment="1" applyProtection="1">
      <alignment vertical="center"/>
    </xf>
    <xf numFmtId="49" fontId="18" fillId="0" borderId="0" xfId="4" quotePrefix="1" applyNumberFormat="1" applyFont="1" applyBorder="1" applyAlignment="1" applyProtection="1">
      <alignment horizontal="left" vertical="center"/>
      <protection locked="0"/>
    </xf>
    <xf numFmtId="2" fontId="20" fillId="3" borderId="1" xfId="0" applyNumberFormat="1" applyFont="1" applyFill="1" applyBorder="1" applyAlignment="1" applyProtection="1">
      <alignment horizontal="center" vertical="center"/>
      <protection locked="0"/>
    </xf>
    <xf numFmtId="2" fontId="20" fillId="3" borderId="1" xfId="0" applyNumberFormat="1" applyFont="1" applyFill="1" applyBorder="1" applyAlignment="1" applyProtection="1">
      <alignment horizontal="center" vertical="center"/>
    </xf>
    <xf numFmtId="2" fontId="20" fillId="10" borderId="1" xfId="0" applyNumberFormat="1" applyFont="1" applyFill="1" applyBorder="1" applyAlignment="1" applyProtection="1">
      <alignment horizontal="center" vertical="center"/>
    </xf>
    <xf numFmtId="164" fontId="20" fillId="10" borderId="1" xfId="0" applyNumberFormat="1" applyFont="1" applyFill="1" applyBorder="1" applyAlignment="1" applyProtection="1">
      <alignment horizontal="center" vertical="center"/>
    </xf>
    <xf numFmtId="178" fontId="21" fillId="18" borderId="1" xfId="0" applyNumberFormat="1" applyFont="1" applyFill="1" applyBorder="1" applyAlignment="1" applyProtection="1">
      <alignment horizontal="center" vertical="center"/>
      <protection locked="0"/>
    </xf>
    <xf numFmtId="178" fontId="20" fillId="19" borderId="1" xfId="0" applyNumberFormat="1" applyFont="1" applyFill="1" applyBorder="1" applyAlignment="1" applyProtection="1">
      <alignment horizontal="center" vertical="center"/>
      <protection locked="0"/>
    </xf>
    <xf numFmtId="178" fontId="21" fillId="20" borderId="1" xfId="0" applyNumberFormat="1" applyFont="1" applyFill="1" applyBorder="1" applyAlignment="1" applyProtection="1">
      <alignment horizontal="center" vertical="center"/>
      <protection locked="0"/>
    </xf>
    <xf numFmtId="178" fontId="21" fillId="21" borderId="1" xfId="0" applyNumberFormat="1" applyFont="1" applyFill="1" applyBorder="1" applyAlignment="1" applyProtection="1">
      <alignment horizontal="center" vertical="center"/>
      <protection locked="0"/>
    </xf>
    <xf numFmtId="178" fontId="20" fillId="22" borderId="1" xfId="0" applyNumberFormat="1" applyFont="1" applyFill="1" applyBorder="1" applyAlignment="1" applyProtection="1">
      <alignment horizontal="center" vertical="center"/>
      <protection locked="0"/>
    </xf>
    <xf numFmtId="0" fontId="6" fillId="7"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11" borderId="1" xfId="0" applyFont="1" applyFill="1" applyBorder="1" applyAlignment="1" applyProtection="1">
      <alignment vertical="center" wrapText="1"/>
    </xf>
    <xf numFmtId="0" fontId="6" fillId="7" borderId="1" xfId="0" applyFont="1" applyFill="1" applyBorder="1" applyAlignment="1">
      <alignment horizontal="center" vertical="center" wrapText="1"/>
    </xf>
    <xf numFmtId="0" fontId="6" fillId="7" borderId="1" xfId="0" applyFont="1" applyFill="1" applyBorder="1" applyAlignment="1">
      <alignment horizontal="center" vertical="center" wrapText="1"/>
    </xf>
    <xf numFmtId="178" fontId="30" fillId="18" borderId="1" xfId="0" applyNumberFormat="1" applyFont="1" applyFill="1" applyBorder="1" applyAlignment="1" applyProtection="1">
      <alignment horizontal="center" vertical="center" wrapText="1"/>
      <protection locked="0"/>
    </xf>
    <xf numFmtId="178" fontId="8" fillId="19" borderId="1" xfId="0" applyNumberFormat="1" applyFont="1" applyFill="1" applyBorder="1" applyAlignment="1" applyProtection="1">
      <alignment horizontal="center" vertical="center" wrapText="1"/>
      <protection locked="0"/>
    </xf>
    <xf numFmtId="178" fontId="30" fillId="20" borderId="1" xfId="0" applyNumberFormat="1" applyFont="1" applyFill="1" applyBorder="1" applyAlignment="1" applyProtection="1">
      <alignment horizontal="center" vertical="center" wrapText="1"/>
      <protection locked="0"/>
    </xf>
    <xf numFmtId="164" fontId="8" fillId="3" borderId="1" xfId="0" applyNumberFormat="1" applyFont="1" applyFill="1" applyBorder="1" applyAlignment="1" applyProtection="1">
      <alignment horizontal="center" vertical="center"/>
      <protection locked="0"/>
    </xf>
    <xf numFmtId="172" fontId="8" fillId="3" borderId="1" xfId="0" applyNumberFormat="1" applyFont="1" applyFill="1" applyBorder="1" applyAlignment="1" applyProtection="1">
      <alignment horizontal="center" vertical="center"/>
      <protection locked="0"/>
    </xf>
    <xf numFmtId="172" fontId="8" fillId="9" borderId="1" xfId="0" applyNumberFormat="1" applyFont="1" applyFill="1" applyBorder="1" applyAlignment="1" applyProtection="1">
      <alignment horizontal="center" vertical="center"/>
      <protection locked="0"/>
    </xf>
    <xf numFmtId="178" fontId="30" fillId="21" borderId="1" xfId="0" applyNumberFormat="1" applyFont="1" applyFill="1" applyBorder="1" applyAlignment="1" applyProtection="1">
      <alignment horizontal="center" vertical="center" wrapText="1"/>
      <protection locked="0"/>
    </xf>
    <xf numFmtId="178" fontId="8" fillId="22" borderId="1" xfId="0" applyNumberFormat="1" applyFont="1" applyFill="1" applyBorder="1" applyAlignment="1" applyProtection="1">
      <alignment horizontal="center" vertical="center" wrapText="1"/>
      <protection locked="0"/>
    </xf>
    <xf numFmtId="164" fontId="8" fillId="10" borderId="1" xfId="0" applyNumberFormat="1" applyFont="1" applyFill="1" applyBorder="1" applyAlignment="1" applyProtection="1">
      <alignment horizontal="center" vertical="center" wrapText="1"/>
      <protection locked="0"/>
    </xf>
    <xf numFmtId="164" fontId="8" fillId="10" borderId="1" xfId="0" applyNumberFormat="1" applyFont="1" applyFill="1" applyBorder="1" applyAlignment="1" applyProtection="1">
      <alignment horizontal="center" vertical="center" wrapText="1"/>
    </xf>
    <xf numFmtId="172" fontId="8" fillId="9" borderId="1" xfId="0" applyNumberFormat="1" applyFont="1" applyFill="1" applyBorder="1" applyAlignment="1" applyProtection="1">
      <alignment horizontal="center" vertical="center" wrapText="1"/>
      <protection locked="0"/>
    </xf>
    <xf numFmtId="0" fontId="5" fillId="0" borderId="0" xfId="6"/>
    <xf numFmtId="0" fontId="5" fillId="0" borderId="0" xfId="6" applyAlignment="1">
      <alignment horizontal="left"/>
    </xf>
    <xf numFmtId="0" fontId="31" fillId="0" borderId="0" xfId="6" applyFont="1"/>
    <xf numFmtId="0" fontId="12" fillId="0" borderId="0" xfId="3" applyFont="1" applyFill="1" applyAlignment="1" applyProtection="1">
      <alignment horizontal="left" vertical="center"/>
    </xf>
    <xf numFmtId="0" fontId="5" fillId="0" borderId="0" xfId="6" applyAlignment="1">
      <alignment horizontal="center" vertical="center" wrapText="1"/>
    </xf>
    <xf numFmtId="0" fontId="5" fillId="0" borderId="0" xfId="6" applyAlignment="1">
      <alignment horizontal="center" vertical="top" wrapText="1"/>
    </xf>
    <xf numFmtId="0" fontId="5" fillId="36" borderId="0" xfId="6" applyFill="1" applyAlignment="1">
      <alignment horizontal="left"/>
    </xf>
    <xf numFmtId="14" fontId="5" fillId="0" borderId="0" xfId="6" applyNumberFormat="1"/>
    <xf numFmtId="0" fontId="5" fillId="0" borderId="0" xfId="6" quotePrefix="1" applyAlignment="1">
      <alignment horizontal="left"/>
    </xf>
    <xf numFmtId="0" fontId="5" fillId="0" borderId="0" xfId="6" quotePrefix="1" applyFont="1" applyAlignment="1">
      <alignment horizontal="left"/>
    </xf>
    <xf numFmtId="0" fontId="5" fillId="0" borderId="0" xfId="6" applyFont="1"/>
    <xf numFmtId="0" fontId="12" fillId="0" borderId="0" xfId="3" applyFill="1" applyAlignment="1" applyProtection="1">
      <alignment horizontal="left" vertical="center"/>
    </xf>
    <xf numFmtId="0" fontId="5" fillId="36" borderId="0" xfId="6" applyFill="1" applyAlignment="1">
      <alignment horizontal="left" vertical="center"/>
    </xf>
    <xf numFmtId="179" fontId="5" fillId="36" borderId="0" xfId="6" applyNumberFormat="1" applyFill="1" applyAlignment="1">
      <alignment horizontal="left"/>
    </xf>
    <xf numFmtId="0" fontId="24" fillId="18" borderId="1" xfId="0" applyFont="1" applyFill="1" applyBorder="1" applyAlignment="1" applyProtection="1">
      <alignment horizontal="center" vertical="center" wrapText="1"/>
      <protection locked="0"/>
    </xf>
    <xf numFmtId="180" fontId="15" fillId="5" borderId="7" xfId="2" applyNumberFormat="1" applyFont="1" applyAlignment="1" applyProtection="1">
      <alignment horizontal="center" vertical="center" wrapText="1"/>
      <protection locked="0"/>
    </xf>
    <xf numFmtId="0" fontId="6" fillId="0" borderId="6" xfId="0" applyFont="1" applyBorder="1" applyAlignment="1">
      <alignment horizontal="center" vertical="center" wrapText="1"/>
    </xf>
    <xf numFmtId="0" fontId="6" fillId="0" borderId="14" xfId="0" applyFont="1" applyFill="1" applyBorder="1" applyAlignment="1">
      <alignment vertical="center" wrapText="1"/>
    </xf>
    <xf numFmtId="0" fontId="5" fillId="9" borderId="1" xfId="0" quotePrefix="1" applyNumberFormat="1" applyFont="1" applyFill="1" applyBorder="1" applyAlignment="1" applyProtection="1">
      <alignment horizontal="left" vertical="center" wrapText="1"/>
      <protection locked="0"/>
    </xf>
    <xf numFmtId="0" fontId="5" fillId="9" borderId="1" xfId="0" applyNumberFormat="1" applyFont="1" applyFill="1" applyBorder="1" applyAlignment="1" applyProtection="1">
      <alignment horizontal="left" vertical="center" wrapText="1"/>
      <protection locked="0"/>
    </xf>
    <xf numFmtId="0" fontId="6" fillId="0" borderId="6" xfId="0" applyFont="1" applyBorder="1" applyAlignment="1">
      <alignment vertical="top" wrapText="1"/>
    </xf>
    <xf numFmtId="0" fontId="6" fillId="0" borderId="1" xfId="0" applyFont="1" applyBorder="1" applyAlignment="1">
      <alignment vertical="top" wrapText="1"/>
    </xf>
    <xf numFmtId="0" fontId="6" fillId="0" borderId="1" xfId="0" applyFont="1" applyBorder="1" applyAlignment="1">
      <alignment horizontal="center" vertical="center" wrapText="1"/>
    </xf>
    <xf numFmtId="0" fontId="5" fillId="0" borderId="15" xfId="0" applyFont="1" applyFill="1" applyBorder="1" applyAlignment="1">
      <alignment horizontal="center" vertical="center" wrapText="1"/>
    </xf>
    <xf numFmtId="0" fontId="6" fillId="7" borderId="6" xfId="6" applyFont="1" applyFill="1" applyBorder="1" applyAlignment="1" applyProtection="1">
      <alignment vertical="center" wrapText="1"/>
      <protection locked="0"/>
    </xf>
    <xf numFmtId="0" fontId="24" fillId="18" borderId="1" xfId="6" applyFont="1" applyFill="1" applyBorder="1" applyAlignment="1" applyProtection="1">
      <alignment horizontal="center" vertical="center" wrapText="1"/>
      <protection locked="0"/>
    </xf>
    <xf numFmtId="0" fontId="24" fillId="20" borderId="1" xfId="6" applyFont="1" applyFill="1" applyBorder="1" applyAlignment="1" applyProtection="1">
      <alignment horizontal="center" vertical="center" wrapText="1"/>
      <protection locked="0"/>
    </xf>
    <xf numFmtId="0" fontId="24" fillId="21" borderId="1" xfId="6" applyFont="1" applyFill="1" applyBorder="1" applyAlignment="1" applyProtection="1">
      <alignment horizontal="center" vertical="center" wrapText="1"/>
      <protection locked="0"/>
    </xf>
    <xf numFmtId="0" fontId="6" fillId="22" borderId="1" xfId="6" applyFont="1" applyFill="1" applyBorder="1" applyAlignment="1" applyProtection="1">
      <alignment horizontal="center" vertical="center" wrapText="1"/>
      <protection locked="0"/>
    </xf>
    <xf numFmtId="0" fontId="6" fillId="0" borderId="6" xfId="6" applyFont="1" applyBorder="1" applyAlignment="1">
      <alignment horizontal="center" vertical="center" wrapText="1"/>
    </xf>
    <xf numFmtId="0" fontId="5" fillId="0" borderId="6" xfId="6" applyFont="1" applyBorder="1" applyAlignment="1">
      <alignment horizontal="center" vertical="center" wrapText="1"/>
    </xf>
    <xf numFmtId="0" fontId="5" fillId="17" borderId="1" xfId="6" applyFont="1" applyFill="1" applyBorder="1" applyAlignment="1">
      <alignment horizontal="center" vertical="center" wrapText="1"/>
    </xf>
    <xf numFmtId="0" fontId="5" fillId="0" borderId="1" xfId="6" applyFont="1" applyFill="1" applyBorder="1" applyAlignment="1">
      <alignment horizontal="center" vertical="center" wrapText="1"/>
    </xf>
    <xf numFmtId="0" fontId="5" fillId="4" borderId="1" xfId="6" applyFont="1" applyFill="1" applyBorder="1" applyAlignment="1">
      <alignment horizontal="center" vertical="center" wrapText="1"/>
    </xf>
    <xf numFmtId="0" fontId="6" fillId="0" borderId="1" xfId="6" applyFont="1" applyBorder="1" applyAlignment="1">
      <alignment horizontal="center" vertical="center" wrapText="1"/>
    </xf>
    <xf numFmtId="0" fontId="5" fillId="0" borderId="13" xfId="6" applyFont="1" applyFill="1" applyBorder="1" applyAlignment="1">
      <alignment horizontal="center" vertical="center" wrapText="1"/>
    </xf>
    <xf numFmtId="0" fontId="16" fillId="17" borderId="0" xfId="1" applyNumberFormat="1" applyFont="1" applyFill="1" applyBorder="1" applyAlignment="1" applyProtection="1">
      <alignment horizontal="center" vertical="center" wrapText="1"/>
    </xf>
    <xf numFmtId="0" fontId="16" fillId="17" borderId="0" xfId="1" applyNumberFormat="1" applyFont="1" applyFill="1" applyBorder="1" applyAlignment="1">
      <alignment vertical="center" wrapText="1"/>
    </xf>
    <xf numFmtId="0" fontId="5" fillId="0" borderId="3" xfId="6" applyFont="1" applyBorder="1" applyAlignment="1">
      <alignment horizontal="center" vertical="center" wrapText="1"/>
    </xf>
    <xf numFmtId="0" fontId="5" fillId="0" borderId="3" xfId="6" applyFont="1" applyFill="1" applyBorder="1" applyAlignment="1">
      <alignment horizontal="center" vertical="center" wrapText="1"/>
    </xf>
    <xf numFmtId="0" fontId="6" fillId="0" borderId="15" xfId="0" applyFont="1" applyFill="1" applyBorder="1" applyAlignment="1">
      <alignment vertical="center" wrapText="1"/>
    </xf>
    <xf numFmtId="0" fontId="5" fillId="0" borderId="15" xfId="0" applyFont="1" applyFill="1" applyBorder="1" applyAlignment="1">
      <alignment vertical="center" wrapText="1"/>
    </xf>
    <xf numFmtId="0" fontId="16" fillId="17" borderId="20" xfId="1" applyNumberFormat="1" applyFont="1" applyFill="1" applyBorder="1" applyAlignment="1">
      <alignment horizontal="center" vertical="center" wrapText="1"/>
    </xf>
    <xf numFmtId="0" fontId="5" fillId="0" borderId="0" xfId="0" applyFont="1" applyBorder="1" applyAlignment="1">
      <alignment vertical="center" wrapText="1"/>
    </xf>
    <xf numFmtId="0" fontId="5" fillId="0" borderId="22" xfId="0" applyFont="1" applyFill="1" applyBorder="1" applyAlignment="1">
      <alignment horizontal="center" vertical="center" wrapText="1"/>
    </xf>
    <xf numFmtId="0" fontId="6" fillId="17" borderId="0" xfId="0" applyFont="1" applyFill="1" applyBorder="1" applyAlignment="1">
      <alignment horizontal="left" vertical="center" wrapText="1"/>
    </xf>
    <xf numFmtId="0" fontId="5" fillId="17" borderId="0" xfId="0" applyFont="1" applyFill="1" applyBorder="1" applyAlignment="1">
      <alignment horizontal="left" vertical="center" wrapText="1"/>
    </xf>
    <xf numFmtId="0" fontId="5" fillId="0" borderId="1" xfId="6" quotePrefix="1" applyFont="1" applyBorder="1" applyAlignment="1">
      <alignment horizontal="center" vertical="center" wrapText="1"/>
    </xf>
    <xf numFmtId="0" fontId="5" fillId="2" borderId="0" xfId="6" quotePrefix="1" applyFont="1" applyFill="1" applyBorder="1" applyAlignment="1" applyProtection="1">
      <alignment horizontal="center" vertical="center" wrapText="1"/>
    </xf>
    <xf numFmtId="0" fontId="5" fillId="2" borderId="0" xfId="6" applyFill="1" applyAlignment="1" applyProtection="1">
      <alignment vertical="center"/>
    </xf>
    <xf numFmtId="0" fontId="5" fillId="17" borderId="0" xfId="6" applyFill="1" applyBorder="1" applyAlignment="1" applyProtection="1">
      <alignment vertical="center"/>
    </xf>
    <xf numFmtId="0" fontId="6" fillId="7" borderId="1" xfId="6" quotePrefix="1" applyFont="1" applyFill="1" applyBorder="1" applyAlignment="1" applyProtection="1">
      <alignment horizontal="center" vertical="center" wrapText="1"/>
    </xf>
    <xf numFmtId="0" fontId="6" fillId="7" borderId="1" xfId="6" applyFont="1" applyFill="1" applyBorder="1" applyAlignment="1" applyProtection="1">
      <alignment horizontal="center" vertical="center" wrapText="1"/>
    </xf>
    <xf numFmtId="0" fontId="6" fillId="7" borderId="1" xfId="6" applyFont="1" applyFill="1" applyBorder="1" applyAlignment="1" applyProtection="1">
      <alignment vertical="center" wrapText="1"/>
    </xf>
    <xf numFmtId="0" fontId="20" fillId="8" borderId="1" xfId="6" applyNumberFormat="1" applyFont="1" applyFill="1" applyBorder="1" applyAlignment="1" applyProtection="1">
      <alignment horizontal="center" vertical="center" wrapText="1"/>
    </xf>
    <xf numFmtId="0" fontId="20" fillId="17" borderId="1" xfId="6" applyNumberFormat="1" applyFont="1" applyFill="1" applyBorder="1" applyAlignment="1" applyProtection="1">
      <alignment horizontal="center" vertical="center" wrapText="1"/>
    </xf>
    <xf numFmtId="164" fontId="20" fillId="3" borderId="1" xfId="6" applyNumberFormat="1" applyFont="1" applyFill="1" applyBorder="1" applyAlignment="1" applyProtection="1">
      <alignment horizontal="center" vertical="center"/>
      <protection locked="0"/>
    </xf>
    <xf numFmtId="0" fontId="6" fillId="11" borderId="1" xfId="6" applyFont="1" applyFill="1" applyBorder="1" applyAlignment="1" applyProtection="1">
      <alignment vertical="center" wrapText="1"/>
    </xf>
    <xf numFmtId="164" fontId="20" fillId="3" borderId="1" xfId="6" applyNumberFormat="1" applyFont="1" applyFill="1" applyBorder="1" applyAlignment="1" applyProtection="1">
      <alignment horizontal="center" vertical="center"/>
    </xf>
    <xf numFmtId="0" fontId="5" fillId="2" borderId="0" xfId="6" applyFill="1" applyAlignment="1" applyProtection="1">
      <alignment horizontal="center" vertical="center"/>
    </xf>
    <xf numFmtId="164" fontId="20" fillId="9" borderId="1" xfId="6" applyNumberFormat="1" applyFont="1" applyFill="1" applyBorder="1" applyAlignment="1" applyProtection="1">
      <alignment horizontal="center" vertical="center"/>
      <protection locked="0"/>
    </xf>
    <xf numFmtId="164" fontId="20" fillId="9" borderId="1" xfId="6" applyNumberFormat="1" applyFont="1" applyFill="1" applyBorder="1" applyAlignment="1" applyProtection="1">
      <alignment horizontal="center" vertical="center"/>
    </xf>
    <xf numFmtId="0" fontId="20" fillId="8" borderId="1" xfId="0" applyNumberFormat="1" applyFont="1" applyFill="1" applyBorder="1" applyAlignment="1" applyProtection="1">
      <alignment horizontal="center" vertical="center" wrapText="1"/>
      <protection locked="0"/>
    </xf>
    <xf numFmtId="0" fontId="5" fillId="0" borderId="0" xfId="0" quotePrefix="1" applyFont="1" applyAlignment="1">
      <alignment horizontal="left" wrapText="1"/>
    </xf>
    <xf numFmtId="0" fontId="19" fillId="0" borderId="0" xfId="0" quotePrefix="1" applyNumberFormat="1" applyFont="1" applyAlignment="1" applyProtection="1">
      <alignment horizontal="left" vertical="top" wrapText="1"/>
    </xf>
    <xf numFmtId="0" fontId="5" fillId="0" borderId="0" xfId="0" quotePrefix="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4" fillId="0" borderId="0" xfId="0" quotePrefix="1" applyNumberFormat="1" applyFont="1" applyFill="1" applyAlignment="1" applyProtection="1">
      <alignment horizontal="left" vertical="top" wrapText="1"/>
    </xf>
    <xf numFmtId="0" fontId="14" fillId="0" borderId="0" xfId="0" quotePrefix="1" applyNumberFormat="1" applyFont="1" applyAlignment="1" applyProtection="1">
      <alignment horizontal="left" vertical="top" wrapText="1"/>
    </xf>
    <xf numFmtId="49" fontId="10" fillId="6" borderId="0" xfId="1" applyNumberFormat="1" applyFont="1" applyFill="1" applyAlignment="1" applyProtection="1">
      <alignment horizontal="center" vertical="center" wrapText="1"/>
      <protection locked="0"/>
    </xf>
    <xf numFmtId="49" fontId="10" fillId="6" borderId="0" xfId="1" applyNumberFormat="1" applyFont="1" applyFill="1" applyAlignment="1" applyProtection="1">
      <alignment horizontal="left" vertical="center" wrapText="1"/>
      <protection locked="0"/>
    </xf>
    <xf numFmtId="0" fontId="5" fillId="2" borderId="8" xfId="6" quotePrefix="1" applyFont="1" applyFill="1" applyBorder="1" applyAlignment="1">
      <alignment horizontal="center" vertical="center" wrapText="1"/>
    </xf>
    <xf numFmtId="0" fontId="29" fillId="35" borderId="11" xfId="15" quotePrefix="1" applyBorder="1" applyAlignment="1">
      <alignment horizontal="left" vertical="top" wrapText="1"/>
    </xf>
    <xf numFmtId="0" fontId="29" fillId="35" borderId="8" xfId="15" quotePrefix="1" applyBorder="1" applyAlignment="1">
      <alignment horizontal="left" vertical="top" wrapText="1"/>
    </xf>
    <xf numFmtId="0" fontId="5" fillId="0" borderId="15" xfId="0" applyFont="1" applyFill="1" applyBorder="1" applyAlignment="1">
      <alignment horizontal="center" vertical="center" wrapText="1"/>
    </xf>
    <xf numFmtId="0" fontId="5" fillId="0" borderId="13" xfId="6" applyFont="1" applyFill="1" applyBorder="1" applyAlignment="1">
      <alignment horizontal="center" vertical="center" wrapText="1"/>
    </xf>
    <xf numFmtId="0" fontId="5" fillId="0" borderId="3" xfId="6" applyFont="1" applyBorder="1" applyAlignment="1">
      <alignment horizontal="center" vertical="center" wrapText="1"/>
    </xf>
    <xf numFmtId="0" fontId="5" fillId="0" borderId="4" xfId="6" applyFont="1" applyBorder="1" applyAlignment="1">
      <alignment horizontal="center" vertical="center" wrapText="1"/>
    </xf>
    <xf numFmtId="0" fontId="5" fillId="0" borderId="5" xfId="6" applyFont="1" applyBorder="1" applyAlignment="1">
      <alignment horizontal="center" vertical="center" wrapText="1"/>
    </xf>
    <xf numFmtId="0" fontId="5" fillId="0" borderId="14" xfId="0" applyFont="1" applyFill="1" applyBorder="1" applyAlignment="1">
      <alignment horizontal="center" vertical="center" wrapText="1"/>
    </xf>
    <xf numFmtId="0" fontId="5" fillId="0" borderId="1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16" fillId="6" borderId="1" xfId="1" applyNumberFormat="1" applyFont="1" applyFill="1" applyBorder="1" applyAlignment="1">
      <alignment horizontal="center" vertical="center" wrapText="1"/>
    </xf>
    <xf numFmtId="172" fontId="20" fillId="19" borderId="3" xfId="6" applyNumberFormat="1" applyFont="1" applyFill="1" applyBorder="1" applyAlignment="1" applyProtection="1">
      <alignment horizontal="center" vertical="center" wrapText="1"/>
      <protection locked="0"/>
    </xf>
    <xf numFmtId="172" fontId="20" fillId="19" borderId="5" xfId="6" applyNumberFormat="1" applyFont="1" applyFill="1" applyBorder="1" applyAlignment="1" applyProtection="1">
      <alignment horizontal="center" vertical="center" wrapText="1"/>
      <protection locked="0"/>
    </xf>
    <xf numFmtId="0" fontId="5" fillId="0" borderId="1" xfId="6" applyFont="1" applyBorder="1" applyAlignment="1">
      <alignment horizontal="center" vertical="center" wrapText="1"/>
    </xf>
    <xf numFmtId="0" fontId="6" fillId="7" borderId="3" xfId="6" applyFont="1" applyFill="1" applyBorder="1" applyAlignment="1" applyProtection="1">
      <alignment horizontal="center" vertical="center" wrapText="1"/>
      <protection locked="0"/>
    </xf>
    <xf numFmtId="0" fontId="6" fillId="7" borderId="5" xfId="6" applyFont="1" applyFill="1" applyBorder="1" applyAlignment="1" applyProtection="1">
      <alignment horizontal="center" vertical="center" wrapText="1"/>
      <protection locked="0"/>
    </xf>
    <xf numFmtId="0" fontId="6" fillId="0" borderId="1" xfId="6" applyFont="1" applyBorder="1" applyAlignment="1">
      <alignment horizontal="center" vertical="center" wrapText="1"/>
    </xf>
    <xf numFmtId="0" fontId="16" fillId="6" borderId="3" xfId="1" applyNumberFormat="1" applyFont="1" applyFill="1" applyBorder="1" applyAlignment="1">
      <alignment horizontal="center" vertical="center" wrapText="1"/>
    </xf>
    <xf numFmtId="0" fontId="16" fillId="6" borderId="4" xfId="1" applyNumberFormat="1" applyFont="1" applyFill="1" applyBorder="1" applyAlignment="1">
      <alignment horizontal="center" vertical="center" wrapText="1"/>
    </xf>
    <xf numFmtId="0" fontId="16" fillId="6" borderId="5" xfId="1" applyNumberFormat="1" applyFont="1" applyFill="1" applyBorder="1" applyAlignment="1">
      <alignment horizontal="center" vertical="center" wrapText="1"/>
    </xf>
    <xf numFmtId="0" fontId="5" fillId="0" borderId="1" xfId="6" applyFont="1" applyFill="1" applyBorder="1" applyAlignment="1">
      <alignment horizontal="center" vertical="center" wrapText="1"/>
    </xf>
    <xf numFmtId="0" fontId="24" fillId="18" borderId="3" xfId="0" applyFont="1" applyFill="1" applyBorder="1" applyAlignment="1" applyProtection="1">
      <alignment horizontal="center" vertical="center" wrapText="1"/>
      <protection locked="0"/>
    </xf>
    <xf numFmtId="0" fontId="24" fillId="18" borderId="4" xfId="0" applyFont="1" applyFill="1" applyBorder="1" applyAlignment="1" applyProtection="1">
      <alignment horizontal="center" vertical="center" wrapText="1"/>
      <protection locked="0"/>
    </xf>
    <xf numFmtId="0" fontId="24" fillId="18" borderId="5" xfId="0" applyFont="1" applyFill="1" applyBorder="1" applyAlignment="1" applyProtection="1">
      <alignment horizontal="center" vertical="center" wrapText="1"/>
      <protection locked="0"/>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2" borderId="8" xfId="6" quotePrefix="1" applyFont="1" applyFill="1" applyBorder="1" applyAlignment="1">
      <alignment horizontal="left" vertical="center" wrapText="1"/>
    </xf>
    <xf numFmtId="0" fontId="5" fillId="2" borderId="8" xfId="0" quotePrefix="1" applyFont="1" applyFill="1" applyBorder="1" applyAlignment="1">
      <alignment horizontal="left" vertical="center" wrapText="1"/>
    </xf>
    <xf numFmtId="0" fontId="5" fillId="0" borderId="15" xfId="0" applyFont="1" applyBorder="1" applyAlignment="1">
      <alignment horizontal="center" vertical="center" wrapText="1"/>
    </xf>
    <xf numFmtId="0" fontId="6" fillId="7" borderId="19" xfId="0" applyFont="1" applyFill="1" applyBorder="1" applyAlignment="1" applyProtection="1">
      <alignment horizontal="center" vertical="center" wrapText="1"/>
      <protection locked="0"/>
    </xf>
    <xf numFmtId="0" fontId="6" fillId="7" borderId="0" xfId="0" applyFont="1" applyFill="1" applyBorder="1" applyAlignment="1" applyProtection="1">
      <alignment horizontal="center" vertical="center" wrapText="1"/>
      <protection locked="0"/>
    </xf>
    <xf numFmtId="0" fontId="6" fillId="0" borderId="1" xfId="0" applyFont="1" applyBorder="1" applyAlignment="1">
      <alignment horizontal="left" vertical="center" wrapText="1"/>
    </xf>
    <xf numFmtId="0" fontId="6" fillId="0" borderId="15" xfId="0" applyFont="1" applyBorder="1" applyAlignment="1">
      <alignment horizontal="left" vertical="center" wrapText="1"/>
    </xf>
    <xf numFmtId="0" fontId="4" fillId="0" borderId="1" xfId="0" applyFont="1" applyBorder="1" applyAlignment="1">
      <alignment wrapText="1"/>
    </xf>
    <xf numFmtId="0" fontId="0" fillId="0" borderId="1" xfId="0" applyBorder="1" applyAlignment="1"/>
    <xf numFmtId="0" fontId="6" fillId="7" borderId="1" xfId="0" applyFont="1" applyFill="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wrapText="1"/>
    </xf>
    <xf numFmtId="0" fontId="6" fillId="0" borderId="1" xfId="0" applyFont="1" applyBorder="1" applyAlignment="1"/>
    <xf numFmtId="0" fontId="0" fillId="0" borderId="1" xfId="0" applyBorder="1" applyAlignment="1">
      <alignment vertical="top" wrapText="1"/>
    </xf>
    <xf numFmtId="0" fontId="29" fillId="35" borderId="11" xfId="15" quotePrefix="1" applyBorder="1" applyAlignment="1" applyProtection="1">
      <alignment horizontal="left" vertical="center" wrapText="1"/>
    </xf>
    <xf numFmtId="0" fontId="29" fillId="35" borderId="8" xfId="15" quotePrefix="1" applyBorder="1" applyAlignment="1" applyProtection="1">
      <alignment horizontal="left" vertical="center" wrapText="1"/>
    </xf>
    <xf numFmtId="0" fontId="29" fillId="35" borderId="11" xfId="15" quotePrefix="1" applyBorder="1" applyAlignment="1" applyProtection="1">
      <alignment horizontal="center" vertical="center" wrapText="1"/>
    </xf>
    <xf numFmtId="0" fontId="29" fillId="35" borderId="8" xfId="15" quotePrefix="1" applyBorder="1" applyAlignment="1" applyProtection="1">
      <alignment horizontal="center" vertical="center" wrapText="1"/>
    </xf>
    <xf numFmtId="0" fontId="29" fillId="35" borderId="12" xfId="15" quotePrefix="1" applyBorder="1" applyAlignment="1" applyProtection="1">
      <alignment horizontal="center" vertical="center" wrapText="1"/>
    </xf>
    <xf numFmtId="0" fontId="16" fillId="6" borderId="1" xfId="1" applyNumberFormat="1" applyFont="1" applyFill="1" applyBorder="1" applyAlignment="1" applyProtection="1">
      <alignment horizontal="center" vertical="center" wrapText="1"/>
    </xf>
    <xf numFmtId="0" fontId="5" fillId="0" borderId="1" xfId="0" applyFont="1" applyBorder="1" applyAlignment="1">
      <alignment horizontal="center" vertical="center" wrapText="1"/>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5" fillId="0" borderId="16"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23" xfId="0" applyFont="1" applyFill="1" applyBorder="1" applyAlignment="1">
      <alignment horizontal="center" vertical="center" wrapText="1"/>
    </xf>
    <xf numFmtId="0" fontId="6" fillId="0" borderId="24" xfId="0"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8" xfId="0" applyFont="1" applyBorder="1" applyAlignment="1">
      <alignment horizontal="left" vertical="center" wrapText="1"/>
    </xf>
    <xf numFmtId="0" fontId="0" fillId="0" borderId="8" xfId="0" applyBorder="1" applyAlignment="1">
      <alignment horizontal="left" vertical="center" wrapText="1"/>
    </xf>
    <xf numFmtId="0" fontId="6" fillId="7" borderId="6"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6" fillId="7" borderId="4" xfId="0" applyFont="1" applyFill="1" applyBorder="1" applyAlignment="1" applyProtection="1">
      <alignment horizontal="center" vertical="center" wrapText="1"/>
      <protection locked="0"/>
    </xf>
    <xf numFmtId="0" fontId="5"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29" fillId="17" borderId="0" xfId="15" quotePrefix="1" applyFill="1" applyBorder="1" applyAlignment="1" applyProtection="1">
      <alignment horizontal="left" vertical="top" wrapText="1"/>
    </xf>
    <xf numFmtId="0" fontId="16" fillId="6" borderId="3" xfId="1" applyNumberFormat="1" applyFont="1" applyFill="1" applyBorder="1" applyAlignment="1" applyProtection="1">
      <alignment horizontal="center" vertical="center" wrapText="1"/>
    </xf>
    <xf numFmtId="0" fontId="16" fillId="6" borderId="4" xfId="1" applyNumberFormat="1" applyFont="1" applyFill="1" applyBorder="1" applyAlignment="1" applyProtection="1">
      <alignment horizontal="center" vertical="center" wrapText="1"/>
    </xf>
    <xf numFmtId="0" fontId="16" fillId="6" borderId="5" xfId="1" applyNumberFormat="1" applyFont="1" applyFill="1" applyBorder="1" applyAlignment="1" applyProtection="1">
      <alignment horizontal="center" vertical="center" wrapText="1"/>
    </xf>
    <xf numFmtId="0" fontId="25" fillId="6" borderId="3" xfId="1" applyNumberFormat="1" applyFont="1" applyFill="1" applyBorder="1" applyAlignment="1" applyProtection="1">
      <alignment horizontal="center" vertical="center" wrapText="1"/>
    </xf>
    <xf numFmtId="0" fontId="25" fillId="6" borderId="4" xfId="1" applyNumberFormat="1" applyFont="1" applyFill="1" applyBorder="1" applyAlignment="1" applyProtection="1">
      <alignment horizontal="center" vertical="center" wrapText="1"/>
    </xf>
    <xf numFmtId="0" fontId="25" fillId="6" borderId="5" xfId="1" applyNumberFormat="1" applyFont="1" applyFill="1" applyBorder="1" applyAlignment="1" applyProtection="1">
      <alignment horizontal="center" vertical="center" wrapText="1"/>
    </xf>
    <xf numFmtId="0" fontId="6" fillId="7" borderId="3" xfId="0" applyFont="1" applyFill="1" applyBorder="1" applyAlignment="1" applyProtection="1">
      <alignment horizontal="left" vertical="center" wrapText="1"/>
    </xf>
    <xf numFmtId="0" fontId="6" fillId="7" borderId="4" xfId="0" applyFont="1" applyFill="1" applyBorder="1" applyAlignment="1" applyProtection="1">
      <alignment horizontal="left" vertical="center" wrapText="1"/>
    </xf>
    <xf numFmtId="0" fontId="6" fillId="7" borderId="5" xfId="0" applyFont="1" applyFill="1" applyBorder="1" applyAlignment="1" applyProtection="1">
      <alignment horizontal="left" vertical="center" wrapText="1"/>
    </xf>
    <xf numFmtId="0" fontId="25" fillId="6" borderId="3" xfId="1" applyNumberFormat="1" applyFont="1" applyFill="1" applyBorder="1" applyAlignment="1" applyProtection="1">
      <alignment horizontal="left" vertical="center" wrapText="1"/>
    </xf>
    <xf numFmtId="0" fontId="25" fillId="6" borderId="4" xfId="1" applyNumberFormat="1" applyFont="1" applyFill="1" applyBorder="1" applyAlignment="1" applyProtection="1">
      <alignment horizontal="left" vertical="center" wrapText="1"/>
    </xf>
    <xf numFmtId="0" fontId="25" fillId="6" borderId="5" xfId="1" applyNumberFormat="1" applyFont="1" applyFill="1" applyBorder="1" applyAlignment="1" applyProtection="1">
      <alignment horizontal="left" vertical="center" wrapText="1"/>
    </xf>
    <xf numFmtId="0" fontId="5" fillId="0" borderId="0" xfId="0" quotePrefix="1" applyFont="1" applyAlignment="1" applyProtection="1">
      <alignment horizontal="left" vertical="top" wrapText="1"/>
    </xf>
    <xf numFmtId="0" fontId="5" fillId="0" borderId="0" xfId="0" quotePrefix="1" applyFont="1" applyAlignment="1" applyProtection="1">
      <alignment horizontal="left"/>
    </xf>
    <xf numFmtId="165" fontId="0" fillId="2" borderId="1" xfId="0" applyNumberFormat="1" applyFill="1" applyBorder="1" applyAlignment="1">
      <alignment horizontal="center" vertical="center"/>
    </xf>
  </cellXfs>
  <cellStyles count="19">
    <cellStyle name="40% - Accent1" xfId="9" builtinId="31"/>
    <cellStyle name="40% - Accent1 2" xfId="16"/>
    <cellStyle name="40% - Accent4" xfId="12" builtinId="43"/>
    <cellStyle name="40% - Accent4 2" xfId="17"/>
    <cellStyle name="60% - Accent2" xfId="10" builtinId="36"/>
    <cellStyle name="Accent1" xfId="8" builtinId="29"/>
    <cellStyle name="Accent4" xfId="11" builtinId="41"/>
    <cellStyle name="Accent6" xfId="13" builtinId="49"/>
    <cellStyle name="Comma 2" xfId="7"/>
    <cellStyle name="Heading 2" xfId="4" builtinId="17"/>
    <cellStyle name="Heading 3" xfId="5" builtinId="18"/>
    <cellStyle name="Heading 4" xfId="1" builtinId="19"/>
    <cellStyle name="Hyperlink" xfId="3" builtinId="8"/>
    <cellStyle name="Input" xfId="2" builtinId="20"/>
    <cellStyle name="Neutral" xfId="15" builtinId="28"/>
    <cellStyle name="Normal" xfId="0" builtinId="0"/>
    <cellStyle name="Normal 2" xfId="6"/>
    <cellStyle name="Normal 3" xfId="14"/>
    <cellStyle name="Text_CEPATNEI" xfId="18"/>
  </cellStyles>
  <dxfs count="3">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s>
  <tableStyles count="0" defaultTableStyle="TableStyleMedium9" defaultPivotStyle="PivotStyleLight16"/>
  <colors>
    <mruColors>
      <color rgb="FFCCFFCC"/>
      <color rgb="FFFFCC99"/>
      <color rgb="FFFFBE82"/>
      <color rgb="FFB4FFCC"/>
      <color rgb="FFB8D2BB"/>
      <color rgb="FF91FFCC"/>
      <color rgb="FF8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74084</xdr:colOff>
      <xdr:row>1</xdr:row>
      <xdr:rowOff>9524</xdr:rowOff>
    </xdr:from>
    <xdr:to>
      <xdr:col>5</xdr:col>
      <xdr:colOff>328083</xdr:colOff>
      <xdr:row>26</xdr:row>
      <xdr:rowOff>66674</xdr:rowOff>
    </xdr:to>
    <xdr:sp macro="" textlink="">
      <xdr:nvSpPr>
        <xdr:cNvPr id="2" name="Rectangle 1"/>
        <xdr:cNvSpPr/>
      </xdr:nvSpPr>
      <xdr:spPr>
        <a:xfrm>
          <a:off x="74084" y="337184"/>
          <a:ext cx="5763259" cy="4057650"/>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of or tariffss:</a:t>
          </a:r>
        </a:p>
        <a:p>
          <a:pPr lvl="1"/>
          <a:r>
            <a:rPr lang="en-GB" sz="900">
              <a:solidFill>
                <a:sysClr val="windowText" lastClr="000000"/>
              </a:solidFill>
              <a:effectLst/>
              <a:latin typeface="+mn-lt"/>
              <a:ea typeface="+mn-ea"/>
              <a:cs typeface="+mn-cs"/>
            </a:rPr>
            <a:t>All tariffs are all delinked and set time bands are applied in place of the TPR’s timebands.</a:t>
          </a:r>
        </a:p>
        <a:p>
          <a:endParaRPr lang="en-GB" sz="900">
            <a:solidFill>
              <a:sysClr val="windowText" lastClr="000000"/>
            </a:solidFill>
            <a:effectLst/>
            <a:latin typeface="+mn-lt"/>
            <a:ea typeface="+mn-ea"/>
            <a:cs typeface="+mn-cs"/>
          </a:endParaRP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The following rules apply when allocating tariffs in DNO areas.</a:t>
          </a:r>
        </a:p>
        <a:p>
          <a:pPr lvl="1"/>
          <a:r>
            <a:rPr lang="en-GB" sz="900">
              <a:solidFill>
                <a:sysClr val="windowText" lastClr="000000"/>
              </a:solidFill>
              <a:effectLst/>
              <a:latin typeface="+mn-lt"/>
              <a:ea typeface="+mn-ea"/>
              <a:cs typeface="+mn-cs"/>
            </a:rPr>
            <a:t>1, G and U should be applied straight to the appropriate SSC  to identify generation and UMS tariffs.</a:t>
          </a:r>
        </a:p>
        <a:p>
          <a:pPr lvl="1"/>
          <a:r>
            <a:rPr lang="en-GB" sz="900">
              <a:solidFill>
                <a:sysClr val="windowText" lastClr="000000"/>
              </a:solidFill>
              <a:effectLst/>
              <a:latin typeface="+mn-lt"/>
              <a:ea typeface="+mn-ea"/>
              <a:cs typeface="+mn-cs"/>
            </a:rPr>
            <a:t>Then considering the SSC</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alongside the PC.</a:t>
          </a:r>
        </a:p>
        <a:p>
          <a:pPr lvl="1"/>
          <a:r>
            <a:rPr lang="en-GB" sz="900">
              <a:solidFill>
                <a:sysClr val="windowText" lastClr="000000"/>
              </a:solidFill>
              <a:effectLst/>
              <a:latin typeface="+mn-lt"/>
              <a:ea typeface="+mn-ea"/>
              <a:cs typeface="+mn-cs"/>
            </a:rPr>
            <a:t>2, PC1s should be labelled Domestic Aggregated.</a:t>
          </a:r>
        </a:p>
        <a:p>
          <a:pPr lvl="1"/>
          <a:r>
            <a:rPr lang="en-GB" sz="900">
              <a:solidFill>
                <a:sysClr val="windowText" lastClr="000000"/>
              </a:solidFill>
              <a:effectLst/>
              <a:latin typeface="+mn-lt"/>
              <a:ea typeface="+mn-ea"/>
              <a:cs typeface="+mn-cs"/>
            </a:rPr>
            <a:t>3, PC2s with SSCs with A/R should be labelled Domestic Aggregated (related MPAN).</a:t>
          </a:r>
        </a:p>
        <a:p>
          <a:pPr lvl="1"/>
          <a:r>
            <a:rPr lang="en-GB" sz="900">
              <a:solidFill>
                <a:sysClr val="windowText" lastClr="000000"/>
              </a:solidFill>
              <a:effectLst/>
              <a:latin typeface="+mn-lt"/>
              <a:ea typeface="+mn-ea"/>
              <a:cs typeface="+mn-cs"/>
            </a:rPr>
            <a:t>4, Remaining PC2s should be labelled Domestic Aggregated.</a:t>
          </a:r>
        </a:p>
        <a:p>
          <a:pPr lvl="1"/>
          <a:r>
            <a:rPr lang="en-GB" sz="900">
              <a:solidFill>
                <a:sysClr val="windowText" lastClr="000000"/>
              </a:solidFill>
              <a:effectLst/>
              <a:latin typeface="+mn-lt"/>
              <a:ea typeface="+mn-ea"/>
              <a:cs typeface="+mn-cs"/>
            </a:rPr>
            <a:t>5, PC3s should be labelled Non Domestic Aggregated.</a:t>
          </a:r>
        </a:p>
        <a:p>
          <a:pPr lvl="1"/>
          <a:r>
            <a:rPr lang="en-GB" sz="900">
              <a:solidFill>
                <a:sysClr val="windowText" lastClr="000000"/>
              </a:solidFill>
              <a:effectLst/>
              <a:latin typeface="+mn-lt"/>
              <a:ea typeface="+mn-ea"/>
              <a:cs typeface="+mn-cs"/>
            </a:rPr>
            <a:t>6, PC4s with SSCs with A/R should be labelled Non Domestic Aggregated (related MPAN).</a:t>
          </a:r>
        </a:p>
        <a:p>
          <a:pPr lvl="1"/>
          <a:r>
            <a:rPr lang="en-GB" sz="900">
              <a:solidFill>
                <a:sysClr val="windowText" lastClr="000000"/>
              </a:solidFill>
              <a:effectLst/>
              <a:latin typeface="+mn-lt"/>
              <a:ea typeface="+mn-ea"/>
              <a:cs typeface="+mn-cs"/>
            </a:rPr>
            <a:t>7, Remaining PC4s should be labelled Non Domestic Aggregated.</a:t>
          </a:r>
        </a:p>
        <a:p>
          <a:pPr lvl="1"/>
          <a:r>
            <a:rPr lang="en-GB" sz="900">
              <a:solidFill>
                <a:sysClr val="windowText" lastClr="000000"/>
              </a:solidFill>
              <a:effectLst/>
              <a:latin typeface="+mn-lt"/>
              <a:ea typeface="+mn-ea"/>
              <a:cs typeface="+mn-cs"/>
            </a:rPr>
            <a:t>8, PC5 – 8s should be labelled</a:t>
          </a:r>
          <a:r>
            <a:rPr lang="en-GB" sz="900" baseline="0">
              <a:solidFill>
                <a:sysClr val="windowText" lastClr="000000"/>
              </a:solidFill>
              <a:effectLst/>
              <a:latin typeface="+mn-lt"/>
              <a:ea typeface="+mn-ea"/>
              <a:cs typeface="+mn-cs"/>
            </a:rPr>
            <a:t> </a:t>
          </a:r>
          <a:r>
            <a:rPr lang="en-GB" sz="900">
              <a:solidFill>
                <a:sysClr val="windowText" lastClr="000000"/>
              </a:solidFill>
              <a:effectLst/>
              <a:latin typeface="+mn-lt"/>
              <a:ea typeface="+mn-ea"/>
              <a:cs typeface="+mn-cs"/>
            </a:rPr>
            <a:t>Non Domestic Aggregated.</a:t>
          </a:r>
        </a:p>
        <a:p>
          <a:r>
            <a:rPr lang="en-GB" sz="900">
              <a:solidFill>
                <a:sysClr val="windowText" lastClr="000000"/>
              </a:solidFill>
              <a:effectLst/>
              <a:latin typeface="+mn-lt"/>
              <a:ea typeface="+mn-ea"/>
              <a:cs typeface="+mn-cs"/>
            </a:rPr>
            <a:t> </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A: Aggregated - replaces the Day &amp; Night rates (1 &amp; 2)</a:t>
          </a:r>
        </a:p>
        <a:p>
          <a:pPr lvl="1"/>
          <a:r>
            <a:rPr lang="en-GB" sz="900">
              <a:solidFill>
                <a:sysClr val="windowText" lastClr="000000"/>
              </a:solidFill>
              <a:effectLst/>
              <a:latin typeface="+mn-lt"/>
              <a:ea typeface="+mn-ea"/>
              <a:cs typeface="+mn-cs"/>
            </a:rPr>
            <a:t>A/R: Aggregated if on PC1</a:t>
          </a:r>
          <a:r>
            <a:rPr lang="en-GB" sz="900" baseline="0">
              <a:solidFill>
                <a:sysClr val="windowText" lastClr="000000"/>
              </a:solidFill>
              <a:effectLst/>
              <a:latin typeface="+mn-lt"/>
              <a:ea typeface="+mn-ea"/>
              <a:cs typeface="+mn-cs"/>
            </a:rPr>
            <a:t> / PC3 / PC5 / PC6 / PC7 / PC8 </a:t>
          </a:r>
          <a:r>
            <a:rPr lang="en-GB" sz="900">
              <a:solidFill>
                <a:sysClr val="windowText" lastClr="000000"/>
              </a:solidFill>
              <a:effectLst/>
              <a:latin typeface="+mn-lt"/>
              <a:ea typeface="+mn-ea"/>
              <a:cs typeface="+mn-cs"/>
            </a:rPr>
            <a:t> or Aggregated (related MPAN) if on PC2 / PC4</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Unmetered</a:t>
          </a:r>
          <a:r>
            <a:rPr lang="en-GB" sz="900" baseline="0">
              <a:solidFill>
                <a:sysClr val="windowText" lastClr="000000"/>
              </a:solidFill>
              <a:effectLst/>
              <a:latin typeface="+mn-lt"/>
              <a:ea typeface="+mn-ea"/>
              <a:cs typeface="+mn-cs"/>
            </a:rPr>
            <a:t> Supplies</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4"/>
  <sheetViews>
    <sheetView showGridLines="0" zoomScaleNormal="100" zoomScaleSheetLayoutView="100" workbookViewId="0">
      <selection activeCell="A2" sqref="A2"/>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5"/>
      <c r="B1" s="25"/>
      <c r="C1" s="25"/>
      <c r="D1" s="25"/>
      <c r="E1" s="25"/>
    </row>
    <row r="2" spans="1:8" ht="16.5" x14ac:dyDescent="0.2">
      <c r="A2" s="147" t="s">
        <v>168</v>
      </c>
      <c r="B2" s="74"/>
      <c r="C2" s="74"/>
      <c r="D2" s="74"/>
      <c r="E2" s="74"/>
    </row>
    <row r="3" spans="1:8" ht="15" x14ac:dyDescent="0.2">
      <c r="A3" s="78"/>
      <c r="B3" s="143" t="s">
        <v>169</v>
      </c>
      <c r="C3" s="142" t="s">
        <v>172</v>
      </c>
      <c r="D3" s="142" t="s">
        <v>27</v>
      </c>
      <c r="E3" s="142" t="s">
        <v>26</v>
      </c>
    </row>
    <row r="4" spans="1:8" ht="15" x14ac:dyDescent="0.2">
      <c r="A4" s="75" t="s">
        <v>168</v>
      </c>
      <c r="B4" s="31" t="s">
        <v>559</v>
      </c>
      <c r="C4" s="31" t="s">
        <v>553</v>
      </c>
      <c r="D4" s="188">
        <v>44287</v>
      </c>
      <c r="E4" s="31" t="s">
        <v>167</v>
      </c>
    </row>
    <row r="5" spans="1:8" x14ac:dyDescent="0.2">
      <c r="A5" s="74"/>
      <c r="B5" s="74"/>
      <c r="C5" s="74"/>
      <c r="D5" s="74"/>
      <c r="E5" s="74"/>
    </row>
    <row r="6" spans="1:8" ht="16.5" x14ac:dyDescent="0.2">
      <c r="A6" s="77" t="s">
        <v>21</v>
      </c>
      <c r="B6" s="74"/>
      <c r="C6" s="74"/>
      <c r="D6" s="74"/>
      <c r="E6" s="74"/>
    </row>
    <row r="7" spans="1:8" ht="15" x14ac:dyDescent="0.2">
      <c r="A7" s="79" t="s">
        <v>22</v>
      </c>
      <c r="B7" s="243" t="s">
        <v>23</v>
      </c>
      <c r="C7" s="243"/>
      <c r="D7" s="243"/>
      <c r="E7" s="243"/>
    </row>
    <row r="8" spans="1:8" ht="30" customHeight="1" x14ac:dyDescent="0.2">
      <c r="A8" s="83" t="s">
        <v>307</v>
      </c>
      <c r="B8" s="241" t="s">
        <v>296</v>
      </c>
      <c r="C8" s="241"/>
      <c r="D8" s="241"/>
      <c r="E8" s="241"/>
    </row>
    <row r="9" spans="1:8" ht="30" customHeight="1" x14ac:dyDescent="0.2">
      <c r="A9" s="83" t="s">
        <v>65</v>
      </c>
      <c r="B9" s="241"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(South Wales) plc Licence area.</v>
      </c>
      <c r="C9" s="241"/>
      <c r="D9" s="241"/>
      <c r="E9" s="241"/>
    </row>
    <row r="10" spans="1:8" ht="30" customHeight="1" x14ac:dyDescent="0.2">
      <c r="A10" s="83" t="s">
        <v>66</v>
      </c>
      <c r="B10" s="241" t="s">
        <v>25</v>
      </c>
      <c r="C10" s="241"/>
      <c r="D10" s="241"/>
      <c r="E10" s="241"/>
    </row>
    <row r="11" spans="1:8" ht="61.5" customHeight="1" x14ac:dyDescent="0.2">
      <c r="A11" s="83" t="s">
        <v>67</v>
      </c>
      <c r="B11" s="241"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(South Wales)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41"/>
      <c r="D11" s="241"/>
      <c r="E11" s="241"/>
      <c r="F11" s="237"/>
      <c r="G11" s="237"/>
      <c r="H11" s="237"/>
    </row>
    <row r="12" spans="1:8" ht="86.25" customHeight="1" x14ac:dyDescent="0.2">
      <c r="A12" s="83" t="s">
        <v>44</v>
      </c>
      <c r="B12" s="240" t="s">
        <v>186</v>
      </c>
      <c r="C12" s="240"/>
      <c r="D12" s="240"/>
      <c r="E12" s="240"/>
    </row>
    <row r="13" spans="1:8" ht="51" customHeight="1" x14ac:dyDescent="0.2">
      <c r="A13" s="83" t="s">
        <v>187</v>
      </c>
      <c r="B13" s="241"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(South Wales) plc Licence area.</v>
      </c>
      <c r="C13" s="241"/>
      <c r="D13" s="241"/>
      <c r="E13" s="241"/>
    </row>
    <row r="14" spans="1:8" ht="29.25" customHeight="1" x14ac:dyDescent="0.2">
      <c r="A14" s="83" t="s">
        <v>58</v>
      </c>
      <c r="B14" s="241" t="s">
        <v>153</v>
      </c>
      <c r="C14" s="241"/>
      <c r="D14" s="241"/>
      <c r="E14" s="241"/>
    </row>
    <row r="15" spans="1:8" ht="30" customHeight="1" x14ac:dyDescent="0.2">
      <c r="A15" s="83" t="s">
        <v>127</v>
      </c>
      <c r="B15" s="241" t="s">
        <v>126</v>
      </c>
      <c r="C15" s="241"/>
      <c r="D15" s="241"/>
      <c r="E15" s="241"/>
    </row>
    <row r="16" spans="1:8" x14ac:dyDescent="0.2">
      <c r="A16" s="74"/>
      <c r="B16" s="74"/>
      <c r="C16" s="74"/>
      <c r="D16" s="74"/>
      <c r="E16" s="74"/>
    </row>
    <row r="17" spans="1:5" ht="15" x14ac:dyDescent="0.2">
      <c r="A17" s="80" t="s">
        <v>32</v>
      </c>
      <c r="B17" s="74"/>
      <c r="C17" s="74"/>
      <c r="D17" s="74"/>
      <c r="E17" s="74"/>
    </row>
    <row r="18" spans="1:5" ht="15" x14ac:dyDescent="0.2">
      <c r="A18" s="79"/>
      <c r="B18" s="242"/>
      <c r="C18" s="242"/>
      <c r="D18" s="242"/>
      <c r="E18" s="242"/>
    </row>
    <row r="19" spans="1:5" ht="32.25" customHeight="1" x14ac:dyDescent="0.2">
      <c r="A19" s="238" t="s">
        <v>111</v>
      </c>
      <c r="B19" s="239"/>
      <c r="C19" s="239"/>
      <c r="D19" s="239"/>
      <c r="E19" s="239"/>
    </row>
    <row r="20" spans="1:5" x14ac:dyDescent="0.2">
      <c r="A20" s="74"/>
      <c r="B20" s="74"/>
      <c r="C20" s="74"/>
      <c r="D20" s="74"/>
      <c r="E20" s="74"/>
    </row>
    <row r="21" spans="1:5" ht="15" x14ac:dyDescent="0.2">
      <c r="A21" s="81" t="s">
        <v>33</v>
      </c>
      <c r="B21" s="74"/>
      <c r="C21" s="74"/>
      <c r="D21" s="74"/>
      <c r="E21" s="74"/>
    </row>
    <row r="22" spans="1:5" ht="15" x14ac:dyDescent="0.2">
      <c r="A22" s="76"/>
      <c r="B22" s="242"/>
      <c r="C22" s="242"/>
      <c r="D22" s="242"/>
      <c r="E22" s="242"/>
    </row>
    <row r="23" spans="1:5" ht="28.5" customHeight="1" x14ac:dyDescent="0.2">
      <c r="A23" s="238" t="s">
        <v>68</v>
      </c>
      <c r="B23" s="239"/>
      <c r="C23" s="239"/>
      <c r="D23" s="239"/>
      <c r="E23" s="239"/>
    </row>
    <row r="24" spans="1:5" ht="28.5" customHeight="1" x14ac:dyDescent="0.2">
      <c r="A24" s="236" t="s">
        <v>166</v>
      </c>
      <c r="B24" s="236"/>
      <c r="C24" s="236"/>
      <c r="D24" s="236"/>
      <c r="E24" s="236"/>
    </row>
  </sheetData>
  <customSheetViews>
    <customSheetView guid="{5032A364-B81A-48DA-88DA-AB3B86B47EE9}">
      <selection activeCell="A12" sqref="A12"/>
      <pageMargins left="0.7" right="0.7" top="0.75" bottom="0.75" header="0.3" footer="0.3"/>
    </customSheetView>
  </customSheetViews>
  <mergeCells count="15">
    <mergeCell ref="B8:E8"/>
    <mergeCell ref="B9:E9"/>
    <mergeCell ref="B10:E10"/>
    <mergeCell ref="B11:E11"/>
    <mergeCell ref="B7:E7"/>
    <mergeCell ref="A24:E24"/>
    <mergeCell ref="F11:H11"/>
    <mergeCell ref="A19:E19"/>
    <mergeCell ref="A23:E23"/>
    <mergeCell ref="B12:E12"/>
    <mergeCell ref="B14:E14"/>
    <mergeCell ref="B13:E13"/>
    <mergeCell ref="B15:E15"/>
    <mergeCell ref="B18:E18"/>
    <mergeCell ref="B22:E22"/>
  </mergeCells>
  <hyperlinks>
    <hyperlink ref="A8" location="'Annex 1 LV, HV and UMS charges'!A1" display="Annex 1 LV, HV and Unmetered Supplies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or amended EHV'!Print_Area" display="Annex 6  Charges for New or Amended Designated EHV Properties"/>
    <hyperlink ref="A15" location="'Charge Calculator'!B10" display="Charge calculator"/>
  </hyperlinks>
  <pageMargins left="0.70866141732283472" right="0.70866141732283472" top="0.74803149606299213" bottom="0.74803149606299213" header="0.31496062992125984" footer="0.31496062992125984"/>
  <pageSetup paperSize="9" scale="6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5"/>
  <sheetViews>
    <sheetView view="pageBreakPreview" zoomScaleNormal="80" zoomScaleSheetLayoutView="100" workbookViewId="0">
      <selection activeCell="C5" sqref="C5"/>
    </sheetView>
  </sheetViews>
  <sheetFormatPr defaultColWidth="9.140625" defaultRowHeight="27.75" customHeight="1" x14ac:dyDescent="0.2"/>
  <cols>
    <col min="1" max="1" width="49" style="222" bestFit="1" customWidth="1"/>
    <col min="2" max="2" width="17.5703125" style="232" customWidth="1"/>
    <col min="3" max="3" width="10.28515625" style="222" bestFit="1" customWidth="1"/>
    <col min="4" max="6" width="17.5703125" style="232" customWidth="1"/>
    <col min="7" max="16384" width="9.140625" style="222"/>
  </cols>
  <sheetData>
    <row r="1" spans="1:6" ht="27.75" customHeight="1" x14ac:dyDescent="0.2">
      <c r="A1" s="57" t="s">
        <v>24</v>
      </c>
      <c r="B1" s="311"/>
      <c r="C1" s="311"/>
      <c r="D1" s="221"/>
      <c r="E1" s="221"/>
      <c r="F1" s="221"/>
    </row>
    <row r="2" spans="1:6" ht="35.1" customHeight="1" x14ac:dyDescent="0.2">
      <c r="A2" s="312" t="str">
        <f>Overview!B4&amp; " - Effective from "&amp;TEXT(Overview!D4,"D MMMM YYYY")&amp;" - "&amp;Overview!E4&amp;" Supplier of Last Resort and Eligible Bad Debt Pass-Through Costs"</f>
        <v>Western Power Distribution (South Wales) plc - Effective from 1 April 2021 - Final Supplier of Last Resort and Eligible Bad Debt Pass-Through Costs</v>
      </c>
      <c r="B2" s="313"/>
      <c r="C2" s="313"/>
      <c r="D2" s="313"/>
      <c r="E2" s="313"/>
      <c r="F2" s="314"/>
    </row>
    <row r="3" spans="1:6" s="223" customFormat="1" ht="21" customHeight="1" x14ac:dyDescent="0.2">
      <c r="A3" s="209"/>
      <c r="B3" s="209"/>
      <c r="C3" s="209"/>
      <c r="D3" s="209"/>
      <c r="E3" s="209"/>
      <c r="F3" s="209"/>
    </row>
    <row r="4" spans="1:6" ht="71.45" customHeight="1" x14ac:dyDescent="0.2">
      <c r="A4" s="224" t="s">
        <v>173</v>
      </c>
      <c r="B4" s="225" t="s">
        <v>580</v>
      </c>
      <c r="C4" s="225" t="s">
        <v>29</v>
      </c>
      <c r="D4" s="225" t="s">
        <v>584</v>
      </c>
      <c r="E4" s="225" t="s">
        <v>585</v>
      </c>
      <c r="F4" s="225" t="s">
        <v>586</v>
      </c>
    </row>
    <row r="5" spans="1:6" ht="45" customHeight="1" x14ac:dyDescent="0.2">
      <c r="A5" s="226" t="s">
        <v>189</v>
      </c>
      <c r="B5" s="227" t="str">
        <f>IFERROR(INDEX('Annex 1 LV, HV and UMS charges'!$B$14:$B$29,MATCH($A5,'Annex 1 LV, HV and UMS charges'!$A$14:$A$294,0)),INDEX('Annex 4 LDNO charges'!$B$14:$B$99,MATCH($A5,'Annex 4 LDNO charges'!$A$14:$A$99,0)))</f>
        <v>100, 105, 800, 860, 101, 106, 801, 861, 116</v>
      </c>
      <c r="C5" s="228" t="str">
        <f>IFERROR(INDEX('Annex 1 LV, HV and UMS charges'!$C$14:$C$29,MATCH($A5,'Annex 1 LV, HV and UMS charges'!$A$14:$A$294,0)),INDEX('Annex 4 LDNO charges'!$C$14:$C$99,MATCH($A5,'Annex 4 LDNO charges'!$A$14:$A$99,0)))</f>
        <v>1, 2 or 5-8</v>
      </c>
      <c r="D5" s="233">
        <v>9.0833095421880318E-3</v>
      </c>
      <c r="E5" s="233">
        <v>0</v>
      </c>
      <c r="F5" s="233">
        <v>0.2076660614211347</v>
      </c>
    </row>
    <row r="6" spans="1:6" ht="50.45" customHeight="1" x14ac:dyDescent="0.2">
      <c r="A6" s="226" t="s">
        <v>191</v>
      </c>
      <c r="B6" s="227" t="str">
        <f>IFERROR(INDEX('Annex 1 LV, HV and UMS charges'!$B$14:$B$29,MATCH($A6,'Annex 1 LV, HV and UMS charges'!$A$14:$A$294,0)),INDEX('Annex 4 LDNO charges'!$B$14:$B$99,MATCH($A6,'Annex 4 LDNO charges'!$A$14:$A$99,0)))</f>
        <v>200, 810, 862, 201, 811, 863, 300, 344, 117, 400</v>
      </c>
      <c r="C6" s="228" t="s">
        <v>552</v>
      </c>
      <c r="D6" s="229"/>
      <c r="E6" s="229"/>
      <c r="F6" s="233">
        <v>0.2076660614211347</v>
      </c>
    </row>
    <row r="7" spans="1:6" ht="22.5" customHeight="1" x14ac:dyDescent="0.2">
      <c r="A7" s="226" t="s">
        <v>193</v>
      </c>
      <c r="B7" s="227">
        <f>IFERROR(INDEX('Annex 1 LV, HV and UMS charges'!$B$14:$B$29,MATCH($A7,'Annex 1 LV, HV and UMS charges'!$A$14:$A$294,0)),INDEX('Annex 4 LDNO charges'!$B$14:$B$99,MATCH($A7,'Annex 4 LDNO charges'!$A$14:$A$99,0)))</f>
        <v>300</v>
      </c>
      <c r="C7" s="228">
        <f>IFERROR(INDEX('Annex 1 LV, HV and UMS charges'!$C$14:$C$29,MATCH($A7,'Annex 1 LV, HV and UMS charges'!$A$14:$A$294,0)),INDEX('Annex 4 LDNO charges'!$C$14:$C$99,MATCH($A7,'Annex 4 LDNO charges'!$A$14:$A$99,0)))</f>
        <v>0</v>
      </c>
      <c r="D7" s="229"/>
      <c r="E7" s="229"/>
      <c r="F7" s="233">
        <v>0.2076660614211347</v>
      </c>
    </row>
    <row r="8" spans="1:6" ht="22.5" customHeight="1" x14ac:dyDescent="0.2">
      <c r="A8" s="226" t="s">
        <v>194</v>
      </c>
      <c r="B8" s="227">
        <f>IFERROR(INDEX('Annex 1 LV, HV and UMS charges'!$B$14:$B$29,MATCH($A8,'Annex 1 LV, HV and UMS charges'!$A$14:$A$294,0)),INDEX('Annex 4 LDNO charges'!$B$14:$B$99,MATCH($A8,'Annex 4 LDNO charges'!$A$14:$A$99,0)))</f>
        <v>344</v>
      </c>
      <c r="C8" s="228">
        <f>IFERROR(INDEX('Annex 1 LV, HV and UMS charges'!$C$14:$C$29,MATCH($A8,'Annex 1 LV, HV and UMS charges'!$A$14:$A$294,0)),INDEX('Annex 4 LDNO charges'!$C$14:$C$99,MATCH($A8,'Annex 4 LDNO charges'!$A$14:$A$99,0)))</f>
        <v>0</v>
      </c>
      <c r="D8" s="229"/>
      <c r="E8" s="229"/>
      <c r="F8" s="233">
        <v>0.2076660614211347</v>
      </c>
    </row>
    <row r="9" spans="1:6" ht="22.5" customHeight="1" x14ac:dyDescent="0.2">
      <c r="A9" s="226" t="s">
        <v>195</v>
      </c>
      <c r="B9" s="227">
        <f>IFERROR(INDEX('Annex 1 LV, HV and UMS charges'!$B$14:$B$29,MATCH($A9,'Annex 1 LV, HV and UMS charges'!$A$14:$A$294,0)),INDEX('Annex 4 LDNO charges'!$B$14:$B$99,MATCH($A9,'Annex 4 LDNO charges'!$A$14:$A$99,0)))</f>
        <v>400</v>
      </c>
      <c r="C9" s="228">
        <f>IFERROR(INDEX('Annex 1 LV, HV and UMS charges'!$C$14:$C$29,MATCH($A9,'Annex 1 LV, HV and UMS charges'!$A$14:$A$294,0)),INDEX('Annex 4 LDNO charges'!$C$14:$C$99,MATCH($A9,'Annex 4 LDNO charges'!$A$14:$A$99,0)))</f>
        <v>0</v>
      </c>
      <c r="D9" s="229"/>
      <c r="E9" s="229"/>
      <c r="F9" s="233">
        <v>0.2076660614211347</v>
      </c>
    </row>
    <row r="10" spans="1:6" ht="22.5" customHeight="1" x14ac:dyDescent="0.2">
      <c r="A10" s="230" t="s">
        <v>206</v>
      </c>
      <c r="B10" s="227" t="str">
        <f>IFERROR(INDEX('Annex 1 LV, HV and UMS charges'!$B$14:$B$29,MATCH($A10,'Annex 1 LV, HV and UMS charges'!$A$14:$A$294,0)),INDEX('Annex 4 LDNO charges'!$B$14:$B$99,MATCH($A10,'Annex 4 LDNO charges'!$A$14:$A$99,0)))</f>
        <v>TBC</v>
      </c>
      <c r="C10" s="228" t="str">
        <f>IFERROR(INDEX('Annex 1 LV, HV and UMS charges'!$C$14:$C$29,MATCH($A10,'Annex 1 LV, HV and UMS charges'!$A$14:$A$294,0)),INDEX('Annex 4 LDNO charges'!$C$14:$C$99,MATCH($A10,'Annex 4 LDNO charges'!$A$14:$A$99,0)))</f>
        <v>1, 2 or 5-8</v>
      </c>
      <c r="D10" s="234">
        <f>$D$5</f>
        <v>9.0833095421880318E-3</v>
      </c>
      <c r="E10" s="234">
        <f>$E$5</f>
        <v>0</v>
      </c>
      <c r="F10" s="234">
        <f>$F$5</f>
        <v>0.2076660614211347</v>
      </c>
    </row>
    <row r="11" spans="1:6" ht="22.5" customHeight="1" x14ac:dyDescent="0.2">
      <c r="A11" s="230" t="s">
        <v>208</v>
      </c>
      <c r="B11" s="227" t="str">
        <f>IFERROR(INDEX('Annex 1 LV, HV and UMS charges'!$B$14:$B$29,MATCH($A11,'Annex 1 LV, HV and UMS charges'!$A$14:$A$294,0)),INDEX('Annex 4 LDNO charges'!$B$14:$B$99,MATCH($A11,'Annex 4 LDNO charges'!$A$14:$A$99,0)))</f>
        <v>TBC</v>
      </c>
      <c r="C11" s="228" t="str">
        <f>IFERROR(INDEX('Annex 1 LV, HV and UMS charges'!$C$14:$C$29,MATCH($A11,'Annex 1 LV, HV and UMS charges'!$A$14:$A$294,0)),INDEX('Annex 4 LDNO charges'!$C$14:$C$99,MATCH($A11,'Annex 4 LDNO charges'!$A$14:$A$99,0)))</f>
        <v>3, 4 or 5-8</v>
      </c>
      <c r="D11" s="231"/>
      <c r="E11" s="231"/>
      <c r="F11" s="234">
        <f>$F$6</f>
        <v>0.2076660614211347</v>
      </c>
    </row>
    <row r="12" spans="1:6" ht="22.5" customHeight="1" x14ac:dyDescent="0.2">
      <c r="A12" s="230" t="s">
        <v>210</v>
      </c>
      <c r="B12" s="227" t="str">
        <f>IFERROR(INDEX('Annex 1 LV, HV and UMS charges'!$B$14:$B$29,MATCH($A12,'Annex 1 LV, HV and UMS charges'!$A$14:$A$294,0)),INDEX('Annex 4 LDNO charges'!$B$14:$B$99,MATCH($A12,'Annex 4 LDNO charges'!$A$14:$A$99,0)))</f>
        <v>TBC</v>
      </c>
      <c r="C12" s="228">
        <f>IFERROR(INDEX('Annex 1 LV, HV and UMS charges'!$C$14:$C$29,MATCH($A12,'Annex 1 LV, HV and UMS charges'!$A$14:$A$294,0)),INDEX('Annex 4 LDNO charges'!$C$14:$C$99,MATCH($A12,'Annex 4 LDNO charges'!$A$14:$A$99,0)))</f>
        <v>0</v>
      </c>
      <c r="D12" s="231"/>
      <c r="E12" s="231"/>
      <c r="F12" s="234">
        <f>$F$7</f>
        <v>0.2076660614211347</v>
      </c>
    </row>
    <row r="13" spans="1:6" ht="22.5" customHeight="1" x14ac:dyDescent="0.2">
      <c r="A13" s="226" t="s">
        <v>214</v>
      </c>
      <c r="B13" s="227" t="str">
        <f>IFERROR(INDEX('Annex 1 LV, HV and UMS charges'!$B$14:$B$29,MATCH($A13,'Annex 1 LV, HV and UMS charges'!$A$14:$A$294,0)),INDEX('Annex 4 LDNO charges'!$B$14:$B$99,MATCH($A13,'Annex 4 LDNO charges'!$A$14:$A$99,0)))</f>
        <v>TBC</v>
      </c>
      <c r="C13" s="228" t="str">
        <f>IFERROR(INDEX('Annex 1 LV, HV and UMS charges'!$C$14:$C$29,MATCH($A13,'Annex 1 LV, HV and UMS charges'!$A$14:$A$294,0)),INDEX('Annex 4 LDNO charges'!$C$14:$C$99,MATCH($A13,'Annex 4 LDNO charges'!$A$14:$A$99,0)))</f>
        <v>1, 2 or 5-8</v>
      </c>
      <c r="D13" s="234">
        <f>$D$5</f>
        <v>9.0833095421880318E-3</v>
      </c>
      <c r="E13" s="234">
        <f>$E$5</f>
        <v>0</v>
      </c>
      <c r="F13" s="234">
        <f>$F$5</f>
        <v>0.2076660614211347</v>
      </c>
    </row>
    <row r="14" spans="1:6" ht="22.5" customHeight="1" x14ac:dyDescent="0.2">
      <c r="A14" s="226" t="s">
        <v>216</v>
      </c>
      <c r="B14" s="227" t="str">
        <f>IFERROR(INDEX('Annex 1 LV, HV and UMS charges'!$B$14:$B$29,MATCH($A14,'Annex 1 LV, HV and UMS charges'!$A$14:$A$294,0)),INDEX('Annex 4 LDNO charges'!$B$14:$B$99,MATCH($A14,'Annex 4 LDNO charges'!$A$14:$A$99,0)))</f>
        <v>TBC</v>
      </c>
      <c r="C14" s="228" t="str">
        <f>IFERROR(INDEX('Annex 1 LV, HV and UMS charges'!$C$14:$C$29,MATCH($A14,'Annex 1 LV, HV and UMS charges'!$A$14:$A$294,0)),INDEX('Annex 4 LDNO charges'!$C$14:$C$99,MATCH($A14,'Annex 4 LDNO charges'!$A$14:$A$99,0)))</f>
        <v>3, 4 or 5-8</v>
      </c>
      <c r="D14" s="231"/>
      <c r="E14" s="231"/>
      <c r="F14" s="234">
        <f>$F$6</f>
        <v>0.2076660614211347</v>
      </c>
    </row>
    <row r="15" spans="1:6" ht="22.5" customHeight="1" x14ac:dyDescent="0.2">
      <c r="A15" s="226" t="s">
        <v>218</v>
      </c>
      <c r="B15" s="227" t="str">
        <f>IFERROR(INDEX('Annex 1 LV, HV and UMS charges'!$B$14:$B$29,MATCH($A15,'Annex 1 LV, HV and UMS charges'!$A$14:$A$294,0)),INDEX('Annex 4 LDNO charges'!$B$14:$B$99,MATCH($A15,'Annex 4 LDNO charges'!$A$14:$A$99,0)))</f>
        <v>TBC</v>
      </c>
      <c r="C15" s="228">
        <f>IFERROR(INDEX('Annex 1 LV, HV and UMS charges'!$C$14:$C$29,MATCH($A15,'Annex 1 LV, HV and UMS charges'!$A$14:$A$294,0)),INDEX('Annex 4 LDNO charges'!$C$14:$C$99,MATCH($A15,'Annex 4 LDNO charges'!$A$14:$A$99,0)))</f>
        <v>0</v>
      </c>
      <c r="D15" s="231"/>
      <c r="E15" s="231"/>
      <c r="F15" s="234">
        <f>$F$7</f>
        <v>0.2076660614211347</v>
      </c>
    </row>
    <row r="16" spans="1:6" ht="22.5" customHeight="1" x14ac:dyDescent="0.2">
      <c r="A16" s="226" t="s">
        <v>219</v>
      </c>
      <c r="B16" s="227" t="str">
        <f>IFERROR(INDEX('Annex 1 LV, HV and UMS charges'!$B$14:$B$29,MATCH($A16,'Annex 1 LV, HV and UMS charges'!$A$14:$A$294,0)),INDEX('Annex 4 LDNO charges'!$B$14:$B$99,MATCH($A16,'Annex 4 LDNO charges'!$A$14:$A$99,0)))</f>
        <v>TBC</v>
      </c>
      <c r="C16" s="228">
        <f>IFERROR(INDEX('Annex 1 LV, HV and UMS charges'!$C$14:$C$29,MATCH($A16,'Annex 1 LV, HV and UMS charges'!$A$14:$A$294,0)),INDEX('Annex 4 LDNO charges'!$C$14:$C$99,MATCH($A16,'Annex 4 LDNO charges'!$A$14:$A$99,0)))</f>
        <v>0</v>
      </c>
      <c r="D16" s="231"/>
      <c r="E16" s="231"/>
      <c r="F16" s="234">
        <f>$F$8</f>
        <v>0.2076660614211347</v>
      </c>
    </row>
    <row r="17" spans="1:6" ht="22.5" customHeight="1" x14ac:dyDescent="0.2">
      <c r="A17" s="226" t="s">
        <v>220</v>
      </c>
      <c r="B17" s="227" t="str">
        <f>IFERROR(INDEX('Annex 1 LV, HV and UMS charges'!$B$14:$B$29,MATCH($A17,'Annex 1 LV, HV and UMS charges'!$A$14:$A$294,0)),INDEX('Annex 4 LDNO charges'!$B$14:$B$99,MATCH($A17,'Annex 4 LDNO charges'!$A$14:$A$99,0)))</f>
        <v>TBC</v>
      </c>
      <c r="C17" s="228">
        <f>IFERROR(INDEX('Annex 1 LV, HV and UMS charges'!$C$14:$C$29,MATCH($A17,'Annex 1 LV, HV and UMS charges'!$A$14:$A$294,0)),INDEX('Annex 4 LDNO charges'!$C$14:$C$99,MATCH($A17,'Annex 4 LDNO charges'!$A$14:$A$99,0)))</f>
        <v>0</v>
      </c>
      <c r="D17" s="231"/>
      <c r="E17" s="231"/>
      <c r="F17" s="234">
        <f>$F$9</f>
        <v>0.2076660614211347</v>
      </c>
    </row>
    <row r="18" spans="1:6" ht="22.5" customHeight="1" x14ac:dyDescent="0.2">
      <c r="A18" s="230" t="s">
        <v>227</v>
      </c>
      <c r="B18" s="227" t="str">
        <f>IFERROR(INDEX('Annex 1 LV, HV and UMS charges'!$B$14:$B$29,MATCH($A18,'Annex 1 LV, HV and UMS charges'!$A$14:$A$294,0)),INDEX('Annex 4 LDNO charges'!$B$14:$B$99,MATCH($A18,'Annex 4 LDNO charges'!$A$14:$A$99,0)))</f>
        <v>TBC</v>
      </c>
      <c r="C18" s="228" t="str">
        <f>IFERROR(INDEX('Annex 1 LV, HV and UMS charges'!$C$14:$C$29,MATCH($A18,'Annex 1 LV, HV and UMS charges'!$A$14:$A$294,0)),INDEX('Annex 4 LDNO charges'!$C$14:$C$99,MATCH($A18,'Annex 4 LDNO charges'!$A$14:$A$99,0)))</f>
        <v>1, 2 or 5-8</v>
      </c>
      <c r="D18" s="234">
        <f>$D$5</f>
        <v>9.0833095421880318E-3</v>
      </c>
      <c r="E18" s="234">
        <f>$E$5</f>
        <v>0</v>
      </c>
      <c r="F18" s="234">
        <f>$F$5</f>
        <v>0.2076660614211347</v>
      </c>
    </row>
    <row r="19" spans="1:6" ht="22.5" customHeight="1" x14ac:dyDescent="0.2">
      <c r="A19" s="230" t="s">
        <v>229</v>
      </c>
      <c r="B19" s="227" t="str">
        <f>IFERROR(INDEX('Annex 1 LV, HV and UMS charges'!$B$14:$B$29,MATCH($A19,'Annex 1 LV, HV and UMS charges'!$A$14:$A$294,0)),INDEX('Annex 4 LDNO charges'!$B$14:$B$99,MATCH($A19,'Annex 4 LDNO charges'!$A$14:$A$99,0)))</f>
        <v>TBC</v>
      </c>
      <c r="C19" s="228" t="str">
        <f>IFERROR(INDEX('Annex 1 LV, HV and UMS charges'!$C$14:$C$29,MATCH($A19,'Annex 1 LV, HV and UMS charges'!$A$14:$A$294,0)),INDEX('Annex 4 LDNO charges'!$C$14:$C$99,MATCH($A19,'Annex 4 LDNO charges'!$A$14:$A$99,0)))</f>
        <v>3, 4 or 5-8</v>
      </c>
      <c r="D19" s="231"/>
      <c r="E19" s="231"/>
      <c r="F19" s="234">
        <f>$F$6</f>
        <v>0.2076660614211347</v>
      </c>
    </row>
    <row r="20" spans="1:6" ht="22.5" customHeight="1" x14ac:dyDescent="0.2">
      <c r="A20" s="230" t="s">
        <v>231</v>
      </c>
      <c r="B20" s="227" t="str">
        <f>IFERROR(INDEX('Annex 1 LV, HV and UMS charges'!$B$14:$B$29,MATCH($A20,'Annex 1 LV, HV and UMS charges'!$A$14:$A$294,0)),INDEX('Annex 4 LDNO charges'!$B$14:$B$99,MATCH($A20,'Annex 4 LDNO charges'!$A$14:$A$99,0)))</f>
        <v>TBC</v>
      </c>
      <c r="C20" s="228">
        <f>IFERROR(INDEX('Annex 1 LV, HV and UMS charges'!$C$14:$C$29,MATCH($A20,'Annex 1 LV, HV and UMS charges'!$A$14:$A$294,0)),INDEX('Annex 4 LDNO charges'!$C$14:$C$99,MATCH($A20,'Annex 4 LDNO charges'!$A$14:$A$99,0)))</f>
        <v>0</v>
      </c>
      <c r="D20" s="231"/>
      <c r="E20" s="231"/>
      <c r="F20" s="234">
        <f>$F$7</f>
        <v>0.2076660614211347</v>
      </c>
    </row>
    <row r="21" spans="1:6" ht="22.5" customHeight="1" x14ac:dyDescent="0.2">
      <c r="A21" s="230" t="s">
        <v>232</v>
      </c>
      <c r="B21" s="227" t="str">
        <f>IFERROR(INDEX('Annex 1 LV, HV and UMS charges'!$B$14:$B$29,MATCH($A21,'Annex 1 LV, HV and UMS charges'!$A$14:$A$294,0)),INDEX('Annex 4 LDNO charges'!$B$14:$B$99,MATCH($A21,'Annex 4 LDNO charges'!$A$14:$A$99,0)))</f>
        <v>TBC</v>
      </c>
      <c r="C21" s="228">
        <f>IFERROR(INDEX('Annex 1 LV, HV and UMS charges'!$C$14:$C$29,MATCH($A21,'Annex 1 LV, HV and UMS charges'!$A$14:$A$294,0)),INDEX('Annex 4 LDNO charges'!$C$14:$C$99,MATCH($A21,'Annex 4 LDNO charges'!$A$14:$A$99,0)))</f>
        <v>0</v>
      </c>
      <c r="D21" s="231"/>
      <c r="E21" s="231"/>
      <c r="F21" s="234">
        <f>$F$8</f>
        <v>0.2076660614211347</v>
      </c>
    </row>
    <row r="22" spans="1:6" ht="22.5" customHeight="1" x14ac:dyDescent="0.2">
      <c r="A22" s="230" t="s">
        <v>233</v>
      </c>
      <c r="B22" s="227" t="str">
        <f>IFERROR(INDEX('Annex 1 LV, HV and UMS charges'!$B$14:$B$29,MATCH($A22,'Annex 1 LV, HV and UMS charges'!$A$14:$A$294,0)),INDEX('Annex 4 LDNO charges'!$B$14:$B$99,MATCH($A22,'Annex 4 LDNO charges'!$A$14:$A$99,0)))</f>
        <v>TBC</v>
      </c>
      <c r="C22" s="228">
        <f>IFERROR(INDEX('Annex 1 LV, HV and UMS charges'!$C$14:$C$29,MATCH($A22,'Annex 1 LV, HV and UMS charges'!$A$14:$A$294,0)),INDEX('Annex 4 LDNO charges'!$C$14:$C$99,MATCH($A22,'Annex 4 LDNO charges'!$A$14:$A$99,0)))</f>
        <v>0</v>
      </c>
      <c r="D22" s="231"/>
      <c r="E22" s="231"/>
      <c r="F22" s="234">
        <f>$F$9</f>
        <v>0.2076660614211347</v>
      </c>
    </row>
    <row r="23" spans="1:6" ht="22.5" customHeight="1" x14ac:dyDescent="0.2">
      <c r="A23" s="230" t="s">
        <v>240</v>
      </c>
      <c r="B23" s="227" t="str">
        <f>IFERROR(INDEX('Annex 1 LV, HV and UMS charges'!$B$14:$B$29,MATCH($A23,'Annex 1 LV, HV and UMS charges'!$A$14:$A$294,0)),INDEX('Annex 4 LDNO charges'!$B$14:$B$99,MATCH($A23,'Annex 4 LDNO charges'!$A$14:$A$99,0)))</f>
        <v>TBC</v>
      </c>
      <c r="C23" s="228" t="str">
        <f>IFERROR(INDEX('Annex 1 LV, HV and UMS charges'!$C$14:$C$29,MATCH($A23,'Annex 1 LV, HV and UMS charges'!$A$14:$A$294,0)),INDEX('Annex 4 LDNO charges'!$C$14:$C$99,MATCH($A23,'Annex 4 LDNO charges'!$A$14:$A$99,0)))</f>
        <v>1, 2 or 5-8</v>
      </c>
      <c r="D23" s="234">
        <f>$D$5</f>
        <v>9.0833095421880318E-3</v>
      </c>
      <c r="E23" s="234">
        <f>$E$5</f>
        <v>0</v>
      </c>
      <c r="F23" s="234">
        <f>$F$5</f>
        <v>0.2076660614211347</v>
      </c>
    </row>
    <row r="24" spans="1:6" ht="22.5" customHeight="1" x14ac:dyDescent="0.2">
      <c r="A24" s="230" t="s">
        <v>242</v>
      </c>
      <c r="B24" s="227" t="str">
        <f>IFERROR(INDEX('Annex 1 LV, HV and UMS charges'!$B$14:$B$29,MATCH($A24,'Annex 1 LV, HV and UMS charges'!$A$14:$A$294,0)),INDEX('Annex 4 LDNO charges'!$B$14:$B$99,MATCH($A24,'Annex 4 LDNO charges'!$A$14:$A$99,0)))</f>
        <v>TBC</v>
      </c>
      <c r="C24" s="228" t="str">
        <f>IFERROR(INDEX('Annex 1 LV, HV and UMS charges'!$C$14:$C$29,MATCH($A24,'Annex 1 LV, HV and UMS charges'!$A$14:$A$294,0)),INDEX('Annex 4 LDNO charges'!$C$14:$C$99,MATCH($A24,'Annex 4 LDNO charges'!$A$14:$A$99,0)))</f>
        <v>3, 4 or 5-8</v>
      </c>
      <c r="D24" s="231"/>
      <c r="E24" s="231"/>
      <c r="F24" s="234">
        <f>$F$6</f>
        <v>0.2076660614211347</v>
      </c>
    </row>
    <row r="25" spans="1:6" ht="22.5" customHeight="1" x14ac:dyDescent="0.2">
      <c r="A25" s="230" t="s">
        <v>244</v>
      </c>
      <c r="B25" s="227" t="str">
        <f>IFERROR(INDEX('Annex 1 LV, HV and UMS charges'!$B$14:$B$29,MATCH($A25,'Annex 1 LV, HV and UMS charges'!$A$14:$A$294,0)),INDEX('Annex 4 LDNO charges'!$B$14:$B$99,MATCH($A25,'Annex 4 LDNO charges'!$A$14:$A$99,0)))</f>
        <v>TBC</v>
      </c>
      <c r="C25" s="228">
        <f>IFERROR(INDEX('Annex 1 LV, HV and UMS charges'!$C$14:$C$29,MATCH($A25,'Annex 1 LV, HV and UMS charges'!$A$14:$A$294,0)),INDEX('Annex 4 LDNO charges'!$C$14:$C$99,MATCH($A25,'Annex 4 LDNO charges'!$A$14:$A$99,0)))</f>
        <v>0</v>
      </c>
      <c r="D25" s="231"/>
      <c r="E25" s="231"/>
      <c r="F25" s="234">
        <f>$F$7</f>
        <v>0.2076660614211347</v>
      </c>
    </row>
    <row r="26" spans="1:6" ht="22.5" customHeight="1" x14ac:dyDescent="0.2">
      <c r="A26" s="230" t="s">
        <v>245</v>
      </c>
      <c r="B26" s="227" t="str">
        <f>IFERROR(INDEX('Annex 1 LV, HV and UMS charges'!$B$14:$B$29,MATCH($A26,'Annex 1 LV, HV and UMS charges'!$A$14:$A$294,0)),INDEX('Annex 4 LDNO charges'!$B$14:$B$99,MATCH($A26,'Annex 4 LDNO charges'!$A$14:$A$99,0)))</f>
        <v>TBC</v>
      </c>
      <c r="C26" s="228">
        <f>IFERROR(INDEX('Annex 1 LV, HV and UMS charges'!$C$14:$C$29,MATCH($A26,'Annex 1 LV, HV and UMS charges'!$A$14:$A$294,0)),INDEX('Annex 4 LDNO charges'!$C$14:$C$99,MATCH($A26,'Annex 4 LDNO charges'!$A$14:$A$99,0)))</f>
        <v>0</v>
      </c>
      <c r="D26" s="231"/>
      <c r="E26" s="231"/>
      <c r="F26" s="234">
        <f>$F$8</f>
        <v>0.2076660614211347</v>
      </c>
    </row>
    <row r="27" spans="1:6" ht="22.5" customHeight="1" x14ac:dyDescent="0.2">
      <c r="A27" s="230" t="s">
        <v>246</v>
      </c>
      <c r="B27" s="227" t="str">
        <f>IFERROR(INDEX('Annex 1 LV, HV and UMS charges'!$B$14:$B$29,MATCH($A27,'Annex 1 LV, HV and UMS charges'!$A$14:$A$294,0)),INDEX('Annex 4 LDNO charges'!$B$14:$B$99,MATCH($A27,'Annex 4 LDNO charges'!$A$14:$A$99,0)))</f>
        <v>TBC</v>
      </c>
      <c r="C27" s="228">
        <f>IFERROR(INDEX('Annex 1 LV, HV and UMS charges'!$C$14:$C$29,MATCH($A27,'Annex 1 LV, HV and UMS charges'!$A$14:$A$294,0)),INDEX('Annex 4 LDNO charges'!$C$14:$C$99,MATCH($A27,'Annex 4 LDNO charges'!$A$14:$A$99,0)))</f>
        <v>0</v>
      </c>
      <c r="D27" s="231"/>
      <c r="E27" s="231"/>
      <c r="F27" s="234">
        <f>$F$9</f>
        <v>0.2076660614211347</v>
      </c>
    </row>
    <row r="28" spans="1:6" ht="22.5" customHeight="1" x14ac:dyDescent="0.2">
      <c r="A28" s="230" t="s">
        <v>253</v>
      </c>
      <c r="B28" s="227" t="str">
        <f>IFERROR(INDEX('Annex 1 LV, HV and UMS charges'!$B$14:$B$29,MATCH($A28,'Annex 1 LV, HV and UMS charges'!$A$14:$A$294,0)),INDEX('Annex 4 LDNO charges'!$B$14:$B$99,MATCH($A28,'Annex 4 LDNO charges'!$A$14:$A$99,0)))</f>
        <v>TBC</v>
      </c>
      <c r="C28" s="228" t="str">
        <f>IFERROR(INDEX('Annex 1 LV, HV and UMS charges'!$C$14:$C$29,MATCH($A28,'Annex 1 LV, HV and UMS charges'!$A$14:$A$294,0)),INDEX('Annex 4 LDNO charges'!$C$14:$C$99,MATCH($A28,'Annex 4 LDNO charges'!$A$14:$A$99,0)))</f>
        <v>1, 2 or 5-8</v>
      </c>
      <c r="D28" s="234">
        <f>$D$5</f>
        <v>9.0833095421880318E-3</v>
      </c>
      <c r="E28" s="234">
        <f>$E$5</f>
        <v>0</v>
      </c>
      <c r="F28" s="234">
        <f>$F$5</f>
        <v>0.2076660614211347</v>
      </c>
    </row>
    <row r="29" spans="1:6" ht="22.5" customHeight="1" x14ac:dyDescent="0.2">
      <c r="A29" s="230" t="s">
        <v>255</v>
      </c>
      <c r="B29" s="227" t="str">
        <f>IFERROR(INDEX('Annex 1 LV, HV and UMS charges'!$B$14:$B$29,MATCH($A29,'Annex 1 LV, HV and UMS charges'!$A$14:$A$294,0)),INDEX('Annex 4 LDNO charges'!$B$14:$B$99,MATCH($A29,'Annex 4 LDNO charges'!$A$14:$A$99,0)))</f>
        <v>TBC</v>
      </c>
      <c r="C29" s="228" t="str">
        <f>IFERROR(INDEX('Annex 1 LV, HV and UMS charges'!$C$14:$C$29,MATCH($A29,'Annex 1 LV, HV and UMS charges'!$A$14:$A$294,0)),INDEX('Annex 4 LDNO charges'!$C$14:$C$99,MATCH($A29,'Annex 4 LDNO charges'!$A$14:$A$99,0)))</f>
        <v>3, 4 or 5-8</v>
      </c>
      <c r="D29" s="231"/>
      <c r="E29" s="231"/>
      <c r="F29" s="234">
        <f>$F$6</f>
        <v>0.2076660614211347</v>
      </c>
    </row>
    <row r="30" spans="1:6" ht="22.5" customHeight="1" x14ac:dyDescent="0.2">
      <c r="A30" s="230" t="s">
        <v>257</v>
      </c>
      <c r="B30" s="227" t="str">
        <f>IFERROR(INDEX('Annex 1 LV, HV and UMS charges'!$B$14:$B$29,MATCH($A30,'Annex 1 LV, HV and UMS charges'!$A$14:$A$294,0)),INDEX('Annex 4 LDNO charges'!$B$14:$B$99,MATCH($A30,'Annex 4 LDNO charges'!$A$14:$A$99,0)))</f>
        <v>TBC</v>
      </c>
      <c r="C30" s="228">
        <f>IFERROR(INDEX('Annex 1 LV, HV and UMS charges'!$C$14:$C$29,MATCH($A30,'Annex 1 LV, HV and UMS charges'!$A$14:$A$294,0)),INDEX('Annex 4 LDNO charges'!$C$14:$C$99,MATCH($A30,'Annex 4 LDNO charges'!$A$14:$A$99,0)))</f>
        <v>0</v>
      </c>
      <c r="D30" s="231"/>
      <c r="E30" s="231"/>
      <c r="F30" s="234">
        <f>$F$7</f>
        <v>0.2076660614211347</v>
      </c>
    </row>
    <row r="31" spans="1:6" ht="22.5" customHeight="1" x14ac:dyDescent="0.2">
      <c r="A31" s="230" t="s">
        <v>258</v>
      </c>
      <c r="B31" s="227" t="str">
        <f>IFERROR(INDEX('Annex 1 LV, HV and UMS charges'!$B$14:$B$29,MATCH($A31,'Annex 1 LV, HV and UMS charges'!$A$14:$A$294,0)),INDEX('Annex 4 LDNO charges'!$B$14:$B$99,MATCH($A31,'Annex 4 LDNO charges'!$A$14:$A$99,0)))</f>
        <v>TBC</v>
      </c>
      <c r="C31" s="228">
        <f>IFERROR(INDEX('Annex 1 LV, HV and UMS charges'!$C$14:$C$29,MATCH($A31,'Annex 1 LV, HV and UMS charges'!$A$14:$A$294,0)),INDEX('Annex 4 LDNO charges'!$C$14:$C$99,MATCH($A31,'Annex 4 LDNO charges'!$A$14:$A$99,0)))</f>
        <v>0</v>
      </c>
      <c r="D31" s="231"/>
      <c r="E31" s="231"/>
      <c r="F31" s="234">
        <f>$F$8</f>
        <v>0.2076660614211347</v>
      </c>
    </row>
    <row r="32" spans="1:6" ht="22.5" customHeight="1" x14ac:dyDescent="0.2">
      <c r="A32" s="230" t="s">
        <v>259</v>
      </c>
      <c r="B32" s="227" t="str">
        <f>IFERROR(INDEX('Annex 1 LV, HV and UMS charges'!$B$14:$B$29,MATCH($A32,'Annex 1 LV, HV and UMS charges'!$A$14:$A$294,0)),INDEX('Annex 4 LDNO charges'!$B$14:$B$99,MATCH($A32,'Annex 4 LDNO charges'!$A$14:$A$99,0)))</f>
        <v>TBC</v>
      </c>
      <c r="C32" s="228">
        <f>IFERROR(INDEX('Annex 1 LV, HV and UMS charges'!$C$14:$C$29,MATCH($A32,'Annex 1 LV, HV and UMS charges'!$A$14:$A$294,0)),INDEX('Annex 4 LDNO charges'!$C$14:$C$99,MATCH($A32,'Annex 4 LDNO charges'!$A$14:$A$99,0)))</f>
        <v>0</v>
      </c>
      <c r="D32" s="231"/>
      <c r="E32" s="231"/>
      <c r="F32" s="234">
        <f>$F$9</f>
        <v>0.2076660614211347</v>
      </c>
    </row>
    <row r="33" spans="1:6" ht="22.5" customHeight="1" x14ac:dyDescent="0.2">
      <c r="A33" s="230" t="s">
        <v>266</v>
      </c>
      <c r="B33" s="227" t="str">
        <f>IFERROR(INDEX('Annex 1 LV, HV and UMS charges'!$B$14:$B$29,MATCH($A33,'Annex 1 LV, HV and UMS charges'!$A$14:$A$294,0)),INDEX('Annex 4 LDNO charges'!$B$14:$B$99,MATCH($A33,'Annex 4 LDNO charges'!$A$14:$A$99,0)))</f>
        <v>TBC</v>
      </c>
      <c r="C33" s="228" t="str">
        <f>IFERROR(INDEX('Annex 1 LV, HV and UMS charges'!$C$14:$C$29,MATCH($A33,'Annex 1 LV, HV and UMS charges'!$A$14:$A$294,0)),INDEX('Annex 4 LDNO charges'!$C$14:$C$99,MATCH($A33,'Annex 4 LDNO charges'!$A$14:$A$99,0)))</f>
        <v>1, 2 or 5-8</v>
      </c>
      <c r="D33" s="234">
        <f>$D$5</f>
        <v>9.0833095421880318E-3</v>
      </c>
      <c r="E33" s="234">
        <f>$E$5</f>
        <v>0</v>
      </c>
      <c r="F33" s="234">
        <f>$F$5</f>
        <v>0.2076660614211347</v>
      </c>
    </row>
    <row r="34" spans="1:6" ht="22.5" customHeight="1" x14ac:dyDescent="0.2">
      <c r="A34" s="230" t="s">
        <v>268</v>
      </c>
      <c r="B34" s="227" t="str">
        <f>IFERROR(INDEX('Annex 1 LV, HV and UMS charges'!$B$14:$B$29,MATCH($A34,'Annex 1 LV, HV and UMS charges'!$A$14:$A$294,0)),INDEX('Annex 4 LDNO charges'!$B$14:$B$99,MATCH($A34,'Annex 4 LDNO charges'!$A$14:$A$99,0)))</f>
        <v>TBC</v>
      </c>
      <c r="C34" s="228" t="str">
        <f>IFERROR(INDEX('Annex 1 LV, HV and UMS charges'!$C$14:$C$29,MATCH($A34,'Annex 1 LV, HV and UMS charges'!$A$14:$A$294,0)),INDEX('Annex 4 LDNO charges'!$C$14:$C$99,MATCH($A34,'Annex 4 LDNO charges'!$A$14:$A$99,0)))</f>
        <v>3, 4 or 5-8</v>
      </c>
      <c r="D34" s="231"/>
      <c r="E34" s="231"/>
      <c r="F34" s="234">
        <f>$F$6</f>
        <v>0.2076660614211347</v>
      </c>
    </row>
    <row r="35" spans="1:6" ht="22.5" customHeight="1" x14ac:dyDescent="0.2">
      <c r="A35" s="230" t="s">
        <v>270</v>
      </c>
      <c r="B35" s="227" t="str">
        <f>IFERROR(INDEX('Annex 1 LV, HV and UMS charges'!$B$14:$B$29,MATCH($A35,'Annex 1 LV, HV and UMS charges'!$A$14:$A$294,0)),INDEX('Annex 4 LDNO charges'!$B$14:$B$99,MATCH($A35,'Annex 4 LDNO charges'!$A$14:$A$99,0)))</f>
        <v>TBC</v>
      </c>
      <c r="C35" s="228">
        <f>IFERROR(INDEX('Annex 1 LV, HV and UMS charges'!$C$14:$C$29,MATCH($A35,'Annex 1 LV, HV and UMS charges'!$A$14:$A$294,0)),INDEX('Annex 4 LDNO charges'!$C$14:$C$99,MATCH($A35,'Annex 4 LDNO charges'!$A$14:$A$99,0)))</f>
        <v>0</v>
      </c>
      <c r="D35" s="231"/>
      <c r="E35" s="231"/>
      <c r="F35" s="234">
        <f>$F$7</f>
        <v>0.2076660614211347</v>
      </c>
    </row>
    <row r="36" spans="1:6" ht="22.5" customHeight="1" x14ac:dyDescent="0.2">
      <c r="A36" s="230" t="s">
        <v>271</v>
      </c>
      <c r="B36" s="227" t="str">
        <f>IFERROR(INDEX('Annex 1 LV, HV and UMS charges'!$B$14:$B$29,MATCH($A36,'Annex 1 LV, HV and UMS charges'!$A$14:$A$294,0)),INDEX('Annex 4 LDNO charges'!$B$14:$B$99,MATCH($A36,'Annex 4 LDNO charges'!$A$14:$A$99,0)))</f>
        <v>TBC</v>
      </c>
      <c r="C36" s="228">
        <f>IFERROR(INDEX('Annex 1 LV, HV and UMS charges'!$C$14:$C$29,MATCH($A36,'Annex 1 LV, HV and UMS charges'!$A$14:$A$294,0)),INDEX('Annex 4 LDNO charges'!$C$14:$C$99,MATCH($A36,'Annex 4 LDNO charges'!$A$14:$A$99,0)))</f>
        <v>0</v>
      </c>
      <c r="D36" s="231"/>
      <c r="E36" s="231"/>
      <c r="F36" s="234">
        <f>$F$8</f>
        <v>0.2076660614211347</v>
      </c>
    </row>
    <row r="37" spans="1:6" ht="22.5" customHeight="1" x14ac:dyDescent="0.2">
      <c r="A37" s="230" t="s">
        <v>272</v>
      </c>
      <c r="B37" s="227" t="str">
        <f>IFERROR(INDEX('Annex 1 LV, HV and UMS charges'!$B$14:$B$29,MATCH($A37,'Annex 1 LV, HV and UMS charges'!$A$14:$A$294,0)),INDEX('Annex 4 LDNO charges'!$B$14:$B$99,MATCH($A37,'Annex 4 LDNO charges'!$A$14:$A$99,0)))</f>
        <v>TBC</v>
      </c>
      <c r="C37" s="228">
        <f>IFERROR(INDEX('Annex 1 LV, HV and UMS charges'!$C$14:$C$29,MATCH($A37,'Annex 1 LV, HV and UMS charges'!$A$14:$A$294,0)),INDEX('Annex 4 LDNO charges'!$C$14:$C$99,MATCH($A37,'Annex 4 LDNO charges'!$A$14:$A$99,0)))</f>
        <v>0</v>
      </c>
      <c r="D37" s="231"/>
      <c r="E37" s="231"/>
      <c r="F37" s="234">
        <f>$F$9</f>
        <v>0.2076660614211347</v>
      </c>
    </row>
    <row r="38" spans="1:6" ht="22.5" customHeight="1" x14ac:dyDescent="0.2">
      <c r="A38" s="230" t="s">
        <v>279</v>
      </c>
      <c r="B38" s="227" t="str">
        <f>IFERROR(INDEX('Annex 1 LV, HV and UMS charges'!$B$14:$B$29,MATCH($A38,'Annex 1 LV, HV and UMS charges'!$A$14:$A$294,0)),INDEX('Annex 4 LDNO charges'!$B$14:$B$99,MATCH($A38,'Annex 4 LDNO charges'!$A$14:$A$99,0)))</f>
        <v>TBC</v>
      </c>
      <c r="C38" s="228" t="str">
        <f>IFERROR(INDEX('Annex 1 LV, HV and UMS charges'!$C$14:$C$29,MATCH($A38,'Annex 1 LV, HV and UMS charges'!$A$14:$A$294,0)),INDEX('Annex 4 LDNO charges'!$C$14:$C$99,MATCH($A38,'Annex 4 LDNO charges'!$A$14:$A$99,0)))</f>
        <v>1, 2 or 5-8</v>
      </c>
      <c r="D38" s="234">
        <f>$D$5</f>
        <v>9.0833095421880318E-3</v>
      </c>
      <c r="E38" s="234">
        <f>$E$5</f>
        <v>0</v>
      </c>
      <c r="F38" s="234">
        <f>$F$5</f>
        <v>0.2076660614211347</v>
      </c>
    </row>
    <row r="39" spans="1:6" ht="22.5" customHeight="1" x14ac:dyDescent="0.2">
      <c r="A39" s="230" t="s">
        <v>281</v>
      </c>
      <c r="B39" s="227" t="str">
        <f>IFERROR(INDEX('Annex 1 LV, HV and UMS charges'!$B$14:$B$29,MATCH($A39,'Annex 1 LV, HV and UMS charges'!$A$14:$A$294,0)),INDEX('Annex 4 LDNO charges'!$B$14:$B$99,MATCH($A39,'Annex 4 LDNO charges'!$A$14:$A$99,0)))</f>
        <v>TBC</v>
      </c>
      <c r="C39" s="228" t="str">
        <f>IFERROR(INDEX('Annex 1 LV, HV and UMS charges'!$C$14:$C$29,MATCH($A39,'Annex 1 LV, HV and UMS charges'!$A$14:$A$294,0)),INDEX('Annex 4 LDNO charges'!$C$14:$C$99,MATCH($A39,'Annex 4 LDNO charges'!$A$14:$A$99,0)))</f>
        <v>3, 4 or 5-8</v>
      </c>
      <c r="D39" s="231"/>
      <c r="E39" s="231"/>
      <c r="F39" s="234">
        <f>$F$6</f>
        <v>0.2076660614211347</v>
      </c>
    </row>
    <row r="40" spans="1:6" ht="22.5" customHeight="1" x14ac:dyDescent="0.2">
      <c r="A40" s="230" t="s">
        <v>283</v>
      </c>
      <c r="B40" s="227" t="str">
        <f>IFERROR(INDEX('Annex 1 LV, HV and UMS charges'!$B$14:$B$29,MATCH($A40,'Annex 1 LV, HV and UMS charges'!$A$14:$A$294,0)),INDEX('Annex 4 LDNO charges'!$B$14:$B$99,MATCH($A40,'Annex 4 LDNO charges'!$A$14:$A$99,0)))</f>
        <v>TBC</v>
      </c>
      <c r="C40" s="228">
        <f>IFERROR(INDEX('Annex 1 LV, HV and UMS charges'!$C$14:$C$29,MATCH($A40,'Annex 1 LV, HV and UMS charges'!$A$14:$A$294,0)),INDEX('Annex 4 LDNO charges'!$C$14:$C$99,MATCH($A40,'Annex 4 LDNO charges'!$A$14:$A$99,0)))</f>
        <v>0</v>
      </c>
      <c r="D40" s="231"/>
      <c r="E40" s="231"/>
      <c r="F40" s="234">
        <f>$F$7</f>
        <v>0.2076660614211347</v>
      </c>
    </row>
    <row r="41" spans="1:6" ht="22.5" customHeight="1" x14ac:dyDescent="0.2">
      <c r="A41" s="230" t="s">
        <v>284</v>
      </c>
      <c r="B41" s="227" t="str">
        <f>IFERROR(INDEX('Annex 1 LV, HV and UMS charges'!$B$14:$B$29,MATCH($A41,'Annex 1 LV, HV and UMS charges'!$A$14:$A$294,0)),INDEX('Annex 4 LDNO charges'!$B$14:$B$99,MATCH($A41,'Annex 4 LDNO charges'!$A$14:$A$99,0)))</f>
        <v>TBC</v>
      </c>
      <c r="C41" s="228">
        <f>IFERROR(INDEX('Annex 1 LV, HV and UMS charges'!$C$14:$C$29,MATCH($A41,'Annex 1 LV, HV and UMS charges'!$A$14:$A$294,0)),INDEX('Annex 4 LDNO charges'!$C$14:$C$99,MATCH($A41,'Annex 4 LDNO charges'!$A$14:$A$99,0)))</f>
        <v>0</v>
      </c>
      <c r="D41" s="231"/>
      <c r="E41" s="231"/>
      <c r="F41" s="234">
        <f>$F$8</f>
        <v>0.2076660614211347</v>
      </c>
    </row>
    <row r="42" spans="1:6" ht="22.5" customHeight="1" x14ac:dyDescent="0.2">
      <c r="A42" s="230" t="s">
        <v>285</v>
      </c>
      <c r="B42" s="227" t="str">
        <f>IFERROR(INDEX('Annex 1 LV, HV and UMS charges'!$B$14:$B$29,MATCH($A42,'Annex 1 LV, HV and UMS charges'!$A$14:$A$294,0)),INDEX('Annex 4 LDNO charges'!$B$14:$B$99,MATCH($A42,'Annex 4 LDNO charges'!$A$14:$A$99,0)))</f>
        <v>TBC</v>
      </c>
      <c r="C42" s="228">
        <f>IFERROR(INDEX('Annex 1 LV, HV and UMS charges'!$C$14:$C$29,MATCH($A42,'Annex 1 LV, HV and UMS charges'!$A$14:$A$294,0)),INDEX('Annex 4 LDNO charges'!$C$14:$C$99,MATCH($A42,'Annex 4 LDNO charges'!$A$14:$A$99,0)))</f>
        <v>0</v>
      </c>
      <c r="D42" s="231"/>
      <c r="E42" s="231"/>
      <c r="F42" s="234">
        <f>$F$9</f>
        <v>0.2076660614211347</v>
      </c>
    </row>
    <row r="43" spans="1:6" ht="12.75" x14ac:dyDescent="0.2">
      <c r="A43" s="222" t="s">
        <v>581</v>
      </c>
    </row>
    <row r="44" spans="1:6" ht="12.75" x14ac:dyDescent="0.2">
      <c r="A44" s="222" t="s">
        <v>582</v>
      </c>
    </row>
    <row r="45" spans="1:6" ht="12.75" x14ac:dyDescent="0.2">
      <c r="A45" s="222" t="s">
        <v>583</v>
      </c>
    </row>
  </sheetData>
  <autoFilter ref="A4:F45"/>
  <mergeCells count="2">
    <mergeCell ref="B1:C1"/>
    <mergeCell ref="A2:F2"/>
  </mergeCells>
  <hyperlinks>
    <hyperlink ref="A1" location="Overview!A1" display="Back to Overview"/>
  </hyperlinks>
  <pageMargins left="0.39370078740157483" right="0.39370078740157483" top="0.51181102362204722" bottom="0.74803149606299213" header="0.27559055118110237" footer="0.27559055118110237"/>
  <pageSetup paperSize="9" scale="75" fitToHeight="10" orientation="portrait" r:id="rId1"/>
  <headerFooter scaleWithDoc="0">
    <oddHeader>&amp;L&amp;"Arial,Bold"Annex 7 &amp;"Arial,Regular"- Schedule of Charges to recover Excess Supplier of Last Resort pass-through costs</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377"/>
  <sheetViews>
    <sheetView topLeftCell="A357" zoomScale="85" zoomScaleNormal="85" zoomScaleSheetLayoutView="100" workbookViewId="0">
      <selection activeCell="C4" sqref="C4:D377"/>
    </sheetView>
  </sheetViews>
  <sheetFormatPr defaultColWidth="9.140625"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6" t="s">
        <v>24</v>
      </c>
      <c r="B1" s="3"/>
      <c r="C1" s="2"/>
      <c r="E1" s="10"/>
      <c r="F1" s="4"/>
      <c r="G1" s="4"/>
    </row>
    <row r="2" spans="1:7" s="11" customFormat="1" ht="34.15" customHeight="1" x14ac:dyDescent="0.2">
      <c r="A2" s="262" t="str">
        <f>Overview!B4&amp; " - Effective from "&amp;TEXT(Overview!D4,"D MMMM YYYY")&amp;" - "&amp;Overview!E4&amp;" Nodal/Zonal charges"</f>
        <v>Western Power Distribution (South Wales) plc - Effective from 1 April 2021 - Final Nodal/Zonal charges</v>
      </c>
      <c r="B2" s="263"/>
      <c r="C2" s="263"/>
      <c r="D2" s="264"/>
    </row>
    <row r="3" spans="1:7" ht="60.75" customHeight="1" x14ac:dyDescent="0.2">
      <c r="A3" s="23" t="s">
        <v>98</v>
      </c>
      <c r="B3" s="23" t="s">
        <v>1</v>
      </c>
      <c r="C3" s="23" t="s">
        <v>60</v>
      </c>
      <c r="D3" s="23" t="s">
        <v>61</v>
      </c>
    </row>
    <row r="4" spans="1:7" ht="21.75" customHeight="1" x14ac:dyDescent="0.2">
      <c r="A4" s="7" t="s">
        <v>853</v>
      </c>
      <c r="B4" s="8"/>
      <c r="C4" s="326">
        <v>-0.13437145032822026</v>
      </c>
      <c r="D4" s="326">
        <v>0</v>
      </c>
    </row>
    <row r="5" spans="1:7" ht="21.75" customHeight="1" x14ac:dyDescent="0.2">
      <c r="A5" s="7" t="s">
        <v>854</v>
      </c>
      <c r="B5" s="8"/>
      <c r="C5" s="326">
        <v>2.5017129663563082</v>
      </c>
      <c r="D5" s="326">
        <v>0.24715803325899904</v>
      </c>
    </row>
    <row r="6" spans="1:7" ht="21.75" customHeight="1" x14ac:dyDescent="0.2">
      <c r="A6" s="7" t="s">
        <v>855</v>
      </c>
      <c r="B6" s="8"/>
      <c r="C6" s="326">
        <v>0</v>
      </c>
      <c r="D6" s="326">
        <v>0.46315652524821926</v>
      </c>
    </row>
    <row r="7" spans="1:7" ht="21.75" customHeight="1" x14ac:dyDescent="0.2">
      <c r="A7" s="7" t="s">
        <v>856</v>
      </c>
      <c r="B7" s="8"/>
      <c r="C7" s="326">
        <v>0</v>
      </c>
      <c r="D7" s="326">
        <v>7.2681425901113812</v>
      </c>
    </row>
    <row r="8" spans="1:7" ht="21.75" customHeight="1" x14ac:dyDescent="0.2">
      <c r="A8" s="7" t="s">
        <v>857</v>
      </c>
      <c r="B8" s="8"/>
      <c r="C8" s="326">
        <v>0.75509826042547568</v>
      </c>
      <c r="D8" s="326">
        <v>3.8631326019826036</v>
      </c>
    </row>
    <row r="9" spans="1:7" ht="21.75" customHeight="1" x14ac:dyDescent="0.2">
      <c r="A9" s="7" t="s">
        <v>858</v>
      </c>
      <c r="B9" s="8"/>
      <c r="C9" s="326">
        <v>0.3481941307819002</v>
      </c>
      <c r="D9" s="326">
        <v>0</v>
      </c>
    </row>
    <row r="10" spans="1:7" ht="21.75" customHeight="1" x14ac:dyDescent="0.2">
      <c r="A10" s="7" t="s">
        <v>859</v>
      </c>
      <c r="B10" s="8"/>
      <c r="C10" s="326">
        <v>0</v>
      </c>
      <c r="D10" s="326">
        <v>0.42252229882858738</v>
      </c>
    </row>
    <row r="11" spans="1:7" ht="21.75" customHeight="1" x14ac:dyDescent="0.2">
      <c r="A11" s="7" t="s">
        <v>860</v>
      </c>
      <c r="B11" s="8"/>
      <c r="C11" s="326">
        <v>0.74918401790455735</v>
      </c>
      <c r="D11" s="326">
        <v>3.8797828186414813</v>
      </c>
    </row>
    <row r="12" spans="1:7" ht="21.75" customHeight="1" x14ac:dyDescent="0.2">
      <c r="A12" s="7" t="s">
        <v>861</v>
      </c>
      <c r="B12" s="8"/>
      <c r="C12" s="326">
        <v>3.5371608032993573</v>
      </c>
      <c r="D12" s="326">
        <v>0</v>
      </c>
    </row>
    <row r="13" spans="1:7" ht="21.75" customHeight="1" x14ac:dyDescent="0.2">
      <c r="A13" s="7" t="s">
        <v>862</v>
      </c>
      <c r="B13" s="8"/>
      <c r="C13" s="326">
        <v>0.78010050477161752</v>
      </c>
      <c r="D13" s="326">
        <v>3.860947919750529</v>
      </c>
    </row>
    <row r="14" spans="1:7" ht="21.75" customHeight="1" x14ac:dyDescent="0.2">
      <c r="A14" s="7" t="s">
        <v>863</v>
      </c>
      <c r="B14" s="8"/>
      <c r="C14" s="326">
        <v>0.78017540221687665</v>
      </c>
      <c r="D14" s="326">
        <v>3.8578354518160611</v>
      </c>
    </row>
    <row r="15" spans="1:7" ht="21.75" customHeight="1" x14ac:dyDescent="0.2">
      <c r="A15" s="7" t="s">
        <v>864</v>
      </c>
      <c r="B15" s="8"/>
      <c r="C15" s="326">
        <v>1.6446178050743534</v>
      </c>
      <c r="D15" s="326">
        <v>6.6156874697150103</v>
      </c>
    </row>
    <row r="16" spans="1:7" ht="21.75" customHeight="1" x14ac:dyDescent="0.2">
      <c r="A16" s="7" t="s">
        <v>865</v>
      </c>
      <c r="B16" s="8"/>
      <c r="C16" s="326">
        <v>1.6446178050743534</v>
      </c>
      <c r="D16" s="326">
        <v>6.6156874697150103</v>
      </c>
    </row>
    <row r="17" spans="1:4" ht="21.75" customHeight="1" x14ac:dyDescent="0.2">
      <c r="A17" s="7" t="s">
        <v>866</v>
      </c>
      <c r="B17" s="8"/>
      <c r="C17" s="326">
        <v>0.56245380611929074</v>
      </c>
      <c r="D17" s="326">
        <v>2.5890393939880498</v>
      </c>
    </row>
    <row r="18" spans="1:4" ht="21.75" customHeight="1" x14ac:dyDescent="0.2">
      <c r="A18" s="7" t="s">
        <v>867</v>
      </c>
      <c r="B18" s="8"/>
      <c r="C18" s="326">
        <v>0.7112125525682963</v>
      </c>
      <c r="D18" s="326">
        <v>1.5436167376807972</v>
      </c>
    </row>
    <row r="19" spans="1:4" ht="21.75" customHeight="1" x14ac:dyDescent="0.2">
      <c r="A19" s="7" t="s">
        <v>868</v>
      </c>
      <c r="B19" s="8"/>
      <c r="C19" s="326">
        <v>0.16100070586496684</v>
      </c>
      <c r="D19" s="326">
        <v>0.46629544499202108</v>
      </c>
    </row>
    <row r="20" spans="1:4" ht="21.75" customHeight="1" x14ac:dyDescent="0.2">
      <c r="A20" s="7" t="s">
        <v>869</v>
      </c>
      <c r="B20" s="8"/>
      <c r="C20" s="326">
        <v>0.21616306183435646</v>
      </c>
      <c r="D20" s="326">
        <v>1.3864062720040924</v>
      </c>
    </row>
    <row r="21" spans="1:4" ht="21.75" customHeight="1" x14ac:dyDescent="0.2">
      <c r="A21" s="7" t="s">
        <v>870</v>
      </c>
      <c r="B21" s="8" t="s">
        <v>871</v>
      </c>
      <c r="C21" s="326">
        <v>0.60736418142595283</v>
      </c>
      <c r="D21" s="326">
        <v>0.64760316615452806</v>
      </c>
    </row>
    <row r="22" spans="1:4" ht="21.75" customHeight="1" x14ac:dyDescent="0.2">
      <c r="A22" s="7" t="s">
        <v>872</v>
      </c>
      <c r="B22" s="8"/>
      <c r="C22" s="326">
        <v>1.5780292242732554</v>
      </c>
      <c r="D22" s="326">
        <v>8.659269807758001</v>
      </c>
    </row>
    <row r="23" spans="1:4" ht="21.75" customHeight="1" x14ac:dyDescent="0.2">
      <c r="A23" s="7" t="s">
        <v>873</v>
      </c>
      <c r="B23" s="8"/>
      <c r="C23" s="326">
        <v>0.59679041363313501</v>
      </c>
      <c r="D23" s="326">
        <v>4.8598654314635512</v>
      </c>
    </row>
    <row r="24" spans="1:4" ht="21.75" customHeight="1" x14ac:dyDescent="0.2">
      <c r="A24" s="7" t="s">
        <v>874</v>
      </c>
      <c r="B24" s="8"/>
      <c r="C24" s="326">
        <v>2.244417160134121</v>
      </c>
      <c r="D24" s="326">
        <v>4.0297607627024963</v>
      </c>
    </row>
    <row r="25" spans="1:4" ht="21.75" customHeight="1" x14ac:dyDescent="0.2">
      <c r="A25" s="7" t="s">
        <v>875</v>
      </c>
      <c r="B25" s="8"/>
      <c r="C25" s="326">
        <v>0.52570760269494909</v>
      </c>
      <c r="D25" s="326">
        <v>4.5009021455177045</v>
      </c>
    </row>
    <row r="26" spans="1:4" ht="21.75" customHeight="1" x14ac:dyDescent="0.2">
      <c r="A26" s="7" t="s">
        <v>876</v>
      </c>
      <c r="B26" s="8"/>
      <c r="C26" s="326">
        <v>0.36660475980224683</v>
      </c>
      <c r="D26" s="326">
        <v>4.815609878922821</v>
      </c>
    </row>
    <row r="27" spans="1:4" ht="27.75" customHeight="1" x14ac:dyDescent="0.2">
      <c r="A27" s="7" t="s">
        <v>877</v>
      </c>
      <c r="B27" s="8"/>
      <c r="C27" s="326">
        <v>0.48257131789484714</v>
      </c>
      <c r="D27" s="326">
        <v>1.2199583673309513</v>
      </c>
    </row>
    <row r="28" spans="1:4" ht="27.75" customHeight="1" x14ac:dyDescent="0.2">
      <c r="A28" s="7" t="s">
        <v>878</v>
      </c>
      <c r="B28" s="8"/>
      <c r="C28" s="326">
        <v>2.7581658309641769E-2</v>
      </c>
      <c r="D28" s="326">
        <v>4.6806180754096944</v>
      </c>
    </row>
    <row r="29" spans="1:4" ht="27.75" customHeight="1" x14ac:dyDescent="0.2">
      <c r="A29" s="7" t="s">
        <v>879</v>
      </c>
      <c r="B29" s="8"/>
      <c r="C29" s="326">
        <v>1.2622142435621608</v>
      </c>
      <c r="D29" s="326">
        <v>2.6326566856805007</v>
      </c>
    </row>
    <row r="30" spans="1:4" ht="27.75" customHeight="1" x14ac:dyDescent="0.2">
      <c r="A30" s="7" t="s">
        <v>880</v>
      </c>
      <c r="B30" s="8"/>
      <c r="C30" s="326">
        <v>1.4860934488240356</v>
      </c>
      <c r="D30" s="326">
        <v>4.5769831866951325</v>
      </c>
    </row>
    <row r="31" spans="1:4" ht="27.75" customHeight="1" x14ac:dyDescent="0.2">
      <c r="A31" s="7" t="s">
        <v>881</v>
      </c>
      <c r="B31" s="8"/>
      <c r="C31" s="326">
        <v>0.90236805546985732</v>
      </c>
      <c r="D31" s="326">
        <v>1.9883095814361198</v>
      </c>
    </row>
    <row r="32" spans="1:4" ht="27.75" customHeight="1" x14ac:dyDescent="0.2">
      <c r="A32" s="7" t="s">
        <v>882</v>
      </c>
      <c r="B32" s="8"/>
      <c r="C32" s="326">
        <v>1.855161142788655</v>
      </c>
      <c r="D32" s="326">
        <v>2.7643304978540382</v>
      </c>
    </row>
    <row r="33" spans="1:4" ht="27.75" customHeight="1" x14ac:dyDescent="0.2">
      <c r="A33" s="7" t="s">
        <v>883</v>
      </c>
      <c r="B33" s="8"/>
      <c r="C33" s="326">
        <v>1.9380022358584883</v>
      </c>
      <c r="D33" s="326">
        <v>14.357633787547625</v>
      </c>
    </row>
    <row r="34" spans="1:4" ht="27.75" customHeight="1" x14ac:dyDescent="0.2">
      <c r="A34" s="7" t="s">
        <v>884</v>
      </c>
      <c r="B34" s="8"/>
      <c r="C34" s="326">
        <v>0.7802396783120914</v>
      </c>
      <c r="D34" s="326">
        <v>12.983383370138567</v>
      </c>
    </row>
    <row r="35" spans="1:4" ht="27.75" customHeight="1" x14ac:dyDescent="0.2">
      <c r="A35" s="7" t="s">
        <v>885</v>
      </c>
      <c r="B35" s="8"/>
      <c r="C35" s="326">
        <v>0.19041651862316913</v>
      </c>
      <c r="D35" s="326">
        <v>11.916689137124271</v>
      </c>
    </row>
    <row r="36" spans="1:4" ht="27.75" customHeight="1" x14ac:dyDescent="0.2">
      <c r="A36" s="7" t="s">
        <v>886</v>
      </c>
      <c r="B36" s="8"/>
      <c r="C36" s="326">
        <v>1.0535972717214601</v>
      </c>
      <c r="D36" s="326">
        <v>14.532695174292781</v>
      </c>
    </row>
    <row r="37" spans="1:4" ht="27.75" customHeight="1" x14ac:dyDescent="0.2">
      <c r="A37" s="7" t="s">
        <v>887</v>
      </c>
      <c r="B37" s="8"/>
      <c r="C37" s="326">
        <v>3.3561003234475847E-2</v>
      </c>
      <c r="D37" s="326">
        <v>14.997566158598667</v>
      </c>
    </row>
    <row r="38" spans="1:4" ht="27.75" customHeight="1" x14ac:dyDescent="0.2">
      <c r="A38" s="7" t="s">
        <v>888</v>
      </c>
      <c r="B38" s="8"/>
      <c r="C38" s="326">
        <v>0.35557753616095517</v>
      </c>
      <c r="D38" s="326">
        <v>0.20644306873806417</v>
      </c>
    </row>
    <row r="39" spans="1:4" ht="27.75" customHeight="1" x14ac:dyDescent="0.2">
      <c r="A39" s="7" t="s">
        <v>889</v>
      </c>
      <c r="B39" s="8"/>
      <c r="C39" s="326">
        <v>0.29757642691282515</v>
      </c>
      <c r="D39" s="326">
        <v>-2.42222266298656E-2</v>
      </c>
    </row>
    <row r="40" spans="1:4" ht="27.75" customHeight="1" x14ac:dyDescent="0.2">
      <c r="A40" s="7" t="s">
        <v>890</v>
      </c>
      <c r="B40" s="8"/>
      <c r="C40" s="326">
        <v>0.71109816595317188</v>
      </c>
      <c r="D40" s="326">
        <v>3.6268314239423491E-2</v>
      </c>
    </row>
    <row r="41" spans="1:4" ht="27.75" customHeight="1" x14ac:dyDescent="0.2">
      <c r="A41" s="7" t="s">
        <v>891</v>
      </c>
      <c r="B41" s="8"/>
      <c r="C41" s="326">
        <v>1.3167796497914939</v>
      </c>
      <c r="D41" s="326">
        <v>3.0345393026054612</v>
      </c>
    </row>
    <row r="42" spans="1:4" ht="27.75" customHeight="1" x14ac:dyDescent="0.2">
      <c r="A42" s="7" t="s">
        <v>892</v>
      </c>
      <c r="B42" s="8"/>
      <c r="C42" s="326">
        <v>3.9123264069978618</v>
      </c>
      <c r="D42" s="326">
        <v>2.5982401672969533</v>
      </c>
    </row>
    <row r="43" spans="1:4" ht="27.75" customHeight="1" x14ac:dyDescent="0.2">
      <c r="A43" s="7" t="s">
        <v>893</v>
      </c>
      <c r="B43" s="8"/>
      <c r="C43" s="326">
        <v>0.93028134711789179</v>
      </c>
      <c r="D43" s="326">
        <v>1.9669716282433074E-2</v>
      </c>
    </row>
    <row r="44" spans="1:4" ht="27.75" customHeight="1" x14ac:dyDescent="0.2">
      <c r="A44" s="7" t="s">
        <v>894</v>
      </c>
      <c r="B44" s="8"/>
      <c r="C44" s="326">
        <v>0.37194828002348113</v>
      </c>
      <c r="D44" s="326">
        <v>2.3580616802945005</v>
      </c>
    </row>
    <row r="45" spans="1:4" ht="27.75" customHeight="1" x14ac:dyDescent="0.2">
      <c r="A45" s="7" t="s">
        <v>895</v>
      </c>
      <c r="B45" s="8"/>
      <c r="C45" s="326">
        <v>0.21074423933300224</v>
      </c>
      <c r="D45" s="326">
        <v>3.08390294943813</v>
      </c>
    </row>
    <row r="46" spans="1:4" ht="27.75" customHeight="1" x14ac:dyDescent="0.2">
      <c r="A46" s="7" t="s">
        <v>896</v>
      </c>
      <c r="B46" s="8"/>
      <c r="C46" s="326">
        <v>2.7831986477612132</v>
      </c>
      <c r="D46" s="326">
        <v>4.1647619058424388</v>
      </c>
    </row>
    <row r="47" spans="1:4" ht="27.75" customHeight="1" x14ac:dyDescent="0.2">
      <c r="A47" s="7" t="s">
        <v>897</v>
      </c>
      <c r="B47" s="8"/>
      <c r="C47" s="326">
        <v>1.2823380425425781</v>
      </c>
      <c r="D47" s="326">
        <v>4.4150870658319166</v>
      </c>
    </row>
    <row r="48" spans="1:4" ht="27.75" customHeight="1" x14ac:dyDescent="0.2">
      <c r="A48" s="7" t="s">
        <v>898</v>
      </c>
      <c r="B48" s="8"/>
      <c r="C48" s="326">
        <v>1.6510872380606438</v>
      </c>
      <c r="D48" s="326">
        <v>2.0947012601834851</v>
      </c>
    </row>
    <row r="49" spans="1:4" ht="27.75" customHeight="1" x14ac:dyDescent="0.2">
      <c r="A49" s="7" t="s">
        <v>899</v>
      </c>
      <c r="B49" s="8"/>
      <c r="C49" s="326">
        <v>1.1943770896804413</v>
      </c>
      <c r="D49" s="326">
        <v>2.1009897997163955</v>
      </c>
    </row>
    <row r="50" spans="1:4" ht="27.75" customHeight="1" x14ac:dyDescent="0.2">
      <c r="A50" s="7" t="s">
        <v>900</v>
      </c>
      <c r="B50" s="8"/>
      <c r="C50" s="326">
        <v>0.94293028977379922</v>
      </c>
      <c r="D50" s="326">
        <v>2.2107300544038866</v>
      </c>
    </row>
    <row r="51" spans="1:4" ht="27.75" customHeight="1" x14ac:dyDescent="0.2">
      <c r="A51" s="7" t="s">
        <v>901</v>
      </c>
      <c r="B51" s="8"/>
      <c r="C51" s="326">
        <v>1.4184045675347612</v>
      </c>
      <c r="D51" s="326">
        <v>5.9400708077387669</v>
      </c>
    </row>
    <row r="52" spans="1:4" ht="27.75" customHeight="1" x14ac:dyDescent="0.2">
      <c r="A52" s="7" t="s">
        <v>902</v>
      </c>
      <c r="B52" s="8"/>
      <c r="C52" s="326">
        <v>8.602038432133691E-3</v>
      </c>
      <c r="D52" s="326">
        <v>3.3380782676099821</v>
      </c>
    </row>
    <row r="53" spans="1:4" ht="27.75" customHeight="1" x14ac:dyDescent="0.2">
      <c r="A53" s="7" t="s">
        <v>903</v>
      </c>
      <c r="B53" s="8"/>
      <c r="C53" s="326">
        <v>0.70058250846732684</v>
      </c>
      <c r="D53" s="326">
        <v>0.16414383398875099</v>
      </c>
    </row>
    <row r="54" spans="1:4" ht="27.75" customHeight="1" x14ac:dyDescent="0.2">
      <c r="A54" s="7" t="s">
        <v>904</v>
      </c>
      <c r="B54" s="8"/>
      <c r="C54" s="326">
        <v>0.37885179626168153</v>
      </c>
      <c r="D54" s="326">
        <v>3.702288351483928</v>
      </c>
    </row>
    <row r="55" spans="1:4" ht="27.75" customHeight="1" x14ac:dyDescent="0.2">
      <c r="A55" s="7" t="s">
        <v>905</v>
      </c>
      <c r="B55" s="8"/>
      <c r="C55" s="326">
        <v>2.4082788470003096</v>
      </c>
      <c r="D55" s="326">
        <v>3.0872977922121718</v>
      </c>
    </row>
    <row r="56" spans="1:4" ht="27.75" customHeight="1" x14ac:dyDescent="0.2">
      <c r="A56" s="7" t="s">
        <v>906</v>
      </c>
      <c r="B56" s="8"/>
      <c r="C56" s="326">
        <v>2.2036652735309339</v>
      </c>
      <c r="D56" s="326">
        <v>5.8734664788621833</v>
      </c>
    </row>
    <row r="57" spans="1:4" ht="27.75" customHeight="1" x14ac:dyDescent="0.2">
      <c r="A57" s="7" t="s">
        <v>907</v>
      </c>
      <c r="B57" s="8"/>
      <c r="C57" s="326">
        <v>1.5751623712255214</v>
      </c>
      <c r="D57" s="326">
        <v>5.6968627185613556</v>
      </c>
    </row>
    <row r="58" spans="1:4" ht="27.75" customHeight="1" x14ac:dyDescent="0.2">
      <c r="A58" s="7" t="s">
        <v>908</v>
      </c>
      <c r="B58" s="8"/>
      <c r="C58" s="326">
        <v>1.3184312398760678</v>
      </c>
      <c r="D58" s="326">
        <v>7.8548624928428517</v>
      </c>
    </row>
    <row r="59" spans="1:4" ht="27.75" customHeight="1" x14ac:dyDescent="0.2">
      <c r="A59" s="7" t="s">
        <v>909</v>
      </c>
      <c r="B59" s="8"/>
      <c r="C59" s="326">
        <v>3.4078292633853651</v>
      </c>
      <c r="D59" s="326">
        <v>7.0221669837843779</v>
      </c>
    </row>
    <row r="60" spans="1:4" ht="27.75" customHeight="1" x14ac:dyDescent="0.2">
      <c r="A60" s="7" t="s">
        <v>910</v>
      </c>
      <c r="B60" s="8"/>
      <c r="C60" s="326">
        <v>1.4231587500324498</v>
      </c>
      <c r="D60" s="326">
        <v>10.098272016782515</v>
      </c>
    </row>
    <row r="61" spans="1:4" ht="27.75" customHeight="1" x14ac:dyDescent="0.2">
      <c r="A61" s="7" t="s">
        <v>911</v>
      </c>
      <c r="B61" s="8"/>
      <c r="C61" s="326">
        <v>3.3875469592120222</v>
      </c>
      <c r="D61" s="326">
        <v>12.987859436520013</v>
      </c>
    </row>
    <row r="62" spans="1:4" ht="27.75" customHeight="1" x14ac:dyDescent="0.2">
      <c r="A62" s="7" t="s">
        <v>912</v>
      </c>
      <c r="B62" s="8"/>
      <c r="C62" s="326">
        <v>0.28421045213430857</v>
      </c>
      <c r="D62" s="326">
        <v>5.0998834573776914</v>
      </c>
    </row>
    <row r="63" spans="1:4" ht="27.75" customHeight="1" x14ac:dyDescent="0.2">
      <c r="A63" s="7" t="s">
        <v>913</v>
      </c>
      <c r="B63" s="8"/>
      <c r="C63" s="326">
        <v>0.96191040716092124</v>
      </c>
      <c r="D63" s="326">
        <v>4.7556373761926301</v>
      </c>
    </row>
    <row r="64" spans="1:4" ht="27.75" customHeight="1" x14ac:dyDescent="0.2">
      <c r="A64" s="7" t="s">
        <v>914</v>
      </c>
      <c r="B64" s="8"/>
      <c r="C64" s="326">
        <v>1.1340741110641268</v>
      </c>
      <c r="D64" s="326">
        <v>8.2465137010032112</v>
      </c>
    </row>
    <row r="65" spans="1:4" ht="27.75" customHeight="1" x14ac:dyDescent="0.2">
      <c r="A65" s="7" t="s">
        <v>915</v>
      </c>
      <c r="B65" s="8"/>
      <c r="C65" s="326">
        <v>1.3049548870457175</v>
      </c>
      <c r="D65" s="326">
        <v>13.112961638803855</v>
      </c>
    </row>
    <row r="66" spans="1:4" ht="27.75" customHeight="1" x14ac:dyDescent="0.2">
      <c r="A66" s="7" t="s">
        <v>916</v>
      </c>
      <c r="B66" s="8"/>
      <c r="C66" s="326">
        <v>2.7472802955238866</v>
      </c>
      <c r="D66" s="326">
        <v>13.155433036831747</v>
      </c>
    </row>
    <row r="67" spans="1:4" ht="27.75" customHeight="1" x14ac:dyDescent="0.2">
      <c r="A67" s="7" t="s">
        <v>917</v>
      </c>
      <c r="B67" s="8"/>
      <c r="C67" s="326">
        <v>0.25498656042787982</v>
      </c>
      <c r="D67" s="326">
        <v>1.7629475719334193</v>
      </c>
    </row>
    <row r="68" spans="1:4" ht="27.75" customHeight="1" x14ac:dyDescent="0.2">
      <c r="A68" s="7" t="s">
        <v>918</v>
      </c>
      <c r="B68" s="8"/>
      <c r="C68" s="326">
        <v>1.2587781820679786</v>
      </c>
      <c r="D68" s="326">
        <v>5.4662615948191489</v>
      </c>
    </row>
    <row r="69" spans="1:4" ht="27.75" customHeight="1" x14ac:dyDescent="0.2">
      <c r="A69" s="7" t="s">
        <v>919</v>
      </c>
      <c r="B69" s="8"/>
      <c r="C69" s="326">
        <v>0.22166084036499378</v>
      </c>
      <c r="D69" s="326">
        <v>1.7711578538141284</v>
      </c>
    </row>
    <row r="70" spans="1:4" ht="27.75" customHeight="1" x14ac:dyDescent="0.2">
      <c r="A70" s="7" t="s">
        <v>920</v>
      </c>
      <c r="B70" s="8"/>
      <c r="C70" s="326">
        <v>0.16360884189012934</v>
      </c>
      <c r="D70" s="326">
        <v>1.7120243984969499</v>
      </c>
    </row>
    <row r="71" spans="1:4" ht="27.75" customHeight="1" x14ac:dyDescent="0.2">
      <c r="A71" s="7" t="s">
        <v>921</v>
      </c>
      <c r="B71" s="8"/>
      <c r="C71" s="326">
        <v>0.53593667238451315</v>
      </c>
      <c r="D71" s="326">
        <v>6.4343613451914541</v>
      </c>
    </row>
    <row r="72" spans="1:4" ht="27.75" customHeight="1" x14ac:dyDescent="0.2">
      <c r="A72" s="7" t="s">
        <v>922</v>
      </c>
      <c r="B72" s="8"/>
      <c r="C72" s="326">
        <v>0.26040737113217682</v>
      </c>
      <c r="D72" s="326">
        <v>11.557865118778773</v>
      </c>
    </row>
    <row r="73" spans="1:4" ht="27.75" customHeight="1" x14ac:dyDescent="0.2">
      <c r="A73" s="7" t="s">
        <v>923</v>
      </c>
      <c r="B73" s="8"/>
      <c r="C73" s="326">
        <v>1.7477118724169949</v>
      </c>
      <c r="D73" s="326">
        <v>11.801022097458223</v>
      </c>
    </row>
    <row r="74" spans="1:4" ht="27.75" customHeight="1" x14ac:dyDescent="0.2">
      <c r="A74" s="7" t="s">
        <v>924</v>
      </c>
      <c r="B74" s="8"/>
      <c r="C74" s="326">
        <v>0.30878032142848599</v>
      </c>
      <c r="D74" s="326">
        <v>11.559596702585349</v>
      </c>
    </row>
    <row r="75" spans="1:4" ht="27.75" customHeight="1" x14ac:dyDescent="0.2">
      <c r="A75" s="7" t="s">
        <v>925</v>
      </c>
      <c r="B75" s="8"/>
      <c r="C75" s="326">
        <v>0.30863844016576381</v>
      </c>
      <c r="D75" s="326">
        <v>11.558125307832904</v>
      </c>
    </row>
    <row r="76" spans="1:4" ht="27.75" customHeight="1" x14ac:dyDescent="0.2">
      <c r="A76" s="7" t="s">
        <v>926</v>
      </c>
      <c r="B76" s="8"/>
      <c r="C76" s="326">
        <v>0.21922378662329897</v>
      </c>
      <c r="D76" s="326">
        <v>9.6804059944196663E-2</v>
      </c>
    </row>
    <row r="77" spans="1:4" ht="27.75" customHeight="1" x14ac:dyDescent="0.2">
      <c r="A77" s="7" t="s">
        <v>927</v>
      </c>
      <c r="B77" s="8"/>
      <c r="C77" s="326">
        <v>0.20747036004052738</v>
      </c>
      <c r="D77" s="326">
        <v>9.6786322829360449E-2</v>
      </c>
    </row>
    <row r="78" spans="1:4" ht="27.75" customHeight="1" x14ac:dyDescent="0.2">
      <c r="A78" s="7" t="s">
        <v>928</v>
      </c>
      <c r="B78" s="8"/>
      <c r="C78" s="326">
        <v>0.23214000452744873</v>
      </c>
      <c r="D78" s="326">
        <v>9.6910795029027844E-2</v>
      </c>
    </row>
    <row r="79" spans="1:4" ht="27.75" customHeight="1" x14ac:dyDescent="0.2">
      <c r="A79" s="7" t="s">
        <v>929</v>
      </c>
      <c r="B79" s="8"/>
      <c r="C79" s="326">
        <v>0.21921298069556908</v>
      </c>
      <c r="D79" s="326">
        <v>9.680342951187805E-2</v>
      </c>
    </row>
    <row r="80" spans="1:4" ht="27.75" customHeight="1" x14ac:dyDescent="0.2">
      <c r="A80" s="7" t="s">
        <v>930</v>
      </c>
      <c r="B80" s="8"/>
      <c r="C80" s="326">
        <v>8.1502326384741235E-5</v>
      </c>
      <c r="D80" s="326">
        <v>3.8489467030764441E-3</v>
      </c>
    </row>
    <row r="81" spans="1:4" ht="27.75" customHeight="1" x14ac:dyDescent="0.2">
      <c r="A81" s="7" t="s">
        <v>931</v>
      </c>
      <c r="B81" s="8"/>
      <c r="C81" s="326">
        <v>8.0087042108464103E-5</v>
      </c>
      <c r="D81" s="326">
        <v>3.8533547554406595E-3</v>
      </c>
    </row>
    <row r="82" spans="1:4" ht="27.75" customHeight="1" x14ac:dyDescent="0.2">
      <c r="A82" s="7" t="s">
        <v>932</v>
      </c>
      <c r="B82" s="8"/>
      <c r="C82" s="326">
        <v>-0.88674022017384713</v>
      </c>
      <c r="D82" s="326">
        <v>1.2853746070281436E-2</v>
      </c>
    </row>
    <row r="83" spans="1:4" ht="27.75" customHeight="1" x14ac:dyDescent="0.2">
      <c r="A83" s="7" t="s">
        <v>933</v>
      </c>
      <c r="B83" s="8"/>
      <c r="C83" s="326">
        <v>1.9188862714137046E-2</v>
      </c>
      <c r="D83" s="326">
        <v>1.8681282346005468E-2</v>
      </c>
    </row>
    <row r="84" spans="1:4" ht="27.75" customHeight="1" x14ac:dyDescent="0.2">
      <c r="A84" s="7" t="s">
        <v>934</v>
      </c>
      <c r="B84" s="8"/>
      <c r="C84" s="326">
        <v>1.9173844304596011E-2</v>
      </c>
      <c r="D84" s="326">
        <v>1.8669911230939029E-2</v>
      </c>
    </row>
    <row r="85" spans="1:4" ht="27.75" customHeight="1" x14ac:dyDescent="0.2">
      <c r="A85" s="7" t="s">
        <v>935</v>
      </c>
      <c r="B85" s="8"/>
      <c r="C85" s="326">
        <v>-0.14014055949943613</v>
      </c>
      <c r="D85" s="326">
        <v>8.5341781364214517E-4</v>
      </c>
    </row>
    <row r="86" spans="1:4" ht="27.75" customHeight="1" x14ac:dyDescent="0.2">
      <c r="A86" s="7" t="s">
        <v>936</v>
      </c>
      <c r="B86" s="8"/>
      <c r="C86" s="326">
        <v>2.8566836819670576E-2</v>
      </c>
      <c r="D86" s="326">
        <v>8.6228100501580137E-4</v>
      </c>
    </row>
    <row r="87" spans="1:4" ht="27.75" customHeight="1" x14ac:dyDescent="0.2">
      <c r="A87" s="7" t="s">
        <v>937</v>
      </c>
      <c r="B87" s="8"/>
      <c r="C87" s="326">
        <v>2.6301784839518927</v>
      </c>
      <c r="D87" s="326">
        <v>12.17299058297162</v>
      </c>
    </row>
    <row r="88" spans="1:4" ht="27.75" customHeight="1" x14ac:dyDescent="0.2">
      <c r="A88" s="7" t="s">
        <v>938</v>
      </c>
      <c r="B88" s="8"/>
      <c r="C88" s="326">
        <v>0.35019967559801701</v>
      </c>
      <c r="D88" s="326">
        <v>0</v>
      </c>
    </row>
    <row r="89" spans="1:4" ht="27.75" customHeight="1" x14ac:dyDescent="0.2">
      <c r="A89" s="7" t="s">
        <v>939</v>
      </c>
      <c r="B89" s="8"/>
      <c r="C89" s="326">
        <v>5.6739218430000147</v>
      </c>
      <c r="D89" s="326">
        <v>11.288885079004501</v>
      </c>
    </row>
    <row r="90" spans="1:4" ht="27.75" customHeight="1" x14ac:dyDescent="0.2">
      <c r="A90" s="7" t="s">
        <v>940</v>
      </c>
      <c r="B90" s="8"/>
      <c r="C90" s="326">
        <v>0.35022520187190742</v>
      </c>
      <c r="D90" s="326">
        <v>0</v>
      </c>
    </row>
    <row r="91" spans="1:4" ht="27.75" customHeight="1" x14ac:dyDescent="0.2">
      <c r="A91" s="7" t="s">
        <v>941</v>
      </c>
      <c r="B91" s="8"/>
      <c r="C91" s="326">
        <v>0.35020203873496342</v>
      </c>
      <c r="D91" s="326">
        <v>0</v>
      </c>
    </row>
    <row r="92" spans="1:4" ht="27.75" customHeight="1" x14ac:dyDescent="0.2">
      <c r="A92" s="7" t="s">
        <v>942</v>
      </c>
      <c r="B92" s="8"/>
      <c r="C92" s="326">
        <v>1.7748254792267872</v>
      </c>
      <c r="D92" s="326">
        <v>0</v>
      </c>
    </row>
    <row r="93" spans="1:4" ht="27.75" customHeight="1" x14ac:dyDescent="0.2">
      <c r="A93" s="7" t="s">
        <v>943</v>
      </c>
      <c r="B93" s="8"/>
      <c r="C93" s="326">
        <v>1.1747581509830445</v>
      </c>
      <c r="D93" s="326">
        <v>-7.37443196878687E-3</v>
      </c>
    </row>
    <row r="94" spans="1:4" ht="27.75" customHeight="1" x14ac:dyDescent="0.2">
      <c r="A94" s="7" t="s">
        <v>944</v>
      </c>
      <c r="B94" s="8"/>
      <c r="C94" s="326">
        <v>1.1747581509830445</v>
      </c>
      <c r="D94" s="326">
        <v>-7.37443196878687E-3</v>
      </c>
    </row>
    <row r="95" spans="1:4" ht="27.75" customHeight="1" x14ac:dyDescent="0.2">
      <c r="A95" s="7" t="s">
        <v>945</v>
      </c>
      <c r="B95" s="8"/>
      <c r="C95" s="326">
        <v>0.15578716452115188</v>
      </c>
      <c r="D95" s="326">
        <v>0.26898526324697086</v>
      </c>
    </row>
    <row r="96" spans="1:4" ht="27.75" customHeight="1" x14ac:dyDescent="0.2">
      <c r="A96" s="7" t="s">
        <v>946</v>
      </c>
      <c r="B96" s="8"/>
      <c r="C96" s="326">
        <v>0.18330003646912299</v>
      </c>
      <c r="D96" s="326">
        <v>0.26906328741892671</v>
      </c>
    </row>
    <row r="97" spans="1:4" ht="27.75" customHeight="1" x14ac:dyDescent="0.2">
      <c r="A97" s="7" t="s">
        <v>947</v>
      </c>
      <c r="B97" s="8"/>
      <c r="C97" s="326">
        <v>1.7975494640098248E-3</v>
      </c>
      <c r="D97" s="326">
        <v>-2.1738908266414756E-2</v>
      </c>
    </row>
    <row r="98" spans="1:4" ht="27.75" customHeight="1" x14ac:dyDescent="0.2">
      <c r="A98" s="7" t="s">
        <v>948</v>
      </c>
      <c r="B98" s="8"/>
      <c r="C98" s="326">
        <v>-5.9532872158825541E-4</v>
      </c>
      <c r="D98" s="326">
        <v>-6.4488635543221619E-3</v>
      </c>
    </row>
    <row r="99" spans="1:4" ht="27.75" customHeight="1" x14ac:dyDescent="0.2">
      <c r="A99" s="7" t="s">
        <v>949</v>
      </c>
      <c r="B99" s="8"/>
      <c r="C99" s="326">
        <v>0.20844449107575008</v>
      </c>
      <c r="D99" s="326">
        <v>0</v>
      </c>
    </row>
    <row r="100" spans="1:4" ht="27.75" customHeight="1" x14ac:dyDescent="0.2">
      <c r="A100" s="7" t="s">
        <v>950</v>
      </c>
      <c r="B100" s="8"/>
      <c r="C100" s="326">
        <v>1.2371863397954543</v>
      </c>
      <c r="D100" s="326">
        <v>4.845341855883551</v>
      </c>
    </row>
    <row r="101" spans="1:4" ht="27.75" customHeight="1" x14ac:dyDescent="0.2">
      <c r="A101" s="7" t="s">
        <v>951</v>
      </c>
      <c r="B101" s="8"/>
      <c r="C101" s="326">
        <v>0.12743314899222655</v>
      </c>
      <c r="D101" s="326">
        <v>0</v>
      </c>
    </row>
    <row r="102" spans="1:4" ht="27.75" customHeight="1" x14ac:dyDescent="0.2">
      <c r="A102" s="7" t="s">
        <v>952</v>
      </c>
      <c r="B102" s="8"/>
      <c r="C102" s="326">
        <v>-2.6999635516417403E-2</v>
      </c>
      <c r="D102" s="326">
        <v>0</v>
      </c>
    </row>
    <row r="103" spans="1:4" ht="27.75" customHeight="1" x14ac:dyDescent="0.2">
      <c r="A103" s="7" t="s">
        <v>953</v>
      </c>
      <c r="B103" s="8"/>
      <c r="C103" s="326">
        <v>0.1069267832426746</v>
      </c>
      <c r="D103" s="326">
        <v>0</v>
      </c>
    </row>
    <row r="104" spans="1:4" ht="27.75" customHeight="1" x14ac:dyDescent="0.2">
      <c r="A104" s="7" t="s">
        <v>954</v>
      </c>
      <c r="B104" s="8"/>
      <c r="C104" s="326">
        <v>-4.8232871686284783E-2</v>
      </c>
      <c r="D104" s="326">
        <v>0</v>
      </c>
    </row>
    <row r="105" spans="1:4" ht="27.75" customHeight="1" x14ac:dyDescent="0.2">
      <c r="A105" s="7" t="s">
        <v>955</v>
      </c>
      <c r="B105" s="8"/>
      <c r="C105" s="326">
        <v>1.9648610294798341</v>
      </c>
      <c r="D105" s="326">
        <v>0.20901001025218086</v>
      </c>
    </row>
    <row r="106" spans="1:4" ht="27.75" customHeight="1" x14ac:dyDescent="0.2">
      <c r="A106" s="7" t="s">
        <v>956</v>
      </c>
      <c r="B106" s="8"/>
      <c r="C106" s="326">
        <v>0.59654784550719375</v>
      </c>
      <c r="D106" s="326">
        <v>0.30440260719569229</v>
      </c>
    </row>
    <row r="107" spans="1:4" ht="27.75" customHeight="1" x14ac:dyDescent="0.2">
      <c r="A107" s="7" t="s">
        <v>957</v>
      </c>
      <c r="B107" s="8"/>
      <c r="C107" s="326">
        <v>1.9267979641115089E-2</v>
      </c>
      <c r="D107" s="326">
        <v>1.8731179257925491E-2</v>
      </c>
    </row>
    <row r="108" spans="1:4" ht="27.75" customHeight="1" x14ac:dyDescent="0.2">
      <c r="A108" s="7" t="s">
        <v>958</v>
      </c>
      <c r="B108" s="8"/>
      <c r="C108" s="326">
        <v>4.2522304048485261E-2</v>
      </c>
      <c r="D108" s="326">
        <v>6.9757491131995489E-2</v>
      </c>
    </row>
    <row r="109" spans="1:4" ht="27.75" customHeight="1" x14ac:dyDescent="0.2">
      <c r="A109" s="7" t="s">
        <v>959</v>
      </c>
      <c r="B109" s="8"/>
      <c r="C109" s="326">
        <v>3.0794663452104847</v>
      </c>
      <c r="D109" s="326">
        <v>1.919641459850515E-2</v>
      </c>
    </row>
    <row r="110" spans="1:4" ht="27.75" customHeight="1" x14ac:dyDescent="0.2">
      <c r="A110" s="7" t="s">
        <v>960</v>
      </c>
      <c r="B110" s="8"/>
      <c r="C110" s="326">
        <v>2.6490165348456967</v>
      </c>
      <c r="D110" s="326">
        <v>8.6176733675842904E-3</v>
      </c>
    </row>
    <row r="111" spans="1:4" ht="27.75" customHeight="1" x14ac:dyDescent="0.2">
      <c r="A111" s="7" t="s">
        <v>961</v>
      </c>
      <c r="B111" s="8"/>
      <c r="C111" s="326">
        <v>3.6785753961885961</v>
      </c>
      <c r="D111" s="326">
        <v>3.515540625625611</v>
      </c>
    </row>
    <row r="112" spans="1:4" ht="27.75" customHeight="1" x14ac:dyDescent="0.2">
      <c r="A112" s="7" t="s">
        <v>962</v>
      </c>
      <c r="B112" s="8"/>
      <c r="C112" s="326">
        <v>13.8044288720862</v>
      </c>
      <c r="D112" s="326">
        <v>3.651605976914845</v>
      </c>
    </row>
    <row r="113" spans="1:4" ht="27.75" customHeight="1" x14ac:dyDescent="0.2">
      <c r="A113" s="7" t="s">
        <v>963</v>
      </c>
      <c r="B113" s="8"/>
      <c r="C113" s="326">
        <v>13.8044288720862</v>
      </c>
      <c r="D113" s="326">
        <v>3.651605976914845</v>
      </c>
    </row>
    <row r="114" spans="1:4" ht="27.75" customHeight="1" x14ac:dyDescent="0.2">
      <c r="A114" s="7" t="s">
        <v>964</v>
      </c>
      <c r="B114" s="8"/>
      <c r="C114" s="326">
        <v>13.633701921937412</v>
      </c>
      <c r="D114" s="326">
        <v>3.6496784103934097</v>
      </c>
    </row>
    <row r="115" spans="1:4" ht="27.75" customHeight="1" x14ac:dyDescent="0.2">
      <c r="A115" s="7" t="s">
        <v>965</v>
      </c>
      <c r="B115" s="8"/>
      <c r="C115" s="326">
        <v>0.58845933585105403</v>
      </c>
      <c r="D115" s="326">
        <v>0.65922286490018589</v>
      </c>
    </row>
    <row r="116" spans="1:4" ht="27.75" customHeight="1" x14ac:dyDescent="0.2">
      <c r="A116" s="7" t="s">
        <v>966</v>
      </c>
      <c r="B116" s="8"/>
      <c r="C116" s="326">
        <v>0.59067672197160814</v>
      </c>
      <c r="D116" s="326">
        <v>0.66111729002340247</v>
      </c>
    </row>
    <row r="117" spans="1:4" ht="27.75" customHeight="1" x14ac:dyDescent="0.2">
      <c r="A117" s="7" t="s">
        <v>967</v>
      </c>
      <c r="B117" s="8"/>
      <c r="C117" s="326">
        <v>0.15274118621357383</v>
      </c>
      <c r="D117" s="326">
        <v>0.88584042074236369</v>
      </c>
    </row>
    <row r="118" spans="1:4" ht="27.75" customHeight="1" x14ac:dyDescent="0.2">
      <c r="A118" s="7" t="s">
        <v>968</v>
      </c>
      <c r="B118" s="8"/>
      <c r="C118" s="326">
        <v>8.3077428072416831E-2</v>
      </c>
      <c r="D118" s="326">
        <v>0.88983964747817257</v>
      </c>
    </row>
    <row r="119" spans="1:4" ht="27.75" customHeight="1" x14ac:dyDescent="0.2">
      <c r="A119" s="7" t="s">
        <v>969</v>
      </c>
      <c r="B119" s="8"/>
      <c r="C119" s="326">
        <v>-5.8194343687801207E-2</v>
      </c>
      <c r="D119" s="326">
        <v>0.88683198060336355</v>
      </c>
    </row>
    <row r="120" spans="1:4" ht="27.75" customHeight="1" x14ac:dyDescent="0.2">
      <c r="A120" s="7" t="s">
        <v>970</v>
      </c>
      <c r="B120" s="8"/>
      <c r="C120" s="326">
        <v>-0.60478355058469557</v>
      </c>
      <c r="D120" s="326">
        <v>-6.2227538480505017E-4</v>
      </c>
    </row>
    <row r="121" spans="1:4" ht="27.75" customHeight="1" x14ac:dyDescent="0.2">
      <c r="A121" s="7" t="s">
        <v>971</v>
      </c>
      <c r="B121" s="8"/>
      <c r="C121" s="326">
        <v>-0.63004129177181301</v>
      </c>
      <c r="D121" s="326">
        <v>7.6465182822777963E-4</v>
      </c>
    </row>
    <row r="122" spans="1:4" ht="27.75" customHeight="1" x14ac:dyDescent="0.2">
      <c r="A122" s="7" t="s">
        <v>972</v>
      </c>
      <c r="B122" s="8"/>
      <c r="C122" s="326">
        <v>-0.17706475140759464</v>
      </c>
      <c r="D122" s="326">
        <v>0</v>
      </c>
    </row>
    <row r="123" spans="1:4" ht="27.75" customHeight="1" x14ac:dyDescent="0.2">
      <c r="A123" s="7" t="s">
        <v>973</v>
      </c>
      <c r="B123" s="8"/>
      <c r="C123" s="326">
        <v>5.6091696016076192E-2</v>
      </c>
      <c r="D123" s="326">
        <v>0</v>
      </c>
    </row>
    <row r="124" spans="1:4" ht="27.75" customHeight="1" x14ac:dyDescent="0.2">
      <c r="A124" s="7" t="s">
        <v>974</v>
      </c>
      <c r="B124" s="8"/>
      <c r="C124" s="326">
        <v>0</v>
      </c>
      <c r="D124" s="326">
        <v>4.1154966472936538E-2</v>
      </c>
    </row>
    <row r="125" spans="1:4" ht="27.75" customHeight="1" x14ac:dyDescent="0.2">
      <c r="A125" s="7" t="s">
        <v>975</v>
      </c>
      <c r="B125" s="8"/>
      <c r="C125" s="326">
        <v>-0.20841619706432674</v>
      </c>
      <c r="D125" s="326">
        <v>0</v>
      </c>
    </row>
    <row r="126" spans="1:4" ht="27.75" customHeight="1" x14ac:dyDescent="0.2">
      <c r="A126" s="7" t="s">
        <v>976</v>
      </c>
      <c r="B126" s="8"/>
      <c r="C126" s="326">
        <v>0.10954589799880718</v>
      </c>
      <c r="D126" s="326">
        <v>2.0041565153677348</v>
      </c>
    </row>
    <row r="127" spans="1:4" ht="27.75" customHeight="1" x14ac:dyDescent="0.2">
      <c r="A127" s="7" t="s">
        <v>977</v>
      </c>
      <c r="B127" s="8"/>
      <c r="C127" s="326">
        <v>0</v>
      </c>
      <c r="D127" s="326">
        <v>0</v>
      </c>
    </row>
    <row r="128" spans="1:4" ht="27.75" customHeight="1" x14ac:dyDescent="0.2">
      <c r="A128" s="7" t="s">
        <v>978</v>
      </c>
      <c r="B128" s="8"/>
      <c r="C128" s="326">
        <v>0</v>
      </c>
      <c r="D128" s="326">
        <v>0</v>
      </c>
    </row>
    <row r="129" spans="1:4" ht="27.75" customHeight="1" x14ac:dyDescent="0.2">
      <c r="A129" s="7" t="s">
        <v>979</v>
      </c>
      <c r="B129" s="8"/>
      <c r="C129" s="326">
        <v>0</v>
      </c>
      <c r="D129" s="326">
        <v>0</v>
      </c>
    </row>
    <row r="130" spans="1:4" ht="27.75" customHeight="1" x14ac:dyDescent="0.2">
      <c r="A130" s="7" t="s">
        <v>980</v>
      </c>
      <c r="B130" s="8"/>
      <c r="C130" s="326">
        <v>10.705108746657718</v>
      </c>
      <c r="D130" s="326">
        <v>0.63628041532844615</v>
      </c>
    </row>
    <row r="131" spans="1:4" ht="27.75" customHeight="1" x14ac:dyDescent="0.2">
      <c r="A131" s="7" t="s">
        <v>981</v>
      </c>
      <c r="B131" s="8"/>
      <c r="C131" s="326">
        <v>2.9186615135008021</v>
      </c>
      <c r="D131" s="326">
        <v>11.855559259465737</v>
      </c>
    </row>
    <row r="132" spans="1:4" ht="27.75" customHeight="1" x14ac:dyDescent="0.2">
      <c r="A132" s="7" t="s">
        <v>982</v>
      </c>
      <c r="B132" s="8"/>
      <c r="C132" s="326">
        <v>0.75574093131969777</v>
      </c>
      <c r="D132" s="326">
        <v>0.27416441977946432</v>
      </c>
    </row>
    <row r="133" spans="1:4" ht="27.75" customHeight="1" x14ac:dyDescent="0.2">
      <c r="A133" s="7" t="s">
        <v>983</v>
      </c>
      <c r="B133" s="8"/>
      <c r="C133" s="326">
        <v>2.0867642673378257</v>
      </c>
      <c r="D133" s="326">
        <v>0.13304355724670688</v>
      </c>
    </row>
    <row r="134" spans="1:4" ht="27.75" customHeight="1" x14ac:dyDescent="0.2">
      <c r="A134" s="7" t="s">
        <v>984</v>
      </c>
      <c r="B134" s="8"/>
      <c r="C134" s="326">
        <v>2.1954427946365875</v>
      </c>
      <c r="D134" s="326">
        <v>0.50830683965638424</v>
      </c>
    </row>
    <row r="135" spans="1:4" ht="27.75" customHeight="1" x14ac:dyDescent="0.2">
      <c r="A135" s="7" t="s">
        <v>985</v>
      </c>
      <c r="B135" s="8"/>
      <c r="C135" s="326">
        <v>0</v>
      </c>
      <c r="D135" s="326">
        <v>0.42463184554909694</v>
      </c>
    </row>
    <row r="136" spans="1:4" ht="27.75" customHeight="1" x14ac:dyDescent="0.2">
      <c r="A136" s="7" t="s">
        <v>986</v>
      </c>
      <c r="B136" s="8"/>
      <c r="C136" s="326">
        <v>0.90291240956250718</v>
      </c>
      <c r="D136" s="326">
        <v>0.90762880463681883</v>
      </c>
    </row>
    <row r="137" spans="1:4" ht="27.75" customHeight="1" x14ac:dyDescent="0.2">
      <c r="A137" s="7" t="s">
        <v>987</v>
      </c>
      <c r="B137" s="8"/>
      <c r="C137" s="326">
        <v>2.6339570128318028</v>
      </c>
      <c r="D137" s="326">
        <v>1.0163677805393365</v>
      </c>
    </row>
    <row r="138" spans="1:4" ht="27.75" customHeight="1" x14ac:dyDescent="0.2">
      <c r="A138" s="7" t="s">
        <v>988</v>
      </c>
      <c r="B138" s="8"/>
      <c r="C138" s="326">
        <v>2.0771676604542013E-2</v>
      </c>
      <c r="D138" s="326">
        <v>1.1174448940489663</v>
      </c>
    </row>
    <row r="139" spans="1:4" ht="27.75" customHeight="1" x14ac:dyDescent="0.2">
      <c r="A139" s="7" t="s">
        <v>989</v>
      </c>
      <c r="B139" s="8"/>
      <c r="C139" s="326">
        <v>2.0771676604542013E-2</v>
      </c>
      <c r="D139" s="326">
        <v>1.1174448940489663</v>
      </c>
    </row>
    <row r="140" spans="1:4" ht="27.75" customHeight="1" x14ac:dyDescent="0.2">
      <c r="A140" s="7" t="s">
        <v>990</v>
      </c>
      <c r="B140" s="8"/>
      <c r="C140" s="326">
        <v>0.23126048161264365</v>
      </c>
      <c r="D140" s="326">
        <v>5.0243564089688574E-2</v>
      </c>
    </row>
    <row r="141" spans="1:4" ht="27.75" customHeight="1" x14ac:dyDescent="0.2">
      <c r="A141" s="7" t="s">
        <v>991</v>
      </c>
      <c r="B141" s="8"/>
      <c r="C141" s="326">
        <v>2.596182044791175</v>
      </c>
      <c r="D141" s="326">
        <v>0.12002143902687386</v>
      </c>
    </row>
    <row r="142" spans="1:4" ht="27.75" customHeight="1" x14ac:dyDescent="0.2">
      <c r="A142" s="7" t="s">
        <v>992</v>
      </c>
      <c r="B142" s="8"/>
      <c r="C142" s="326">
        <v>0</v>
      </c>
      <c r="D142" s="326">
        <v>0.13410434380709343</v>
      </c>
    </row>
    <row r="143" spans="1:4" ht="27.75" customHeight="1" x14ac:dyDescent="0.2">
      <c r="A143" s="7" t="s">
        <v>993</v>
      </c>
      <c r="B143" s="8"/>
      <c r="C143" s="326">
        <v>0.79639605370834277</v>
      </c>
      <c r="D143" s="326">
        <v>4.2446163869665368</v>
      </c>
    </row>
    <row r="144" spans="1:4" ht="27.75" customHeight="1" x14ac:dyDescent="0.2">
      <c r="A144" s="7" t="s">
        <v>994</v>
      </c>
      <c r="B144" s="8" t="s">
        <v>995</v>
      </c>
      <c r="C144" s="326">
        <v>0</v>
      </c>
      <c r="D144" s="326">
        <v>7.2198161342706042</v>
      </c>
    </row>
    <row r="145" spans="1:4" ht="27.75" customHeight="1" x14ac:dyDescent="0.2">
      <c r="A145" s="7" t="s">
        <v>995</v>
      </c>
      <c r="B145" s="8"/>
      <c r="C145" s="326">
        <v>0</v>
      </c>
      <c r="D145" s="326">
        <v>7.2198161342706042</v>
      </c>
    </row>
    <row r="146" spans="1:4" ht="27.75" customHeight="1" x14ac:dyDescent="0.2">
      <c r="A146" s="7" t="s">
        <v>996</v>
      </c>
      <c r="B146" s="8" t="s">
        <v>997</v>
      </c>
      <c r="C146" s="326">
        <v>1.5282668805239441</v>
      </c>
      <c r="D146" s="326">
        <v>6.7968958247749311</v>
      </c>
    </row>
    <row r="147" spans="1:4" ht="27.75" customHeight="1" x14ac:dyDescent="0.2">
      <c r="A147" s="7" t="s">
        <v>997</v>
      </c>
      <c r="B147" s="8"/>
      <c r="C147" s="326">
        <v>1.5282668805239441</v>
      </c>
      <c r="D147" s="326">
        <v>6.7968958247749311</v>
      </c>
    </row>
    <row r="148" spans="1:4" ht="27.75" customHeight="1" x14ac:dyDescent="0.2">
      <c r="A148" s="7" t="s">
        <v>998</v>
      </c>
      <c r="B148" s="8"/>
      <c r="C148" s="326">
        <v>0.11475639338782778</v>
      </c>
      <c r="D148" s="326">
        <v>4.9662932004608347E-3</v>
      </c>
    </row>
    <row r="149" spans="1:4" ht="27.75" customHeight="1" x14ac:dyDescent="0.2">
      <c r="A149" s="7" t="s">
        <v>999</v>
      </c>
      <c r="B149" s="8"/>
      <c r="C149" s="326">
        <v>-0.84056412883285425</v>
      </c>
      <c r="D149" s="326">
        <v>1.0911583816715743E-2</v>
      </c>
    </row>
    <row r="150" spans="1:4" ht="27.75" customHeight="1" x14ac:dyDescent="0.2">
      <c r="A150" s="7" t="s">
        <v>1000</v>
      </c>
      <c r="B150" s="8"/>
      <c r="C150" s="326">
        <v>11.653330309512441</v>
      </c>
      <c r="D150" s="326">
        <v>0.44177955621953269</v>
      </c>
    </row>
    <row r="151" spans="1:4" ht="27.75" customHeight="1" x14ac:dyDescent="0.2">
      <c r="A151" s="7" t="s">
        <v>1001</v>
      </c>
      <c r="B151" s="8" t="s">
        <v>1000</v>
      </c>
      <c r="C151" s="326">
        <v>13.075216966990217</v>
      </c>
      <c r="D151" s="326">
        <v>0.58564424687186645</v>
      </c>
    </row>
    <row r="152" spans="1:4" ht="27.75" customHeight="1" x14ac:dyDescent="0.2">
      <c r="A152" s="7" t="s">
        <v>1002</v>
      </c>
      <c r="B152" s="8"/>
      <c r="C152" s="326">
        <v>-0.51846913758808688</v>
      </c>
      <c r="D152" s="326">
        <v>1.076436011604095</v>
      </c>
    </row>
    <row r="153" spans="1:4" ht="27.75" customHeight="1" x14ac:dyDescent="0.2">
      <c r="A153" s="7" t="s">
        <v>1003</v>
      </c>
      <c r="B153" s="8"/>
      <c r="C153" s="326">
        <v>0.61460657319996603</v>
      </c>
      <c r="D153" s="326">
        <v>0.28998300756332673</v>
      </c>
    </row>
    <row r="154" spans="1:4" ht="27.75" customHeight="1" x14ac:dyDescent="0.2">
      <c r="A154" s="7" t="s">
        <v>1004</v>
      </c>
      <c r="B154" s="8"/>
      <c r="C154" s="326">
        <v>1.867577304208031</v>
      </c>
      <c r="D154" s="326">
        <v>0.15158538969740459</v>
      </c>
    </row>
    <row r="155" spans="1:4" ht="27.75" customHeight="1" x14ac:dyDescent="0.2">
      <c r="A155" s="7" t="s">
        <v>1005</v>
      </c>
      <c r="B155" s="8"/>
      <c r="C155" s="326">
        <v>0.298558950332872</v>
      </c>
      <c r="D155" s="326">
        <v>0.32316921905034374</v>
      </c>
    </row>
    <row r="156" spans="1:4" ht="27.75" customHeight="1" x14ac:dyDescent="0.2">
      <c r="A156" s="7" t="s">
        <v>1006</v>
      </c>
      <c r="B156" s="8"/>
      <c r="C156" s="326">
        <v>0.75574649542209504</v>
      </c>
      <c r="D156" s="326">
        <v>0.2741684227400204</v>
      </c>
    </row>
    <row r="157" spans="1:4" ht="27.75" customHeight="1" x14ac:dyDescent="0.2">
      <c r="A157" s="7" t="s">
        <v>1007</v>
      </c>
      <c r="B157" s="8"/>
      <c r="C157" s="326">
        <v>0.69355915043751093</v>
      </c>
      <c r="D157" s="326">
        <v>9.0939740139216116E-2</v>
      </c>
    </row>
    <row r="158" spans="1:4" ht="27.75" customHeight="1" x14ac:dyDescent="0.2">
      <c r="A158" s="7" t="s">
        <v>1008</v>
      </c>
      <c r="B158" s="8"/>
      <c r="C158" s="326">
        <v>1.8102226027534893E-3</v>
      </c>
      <c r="D158" s="326">
        <v>0</v>
      </c>
    </row>
    <row r="159" spans="1:4" ht="27.75" customHeight="1" x14ac:dyDescent="0.2">
      <c r="A159" s="7" t="s">
        <v>1009</v>
      </c>
      <c r="B159" s="8"/>
      <c r="C159" s="326">
        <v>8.6525664182697484E-2</v>
      </c>
      <c r="D159" s="326">
        <v>0</v>
      </c>
    </row>
    <row r="160" spans="1:4" ht="27.75" customHeight="1" x14ac:dyDescent="0.2">
      <c r="A160" s="7" t="s">
        <v>1010</v>
      </c>
      <c r="B160" s="8"/>
      <c r="C160" s="326">
        <v>8.6549335878383718E-2</v>
      </c>
      <c r="D160" s="326">
        <v>0</v>
      </c>
    </row>
    <row r="161" spans="1:4" ht="27.75" customHeight="1" x14ac:dyDescent="0.2">
      <c r="A161" s="7" t="s">
        <v>1011</v>
      </c>
      <c r="B161" s="8"/>
      <c r="C161" s="326">
        <v>0.14771527438047366</v>
      </c>
      <c r="D161" s="326">
        <v>0</v>
      </c>
    </row>
    <row r="162" spans="1:4" ht="27.75" customHeight="1" x14ac:dyDescent="0.2">
      <c r="A162" s="7" t="s">
        <v>1012</v>
      </c>
      <c r="B162" s="8"/>
      <c r="C162" s="326">
        <v>-2.4249205281880513</v>
      </c>
      <c r="D162" s="326">
        <v>6.5728378350769457E-3</v>
      </c>
    </row>
    <row r="163" spans="1:4" ht="27.75" customHeight="1" x14ac:dyDescent="0.2">
      <c r="A163" s="7" t="s">
        <v>1013</v>
      </c>
      <c r="B163" s="8"/>
      <c r="C163" s="326">
        <v>0</v>
      </c>
      <c r="D163" s="326">
        <v>4.2025167214545987E-2</v>
      </c>
    </row>
    <row r="164" spans="1:4" ht="27.75" customHeight="1" x14ac:dyDescent="0.2">
      <c r="A164" s="7" t="s">
        <v>1014</v>
      </c>
      <c r="B164" s="8"/>
      <c r="C164" s="326">
        <v>0</v>
      </c>
      <c r="D164" s="326">
        <v>4.2056052813822749E-2</v>
      </c>
    </row>
    <row r="165" spans="1:4" ht="27.75" customHeight="1" x14ac:dyDescent="0.2">
      <c r="A165" s="7" t="s">
        <v>1015</v>
      </c>
      <c r="B165" s="8"/>
      <c r="C165" s="326">
        <v>0.5918803276303104</v>
      </c>
      <c r="D165" s="326">
        <v>-1.0395543318398081E-3</v>
      </c>
    </row>
    <row r="166" spans="1:4" ht="27.75" customHeight="1" x14ac:dyDescent="0.2">
      <c r="A166" s="7" t="s">
        <v>1016</v>
      </c>
      <c r="B166" s="8"/>
      <c r="C166" s="326">
        <v>0.58335216494353204</v>
      </c>
      <c r="D166" s="326">
        <v>0.65428776226287322</v>
      </c>
    </row>
    <row r="167" spans="1:4" ht="27.75" customHeight="1" x14ac:dyDescent="0.2">
      <c r="A167" s="7" t="s">
        <v>1017</v>
      </c>
      <c r="B167" s="8"/>
      <c r="C167" s="326">
        <v>0.41806688657567759</v>
      </c>
      <c r="D167" s="326">
        <v>9.8852181010730374E-4</v>
      </c>
    </row>
    <row r="168" spans="1:4" ht="27.75" customHeight="1" x14ac:dyDescent="0.2">
      <c r="A168" s="7" t="s">
        <v>1018</v>
      </c>
      <c r="B168" s="8"/>
      <c r="C168" s="326">
        <v>0</v>
      </c>
      <c r="D168" s="326">
        <v>0.87796059044816066</v>
      </c>
    </row>
    <row r="169" spans="1:4" ht="27.75" customHeight="1" x14ac:dyDescent="0.2">
      <c r="A169" s="7" t="s">
        <v>1019</v>
      </c>
      <c r="B169" s="8"/>
      <c r="C169" s="326">
        <v>0.12249962330112694</v>
      </c>
      <c r="D169" s="326">
        <v>0.8837706050548142</v>
      </c>
    </row>
    <row r="170" spans="1:4" ht="27.75" customHeight="1" x14ac:dyDescent="0.2">
      <c r="A170" s="7" t="s">
        <v>1020</v>
      </c>
      <c r="B170" s="8"/>
      <c r="C170" s="326">
        <v>0</v>
      </c>
      <c r="D170" s="326">
        <v>0</v>
      </c>
    </row>
    <row r="171" spans="1:4" ht="27.75" customHeight="1" x14ac:dyDescent="0.2">
      <c r="A171" s="7" t="s">
        <v>1021</v>
      </c>
      <c r="B171" s="8"/>
      <c r="C171" s="326">
        <v>-2.0701320503879392</v>
      </c>
      <c r="D171" s="326">
        <v>0</v>
      </c>
    </row>
    <row r="172" spans="1:4" ht="27.75" customHeight="1" x14ac:dyDescent="0.2">
      <c r="A172" s="7" t="s">
        <v>1022</v>
      </c>
      <c r="B172" s="8"/>
      <c r="C172" s="326">
        <v>-2.0701320503879392</v>
      </c>
      <c r="D172" s="326">
        <v>0</v>
      </c>
    </row>
    <row r="173" spans="1:4" ht="27.75" customHeight="1" x14ac:dyDescent="0.2">
      <c r="A173" s="7" t="s">
        <v>1023</v>
      </c>
      <c r="B173" s="8"/>
      <c r="C173" s="326">
        <v>1.8389601564921927</v>
      </c>
      <c r="D173" s="326">
        <v>3.4025881469610253</v>
      </c>
    </row>
    <row r="174" spans="1:4" ht="27.75" customHeight="1" x14ac:dyDescent="0.2">
      <c r="A174" s="7" t="s">
        <v>1024</v>
      </c>
      <c r="B174" s="8"/>
      <c r="C174" s="326">
        <v>7.1977597145769341</v>
      </c>
      <c r="D174" s="326">
        <v>3.9467928837650587E-3</v>
      </c>
    </row>
    <row r="175" spans="1:4" ht="27.75" customHeight="1" x14ac:dyDescent="0.2">
      <c r="A175" s="7" t="s">
        <v>1025</v>
      </c>
      <c r="B175" s="8"/>
      <c r="C175" s="326">
        <v>2.2581740539802169E-3</v>
      </c>
      <c r="D175" s="326">
        <v>-2.6489689242033949E-2</v>
      </c>
    </row>
    <row r="176" spans="1:4" ht="27.75" customHeight="1" x14ac:dyDescent="0.2">
      <c r="A176" s="7" t="s">
        <v>1026</v>
      </c>
      <c r="B176" s="8"/>
      <c r="C176" s="326">
        <v>3.4654573307217276</v>
      </c>
      <c r="D176" s="326">
        <v>8.423622851101896E-2</v>
      </c>
    </row>
    <row r="177" spans="1:4" ht="27.75" customHeight="1" x14ac:dyDescent="0.2">
      <c r="A177" s="7" t="s">
        <v>1027</v>
      </c>
      <c r="B177" s="8"/>
      <c r="C177" s="326">
        <v>0.31941568042331736</v>
      </c>
      <c r="D177" s="326">
        <v>1.7633584306278011E-2</v>
      </c>
    </row>
    <row r="178" spans="1:4" ht="27.75" customHeight="1" x14ac:dyDescent="0.2">
      <c r="A178" s="7" t="s">
        <v>1028</v>
      </c>
      <c r="B178" s="8"/>
      <c r="C178" s="326">
        <v>0.31424311120697745</v>
      </c>
      <c r="D178" s="326">
        <v>-1.7989716883501219E-2</v>
      </c>
    </row>
    <row r="179" spans="1:4" ht="27.75" customHeight="1" x14ac:dyDescent="0.2">
      <c r="A179" s="7" t="s">
        <v>1029</v>
      </c>
      <c r="B179" s="8"/>
      <c r="C179" s="326">
        <v>8.0136922847595996E-5</v>
      </c>
      <c r="D179" s="326">
        <v>3.8499328754840315E-3</v>
      </c>
    </row>
    <row r="180" spans="1:4" ht="27.75" customHeight="1" x14ac:dyDescent="0.2">
      <c r="A180" s="7" t="s">
        <v>1030</v>
      </c>
      <c r="B180" s="8"/>
      <c r="C180" s="326">
        <v>0</v>
      </c>
      <c r="D180" s="326">
        <v>0.37260688600057373</v>
      </c>
    </row>
    <row r="181" spans="1:4" ht="27.75" customHeight="1" x14ac:dyDescent="0.2">
      <c r="A181" s="7" t="s">
        <v>1031</v>
      </c>
      <c r="B181" s="8"/>
      <c r="C181" s="326">
        <v>0.35021624091517223</v>
      </c>
      <c r="D181" s="326">
        <v>0</v>
      </c>
    </row>
    <row r="182" spans="1:4" ht="27.75" customHeight="1" x14ac:dyDescent="0.2">
      <c r="A182" s="7" t="s">
        <v>1032</v>
      </c>
      <c r="B182" s="8"/>
      <c r="C182" s="326">
        <v>7.0984476262349175E-2</v>
      </c>
      <c r="D182" s="326">
        <v>0</v>
      </c>
    </row>
    <row r="183" spans="1:4" ht="27.75" customHeight="1" x14ac:dyDescent="0.2">
      <c r="A183" s="7" t="s">
        <v>1033</v>
      </c>
      <c r="B183" s="8"/>
      <c r="C183" s="326">
        <v>3.284612290851959</v>
      </c>
      <c r="D183" s="326">
        <v>10.145385769932817</v>
      </c>
    </row>
    <row r="184" spans="1:4" ht="27.75" customHeight="1" x14ac:dyDescent="0.2">
      <c r="A184" s="7" t="s">
        <v>1034</v>
      </c>
      <c r="B184" s="8"/>
      <c r="C184" s="326">
        <v>2.0967846161945625</v>
      </c>
      <c r="D184" s="326">
        <v>8.9683655244611611</v>
      </c>
    </row>
    <row r="185" spans="1:4" ht="27.75" customHeight="1" x14ac:dyDescent="0.2">
      <c r="A185" s="7" t="s">
        <v>1035</v>
      </c>
      <c r="B185" s="8"/>
      <c r="C185" s="326">
        <v>1.3479972812021819</v>
      </c>
      <c r="D185" s="326">
        <v>2.853373401480316</v>
      </c>
    </row>
    <row r="186" spans="1:4" ht="27.75" customHeight="1" x14ac:dyDescent="0.2">
      <c r="A186" s="7" t="s">
        <v>1036</v>
      </c>
      <c r="B186" s="8"/>
      <c r="C186" s="326">
        <v>0.41187680742047283</v>
      </c>
      <c r="D186" s="326">
        <v>-0.58820502934596486</v>
      </c>
    </row>
    <row r="187" spans="1:4" ht="27.75" customHeight="1" x14ac:dyDescent="0.2">
      <c r="A187" s="7" t="s">
        <v>1037</v>
      </c>
      <c r="B187" s="8"/>
      <c r="C187" s="326">
        <v>2.327318899447735</v>
      </c>
      <c r="D187" s="326">
        <v>3.9886070901829003E-2</v>
      </c>
    </row>
    <row r="188" spans="1:4" ht="27.75" customHeight="1" x14ac:dyDescent="0.2">
      <c r="A188" s="7" t="s">
        <v>1038</v>
      </c>
      <c r="B188" s="8"/>
      <c r="C188" s="326">
        <v>0.94998015685377057</v>
      </c>
      <c r="D188" s="326">
        <v>8.1872157524982656E-2</v>
      </c>
    </row>
    <row r="189" spans="1:4" ht="27.75" customHeight="1" x14ac:dyDescent="0.2">
      <c r="A189" s="7" t="s">
        <v>1039</v>
      </c>
      <c r="B189" s="8"/>
      <c r="C189" s="326">
        <v>1.3129091603253475</v>
      </c>
      <c r="D189" s="326">
        <v>-1.0795754428517581</v>
      </c>
    </row>
    <row r="190" spans="1:4" ht="27.75" customHeight="1" x14ac:dyDescent="0.2">
      <c r="A190" s="7" t="s">
        <v>1040</v>
      </c>
      <c r="B190" s="8"/>
      <c r="C190" s="326">
        <v>1.0896059458857226</v>
      </c>
      <c r="D190" s="326">
        <v>0</v>
      </c>
    </row>
    <row r="191" spans="1:4" ht="27.75" customHeight="1" x14ac:dyDescent="0.2">
      <c r="A191" s="7" t="s">
        <v>1041</v>
      </c>
      <c r="B191" s="8"/>
      <c r="C191" s="326">
        <v>2.2926952304850108</v>
      </c>
      <c r="D191" s="326">
        <v>1.4065988320796556</v>
      </c>
    </row>
    <row r="192" spans="1:4" ht="27.75" customHeight="1" x14ac:dyDescent="0.2">
      <c r="A192" s="7" t="s">
        <v>1042</v>
      </c>
      <c r="B192" s="8"/>
      <c r="C192" s="326">
        <v>1.5020023222927885</v>
      </c>
      <c r="D192" s="326">
        <v>1.203367100696598</v>
      </c>
    </row>
    <row r="193" spans="1:4" ht="27.75" customHeight="1" x14ac:dyDescent="0.2">
      <c r="A193" s="7" t="s">
        <v>1043</v>
      </c>
      <c r="B193" s="8"/>
      <c r="C193" s="326">
        <v>2.3097398536590883</v>
      </c>
      <c r="D193" s="326">
        <v>1.9347938717508057</v>
      </c>
    </row>
    <row r="194" spans="1:4" ht="27.75" customHeight="1" x14ac:dyDescent="0.2">
      <c r="A194" s="7" t="s">
        <v>1044</v>
      </c>
      <c r="B194" s="8"/>
      <c r="C194" s="326">
        <v>0</v>
      </c>
      <c r="D194" s="326">
        <v>0.46326767415875264</v>
      </c>
    </row>
    <row r="195" spans="1:4" ht="27.75" customHeight="1" x14ac:dyDescent="0.2">
      <c r="A195" s="7" t="s">
        <v>1045</v>
      </c>
      <c r="B195" s="8"/>
      <c r="C195" s="326">
        <v>1.0168041328928861</v>
      </c>
      <c r="D195" s="326">
        <v>0.23432919715581566</v>
      </c>
    </row>
    <row r="196" spans="1:4" ht="27.75" customHeight="1" x14ac:dyDescent="0.2">
      <c r="A196" s="7" t="s">
        <v>1046</v>
      </c>
      <c r="B196" s="8"/>
      <c r="C196" s="326">
        <v>0.3650941880020564</v>
      </c>
      <c r="D196" s="326">
        <v>0.24846818878934707</v>
      </c>
    </row>
    <row r="197" spans="1:4" ht="27.75" customHeight="1" x14ac:dyDescent="0.2">
      <c r="A197" s="7" t="s">
        <v>1047</v>
      </c>
      <c r="B197" s="8"/>
      <c r="C197" s="326">
        <v>9.1306695303526517E-2</v>
      </c>
      <c r="D197" s="326">
        <v>0.52780845517105457</v>
      </c>
    </row>
    <row r="198" spans="1:4" ht="27.75" customHeight="1" x14ac:dyDescent="0.2">
      <c r="A198" s="7" t="s">
        <v>1048</v>
      </c>
      <c r="B198" s="8" t="s">
        <v>1049</v>
      </c>
      <c r="C198" s="326">
        <v>0.22360381378623984</v>
      </c>
      <c r="D198" s="326">
        <v>0</v>
      </c>
    </row>
    <row r="199" spans="1:4" ht="27.75" customHeight="1" x14ac:dyDescent="0.2">
      <c r="A199" s="7" t="s">
        <v>1049</v>
      </c>
      <c r="B199" s="8"/>
      <c r="C199" s="326">
        <v>0.22360381378623984</v>
      </c>
      <c r="D199" s="326">
        <v>0</v>
      </c>
    </row>
    <row r="200" spans="1:4" ht="27.75" customHeight="1" x14ac:dyDescent="0.2">
      <c r="A200" s="7" t="s">
        <v>1050</v>
      </c>
      <c r="B200" s="8"/>
      <c r="C200" s="326">
        <v>-1.9344201499685309E-4</v>
      </c>
      <c r="D200" s="326">
        <v>1.1803160445950951</v>
      </c>
    </row>
    <row r="201" spans="1:4" ht="27.75" customHeight="1" x14ac:dyDescent="0.2">
      <c r="A201" s="7" t="s">
        <v>1051</v>
      </c>
      <c r="B201" s="8"/>
      <c r="C201" s="326">
        <v>0.59018736851035414</v>
      </c>
      <c r="D201" s="326">
        <v>4.6368366004662231</v>
      </c>
    </row>
    <row r="202" spans="1:4" ht="27.75" customHeight="1" x14ac:dyDescent="0.2">
      <c r="A202" s="7" t="s">
        <v>1052</v>
      </c>
      <c r="B202" s="8"/>
      <c r="C202" s="326">
        <v>1.6636530442200892</v>
      </c>
      <c r="D202" s="326">
        <v>0.50109642649244868</v>
      </c>
    </row>
    <row r="203" spans="1:4" ht="27.75" customHeight="1" x14ac:dyDescent="0.2">
      <c r="A203" s="7" t="s">
        <v>1053</v>
      </c>
      <c r="B203" s="8"/>
      <c r="C203" s="326">
        <v>1.5865277020922515</v>
      </c>
      <c r="D203" s="326">
        <v>7.2977265486974224E-2</v>
      </c>
    </row>
    <row r="204" spans="1:4" ht="27.75" customHeight="1" x14ac:dyDescent="0.2">
      <c r="A204" s="7" t="s">
        <v>1054</v>
      </c>
      <c r="B204" s="8"/>
      <c r="C204" s="326">
        <v>-1.4138804975627379E-2</v>
      </c>
      <c r="D204" s="326">
        <v>1.1849676800535942</v>
      </c>
    </row>
    <row r="205" spans="1:4" ht="27.75" customHeight="1" x14ac:dyDescent="0.2">
      <c r="A205" s="7" t="s">
        <v>1055</v>
      </c>
      <c r="B205" s="8"/>
      <c r="C205" s="326">
        <v>2.2581920541503266</v>
      </c>
      <c r="D205" s="326">
        <v>0</v>
      </c>
    </row>
    <row r="206" spans="1:4" ht="27.75" customHeight="1" x14ac:dyDescent="0.2">
      <c r="A206" s="7" t="s">
        <v>1056</v>
      </c>
      <c r="B206" s="8"/>
      <c r="C206" s="326">
        <v>0.64036338515622004</v>
      </c>
      <c r="D206" s="326">
        <v>-8.4008919522634475E-3</v>
      </c>
    </row>
    <row r="207" spans="1:4" ht="27.75" customHeight="1" x14ac:dyDescent="0.2">
      <c r="A207" s="7" t="s">
        <v>1057</v>
      </c>
      <c r="B207" s="8"/>
      <c r="C207" s="326">
        <v>0.88067086300793063</v>
      </c>
      <c r="D207" s="326">
        <v>3.8364711206050769E-2</v>
      </c>
    </row>
    <row r="208" spans="1:4" ht="27.75" customHeight="1" x14ac:dyDescent="0.2">
      <c r="A208" s="7" t="s">
        <v>1058</v>
      </c>
      <c r="B208" s="8"/>
      <c r="C208" s="326">
        <v>0.19274133076152686</v>
      </c>
      <c r="D208" s="326">
        <v>1.7414020877964849</v>
      </c>
    </row>
    <row r="209" spans="1:4" ht="27.75" customHeight="1" x14ac:dyDescent="0.2">
      <c r="A209" s="7" t="s">
        <v>1059</v>
      </c>
      <c r="B209" s="8"/>
      <c r="C209" s="326">
        <v>1.2291274211737186</v>
      </c>
      <c r="D209" s="326">
        <v>1.437291741794446</v>
      </c>
    </row>
    <row r="210" spans="1:4" ht="27.75" customHeight="1" x14ac:dyDescent="0.2">
      <c r="A210" s="7" t="s">
        <v>1060</v>
      </c>
      <c r="B210" s="8"/>
      <c r="C210" s="326">
        <v>1.091410599246925</v>
      </c>
      <c r="D210" s="326">
        <v>2.6682682130311388</v>
      </c>
    </row>
    <row r="211" spans="1:4" ht="27.75" customHeight="1" x14ac:dyDescent="0.2">
      <c r="A211" s="7" t="s">
        <v>1061</v>
      </c>
      <c r="B211" s="8"/>
      <c r="C211" s="326">
        <v>2.602617718246699</v>
      </c>
      <c r="D211" s="326">
        <v>2.214823438301956</v>
      </c>
    </row>
    <row r="212" spans="1:4" ht="27.75" customHeight="1" x14ac:dyDescent="0.2">
      <c r="A212" s="7" t="s">
        <v>1062</v>
      </c>
      <c r="B212" s="8"/>
      <c r="C212" s="326">
        <v>0.37073547592349271</v>
      </c>
      <c r="D212" s="326">
        <v>-6.2821572560392142E-2</v>
      </c>
    </row>
    <row r="213" spans="1:4" ht="27.75" customHeight="1" x14ac:dyDescent="0.2">
      <c r="A213" s="7" t="s">
        <v>1063</v>
      </c>
      <c r="B213" s="8"/>
      <c r="C213" s="326">
        <v>0.8675301311653788</v>
      </c>
      <c r="D213" s="326">
        <v>6.5320637361892323E-2</v>
      </c>
    </row>
    <row r="214" spans="1:4" ht="27.75" customHeight="1" x14ac:dyDescent="0.2">
      <c r="A214" s="7" t="s">
        <v>1064</v>
      </c>
      <c r="B214" s="8"/>
      <c r="C214" s="326">
        <v>1.8225044087933755</v>
      </c>
      <c r="D214" s="326">
        <v>6.5072558349164367E-2</v>
      </c>
    </row>
    <row r="215" spans="1:4" ht="27.75" customHeight="1" x14ac:dyDescent="0.2">
      <c r="A215" s="7" t="s">
        <v>1065</v>
      </c>
      <c r="B215" s="8"/>
      <c r="C215" s="326">
        <v>0</v>
      </c>
      <c r="D215" s="326">
        <v>5.9841592507065208E-2</v>
      </c>
    </row>
    <row r="216" spans="1:4" ht="27.75" customHeight="1" x14ac:dyDescent="0.2">
      <c r="A216" s="7" t="s">
        <v>1066</v>
      </c>
      <c r="B216" s="8"/>
      <c r="C216" s="326">
        <v>1.014085242200272</v>
      </c>
      <c r="D216" s="326">
        <v>2.43857458969716</v>
      </c>
    </row>
    <row r="217" spans="1:4" ht="27.75" customHeight="1" x14ac:dyDescent="0.2">
      <c r="A217" s="7" t="s">
        <v>1067</v>
      </c>
      <c r="B217" s="8"/>
      <c r="C217" s="326">
        <v>0.38718398685208449</v>
      </c>
      <c r="D217" s="326">
        <v>2.2227601014281877</v>
      </c>
    </row>
    <row r="218" spans="1:4" ht="27.75" customHeight="1" x14ac:dyDescent="0.2">
      <c r="A218" s="7" t="s">
        <v>1068</v>
      </c>
      <c r="B218" s="8" t="s">
        <v>1069</v>
      </c>
      <c r="C218" s="326">
        <v>0</v>
      </c>
      <c r="D218" s="326">
        <v>0</v>
      </c>
    </row>
    <row r="219" spans="1:4" ht="27.75" customHeight="1" x14ac:dyDescent="0.2">
      <c r="A219" s="7" t="s">
        <v>1069</v>
      </c>
      <c r="B219" s="8"/>
      <c r="C219" s="326">
        <v>0</v>
      </c>
      <c r="D219" s="326">
        <v>0</v>
      </c>
    </row>
    <row r="220" spans="1:4" ht="27.75" customHeight="1" x14ac:dyDescent="0.2">
      <c r="A220" s="7" t="s">
        <v>1070</v>
      </c>
      <c r="B220" s="8"/>
      <c r="C220" s="326">
        <v>0.10944169502803808</v>
      </c>
      <c r="D220" s="326">
        <v>0</v>
      </c>
    </row>
    <row r="221" spans="1:4" ht="27.75" customHeight="1" x14ac:dyDescent="0.2">
      <c r="A221" s="7" t="s">
        <v>1071</v>
      </c>
      <c r="B221" s="8"/>
      <c r="C221" s="326">
        <v>4.7358910407485154E-2</v>
      </c>
      <c r="D221" s="326">
        <v>0</v>
      </c>
    </row>
    <row r="222" spans="1:4" ht="27.75" customHeight="1" x14ac:dyDescent="0.2">
      <c r="A222" s="7" t="s">
        <v>1072</v>
      </c>
      <c r="B222" s="8"/>
      <c r="C222" s="326">
        <v>1.2514308099939244</v>
      </c>
      <c r="D222" s="326">
        <v>2.4802366306923513</v>
      </c>
    </row>
    <row r="223" spans="1:4" ht="27.75" customHeight="1" x14ac:dyDescent="0.2">
      <c r="A223" s="7" t="s">
        <v>1073</v>
      </c>
      <c r="B223" s="8" t="s">
        <v>1070</v>
      </c>
      <c r="C223" s="326">
        <v>1.9942798264699648</v>
      </c>
      <c r="D223" s="326">
        <v>0</v>
      </c>
    </row>
    <row r="224" spans="1:4" ht="27.75" customHeight="1" x14ac:dyDescent="0.2">
      <c r="A224" s="7" t="s">
        <v>1074</v>
      </c>
      <c r="B224" s="8"/>
      <c r="C224" s="326">
        <v>0.58608551203872306</v>
      </c>
      <c r="D224" s="326">
        <v>6.7212238214874294</v>
      </c>
    </row>
    <row r="225" spans="1:4" ht="27.75" customHeight="1" x14ac:dyDescent="0.2">
      <c r="A225" s="7" t="s">
        <v>1075</v>
      </c>
      <c r="B225" s="8"/>
      <c r="C225" s="326">
        <v>0.53775201887093249</v>
      </c>
      <c r="D225" s="326">
        <v>7.6849907578154246</v>
      </c>
    </row>
    <row r="226" spans="1:4" ht="27.75" customHeight="1" x14ac:dyDescent="0.2">
      <c r="A226" s="7" t="s">
        <v>1076</v>
      </c>
      <c r="B226" s="8"/>
      <c r="C226" s="326">
        <v>9.9578468382540031</v>
      </c>
      <c r="D226" s="326">
        <v>7.8877723194653795</v>
      </c>
    </row>
    <row r="227" spans="1:4" ht="27.75" customHeight="1" x14ac:dyDescent="0.2">
      <c r="A227" s="7" t="s">
        <v>1077</v>
      </c>
      <c r="B227" s="8"/>
      <c r="C227" s="326">
        <v>0.63117071781426382</v>
      </c>
      <c r="D227" s="326">
        <v>6.2876996386232005</v>
      </c>
    </row>
    <row r="228" spans="1:4" ht="27.75" customHeight="1" x14ac:dyDescent="0.2">
      <c r="A228" s="7" t="s">
        <v>1078</v>
      </c>
      <c r="B228" s="8"/>
      <c r="C228" s="326">
        <v>0.63109836932018515</v>
      </c>
      <c r="D228" s="326">
        <v>6.2871069988125718</v>
      </c>
    </row>
    <row r="229" spans="1:4" ht="27.75" customHeight="1" x14ac:dyDescent="0.2">
      <c r="A229" s="7" t="s">
        <v>1079</v>
      </c>
      <c r="B229" s="8"/>
      <c r="C229" s="326">
        <v>0.63053518137686393</v>
      </c>
      <c r="D229" s="326">
        <v>6.5693800727384488</v>
      </c>
    </row>
    <row r="230" spans="1:4" ht="27.75" customHeight="1" x14ac:dyDescent="0.2">
      <c r="A230" s="7" t="s">
        <v>1080</v>
      </c>
      <c r="B230" s="8"/>
      <c r="C230" s="326">
        <v>1.1367343720877294</v>
      </c>
      <c r="D230" s="326">
        <v>10.532213605088204</v>
      </c>
    </row>
    <row r="231" spans="1:4" ht="27.75" customHeight="1" x14ac:dyDescent="0.2">
      <c r="A231" s="7" t="s">
        <v>1081</v>
      </c>
      <c r="B231" s="8"/>
      <c r="C231" s="326">
        <v>-1.4403322048331779</v>
      </c>
      <c r="D231" s="326">
        <v>0.27808606084521514</v>
      </c>
    </row>
    <row r="232" spans="1:4" ht="27.75" customHeight="1" x14ac:dyDescent="0.2">
      <c r="A232" s="7" t="s">
        <v>1082</v>
      </c>
      <c r="B232" s="8"/>
      <c r="C232" s="326">
        <v>0.2017169509382962</v>
      </c>
      <c r="D232" s="326">
        <v>0.26985738623988625</v>
      </c>
    </row>
    <row r="233" spans="1:4" ht="27.75" customHeight="1" x14ac:dyDescent="0.2">
      <c r="A233" s="7" t="s">
        <v>1083</v>
      </c>
      <c r="B233" s="8"/>
      <c r="C233" s="326">
        <v>-3.7789788768593131</v>
      </c>
      <c r="D233" s="326">
        <v>-1.2159009732365192E-3</v>
      </c>
    </row>
    <row r="234" spans="1:4" ht="27.75" customHeight="1" x14ac:dyDescent="0.2">
      <c r="A234" s="7" t="s">
        <v>1084</v>
      </c>
      <c r="B234" s="8"/>
      <c r="C234" s="326">
        <v>-0.16910736413724126</v>
      </c>
      <c r="D234" s="326">
        <v>1.982127151818323E-2</v>
      </c>
    </row>
    <row r="235" spans="1:4" ht="27.75" customHeight="1" x14ac:dyDescent="0.2">
      <c r="A235" s="7" t="s">
        <v>1085</v>
      </c>
      <c r="B235" s="8"/>
      <c r="C235" s="326">
        <v>-0.23294474968997797</v>
      </c>
      <c r="D235" s="326">
        <v>1.5814501400419789E-2</v>
      </c>
    </row>
    <row r="236" spans="1:4" ht="27.75" customHeight="1" x14ac:dyDescent="0.2">
      <c r="A236" s="7" t="s">
        <v>1086</v>
      </c>
      <c r="B236" s="8"/>
      <c r="C236" s="326">
        <v>0.35185801773037395</v>
      </c>
      <c r="D236" s="326">
        <v>0</v>
      </c>
    </row>
    <row r="237" spans="1:4" ht="27.75" customHeight="1" x14ac:dyDescent="0.2">
      <c r="A237" s="7" t="s">
        <v>1087</v>
      </c>
      <c r="B237" s="8"/>
      <c r="C237" s="326">
        <v>0.3518587854517729</v>
      </c>
      <c r="D237" s="326">
        <v>0</v>
      </c>
    </row>
    <row r="238" spans="1:4" ht="27.75" customHeight="1" x14ac:dyDescent="0.2">
      <c r="A238" s="7" t="s">
        <v>1088</v>
      </c>
      <c r="B238" s="8"/>
      <c r="C238" s="326">
        <v>-1.6537340033707091</v>
      </c>
      <c r="D238" s="326">
        <v>0.71113049477026424</v>
      </c>
    </row>
    <row r="239" spans="1:4" ht="27.75" customHeight="1" x14ac:dyDescent="0.2">
      <c r="A239" s="7" t="s">
        <v>1089</v>
      </c>
      <c r="B239" s="8"/>
      <c r="C239" s="326">
        <v>0.97182218798537268</v>
      </c>
      <c r="D239" s="326">
        <v>0.71854442252615613</v>
      </c>
    </row>
    <row r="240" spans="1:4" ht="27.75" customHeight="1" x14ac:dyDescent="0.2">
      <c r="A240" s="7" t="s">
        <v>1090</v>
      </c>
      <c r="B240" s="8"/>
      <c r="C240" s="326">
        <v>1.9556032719005805</v>
      </c>
      <c r="D240" s="326">
        <v>2.5914709934598368</v>
      </c>
    </row>
    <row r="241" spans="1:4" ht="27.75" customHeight="1" x14ac:dyDescent="0.2">
      <c r="A241" s="7" t="s">
        <v>1091</v>
      </c>
      <c r="B241" s="8"/>
      <c r="C241" s="326">
        <v>1.9556328302293076</v>
      </c>
      <c r="D241" s="326">
        <v>2.5915025585996458</v>
      </c>
    </row>
    <row r="242" spans="1:4" ht="27.75" customHeight="1" x14ac:dyDescent="0.2">
      <c r="A242" s="7" t="s">
        <v>1092</v>
      </c>
      <c r="B242" s="8"/>
      <c r="C242" s="326">
        <v>1.9556496714642622</v>
      </c>
      <c r="D242" s="326">
        <v>2.5915123619560001</v>
      </c>
    </row>
    <row r="243" spans="1:4" ht="27.75" customHeight="1" x14ac:dyDescent="0.2">
      <c r="A243" s="7" t="s">
        <v>1093</v>
      </c>
      <c r="B243" s="8"/>
      <c r="C243" s="326">
        <v>1.6059606465346707</v>
      </c>
      <c r="D243" s="326">
        <v>2.5815815229726709</v>
      </c>
    </row>
    <row r="244" spans="1:4" ht="27.75" customHeight="1" x14ac:dyDescent="0.2">
      <c r="A244" s="7" t="s">
        <v>1094</v>
      </c>
      <c r="B244" s="8"/>
      <c r="C244" s="326">
        <v>0.46336566437608212</v>
      </c>
      <c r="D244" s="326">
        <v>-2.3808647914622262E-2</v>
      </c>
    </row>
    <row r="245" spans="1:4" ht="27.75" customHeight="1" x14ac:dyDescent="0.2">
      <c r="A245" s="7" t="s">
        <v>1095</v>
      </c>
      <c r="B245" s="8"/>
      <c r="C245" s="326">
        <v>0.50498099821647235</v>
      </c>
      <c r="D245" s="326">
        <v>0</v>
      </c>
    </row>
    <row r="246" spans="1:4" ht="27.75" customHeight="1" x14ac:dyDescent="0.2">
      <c r="A246" s="7" t="s">
        <v>1096</v>
      </c>
      <c r="B246" s="8"/>
      <c r="C246" s="326">
        <v>0</v>
      </c>
      <c r="D246" s="326">
        <v>0.62367331557624839</v>
      </c>
    </row>
    <row r="247" spans="1:4" ht="27.75" customHeight="1" x14ac:dyDescent="0.2">
      <c r="A247" s="7" t="s">
        <v>1097</v>
      </c>
      <c r="B247" s="8"/>
      <c r="C247" s="326">
        <v>0.45621437412019228</v>
      </c>
      <c r="D247" s="326">
        <v>0.1357381425710828</v>
      </c>
    </row>
    <row r="248" spans="1:4" ht="27.75" customHeight="1" x14ac:dyDescent="0.2">
      <c r="A248" s="7" t="s">
        <v>1098</v>
      </c>
      <c r="B248" s="8"/>
      <c r="C248" s="326">
        <v>0.76245712214057537</v>
      </c>
      <c r="D248" s="326">
        <v>0.1151033980186961</v>
      </c>
    </row>
    <row r="249" spans="1:4" ht="27.75" customHeight="1" x14ac:dyDescent="0.2">
      <c r="A249" s="7" t="s">
        <v>1099</v>
      </c>
      <c r="B249" s="8"/>
      <c r="C249" s="326">
        <v>0.60774647004161297</v>
      </c>
      <c r="D249" s="326">
        <v>0.12155007006448737</v>
      </c>
    </row>
    <row r="250" spans="1:4" ht="27.75" customHeight="1" x14ac:dyDescent="0.2">
      <c r="A250" s="7" t="s">
        <v>1100</v>
      </c>
      <c r="B250" s="8" t="s">
        <v>1101</v>
      </c>
      <c r="C250" s="326">
        <v>0</v>
      </c>
      <c r="D250" s="326">
        <v>0</v>
      </c>
    </row>
    <row r="251" spans="1:4" ht="27.75" customHeight="1" x14ac:dyDescent="0.2">
      <c r="A251" s="7" t="s">
        <v>1101</v>
      </c>
      <c r="B251" s="8"/>
      <c r="C251" s="326">
        <v>0</v>
      </c>
      <c r="D251" s="326">
        <v>0</v>
      </c>
    </row>
    <row r="252" spans="1:4" ht="27.75" customHeight="1" x14ac:dyDescent="0.2">
      <c r="A252" s="7" t="s">
        <v>1102</v>
      </c>
      <c r="B252" s="8"/>
      <c r="C252" s="326">
        <v>0.41884929762216638</v>
      </c>
      <c r="D252" s="326">
        <v>18.542851048287002</v>
      </c>
    </row>
    <row r="253" spans="1:4" ht="27.75" customHeight="1" x14ac:dyDescent="0.2">
      <c r="A253" s="7" t="s">
        <v>1103</v>
      </c>
      <c r="B253" s="8"/>
      <c r="C253" s="326">
        <v>3.2111653925542099</v>
      </c>
      <c r="D253" s="326">
        <v>14.686557205651557</v>
      </c>
    </row>
    <row r="254" spans="1:4" ht="27.75" customHeight="1" x14ac:dyDescent="0.2">
      <c r="A254" s="7" t="s">
        <v>1104</v>
      </c>
      <c r="B254" s="8"/>
      <c r="C254" s="326">
        <v>0.88025667314787948</v>
      </c>
      <c r="D254" s="326">
        <v>20.541249924097453</v>
      </c>
    </row>
    <row r="255" spans="1:4" ht="27.75" customHeight="1" x14ac:dyDescent="0.2">
      <c r="A255" s="7" t="s">
        <v>1105</v>
      </c>
      <c r="B255" s="8"/>
      <c r="C255" s="326">
        <v>0.94257784741541684</v>
      </c>
      <c r="D255" s="326">
        <v>7.2523507872674955</v>
      </c>
    </row>
    <row r="256" spans="1:4" ht="27.75" customHeight="1" x14ac:dyDescent="0.2">
      <c r="A256" s="7" t="s">
        <v>1106</v>
      </c>
      <c r="B256" s="8"/>
      <c r="C256" s="326">
        <v>0.8196633215546274</v>
      </c>
      <c r="D256" s="326">
        <v>13.434291708201368</v>
      </c>
    </row>
    <row r="257" spans="1:4" ht="27.75" customHeight="1" x14ac:dyDescent="0.2">
      <c r="A257" s="7" t="s">
        <v>1107</v>
      </c>
      <c r="B257" s="8"/>
      <c r="C257" s="326">
        <v>1.0465792556824807</v>
      </c>
      <c r="D257" s="326">
        <v>11.275655530656557</v>
      </c>
    </row>
    <row r="258" spans="1:4" ht="27.75" customHeight="1" x14ac:dyDescent="0.2">
      <c r="A258" s="7" t="s">
        <v>1108</v>
      </c>
      <c r="B258" s="8"/>
      <c r="C258" s="326">
        <v>0.22749053494436092</v>
      </c>
      <c r="D258" s="326">
        <v>10.103520213676022</v>
      </c>
    </row>
    <row r="259" spans="1:4" ht="27.75" customHeight="1" x14ac:dyDescent="0.2">
      <c r="A259" s="7" t="s">
        <v>1109</v>
      </c>
      <c r="B259" s="8"/>
      <c r="C259" s="326">
        <v>0.31961369609570328</v>
      </c>
      <c r="D259" s="326">
        <v>20.971168467260298</v>
      </c>
    </row>
    <row r="260" spans="1:4" ht="27.75" customHeight="1" x14ac:dyDescent="0.2">
      <c r="A260" s="7" t="s">
        <v>1110</v>
      </c>
      <c r="B260" s="8"/>
      <c r="C260" s="326">
        <v>3.018409355309291</v>
      </c>
      <c r="D260" s="326">
        <v>8.1086690116439666</v>
      </c>
    </row>
    <row r="261" spans="1:4" ht="27.75" customHeight="1" x14ac:dyDescent="0.2">
      <c r="A261" s="7" t="s">
        <v>1111</v>
      </c>
      <c r="B261" s="8"/>
      <c r="C261" s="326">
        <v>2.6330175173861186</v>
      </c>
      <c r="D261" s="326">
        <v>11.846651981860257</v>
      </c>
    </row>
    <row r="262" spans="1:4" ht="27.75" customHeight="1" x14ac:dyDescent="0.2">
      <c r="A262" s="7" t="s">
        <v>1112</v>
      </c>
      <c r="B262" s="8"/>
      <c r="C262" s="326">
        <v>0.54291894562198784</v>
      </c>
      <c r="D262" s="326">
        <v>16.206159961766044</v>
      </c>
    </row>
    <row r="263" spans="1:4" ht="27.75" customHeight="1" x14ac:dyDescent="0.2">
      <c r="A263" s="7" t="s">
        <v>1113</v>
      </c>
      <c r="B263" s="8"/>
      <c r="C263" s="326">
        <v>1.4898349902347698</v>
      </c>
      <c r="D263" s="326">
        <v>7.1271757952521524</v>
      </c>
    </row>
    <row r="264" spans="1:4" ht="27.75" customHeight="1" x14ac:dyDescent="0.2">
      <c r="A264" s="7" t="s">
        <v>1114</v>
      </c>
      <c r="B264" s="8"/>
      <c r="C264" s="326">
        <v>0.31565208399376754</v>
      </c>
      <c r="D264" s="326">
        <v>18.959846769943432</v>
      </c>
    </row>
    <row r="265" spans="1:4" ht="27.75" customHeight="1" x14ac:dyDescent="0.2">
      <c r="A265" s="7" t="s">
        <v>1115</v>
      </c>
      <c r="B265" s="8"/>
      <c r="C265" s="326">
        <v>2.9477823733721182</v>
      </c>
      <c r="D265" s="326">
        <v>9.9917608409648402</v>
      </c>
    </row>
    <row r="266" spans="1:4" ht="27.75" customHeight="1" x14ac:dyDescent="0.2">
      <c r="A266" s="7" t="s">
        <v>1116</v>
      </c>
      <c r="B266" s="8"/>
      <c r="C266" s="326">
        <v>0.27258958828823759</v>
      </c>
      <c r="D266" s="326">
        <v>16.237952809015486</v>
      </c>
    </row>
    <row r="267" spans="1:4" ht="27.75" customHeight="1" x14ac:dyDescent="0.2">
      <c r="A267" s="7" t="s">
        <v>1117</v>
      </c>
      <c r="B267" s="8"/>
      <c r="C267" s="326">
        <v>0.47072105457676006</v>
      </c>
      <c r="D267" s="326">
        <v>-0.12336443526182159</v>
      </c>
    </row>
    <row r="268" spans="1:4" ht="27.75" customHeight="1" x14ac:dyDescent="0.2">
      <c r="A268" s="7" t="s">
        <v>1118</v>
      </c>
      <c r="B268" s="8"/>
      <c r="C268" s="326">
        <v>0.54819906273497077</v>
      </c>
      <c r="D268" s="326">
        <v>0.55256570979554887</v>
      </c>
    </row>
    <row r="269" spans="1:4" ht="27.75" customHeight="1" x14ac:dyDescent="0.2">
      <c r="A269" s="7" t="s">
        <v>1119</v>
      </c>
      <c r="B269" s="8"/>
      <c r="C269" s="326">
        <v>0.50559928247979558</v>
      </c>
      <c r="D269" s="326">
        <v>1.3362556268240098</v>
      </c>
    </row>
    <row r="270" spans="1:4" ht="27.75" customHeight="1" x14ac:dyDescent="0.2">
      <c r="A270" s="7" t="s">
        <v>1120</v>
      </c>
      <c r="B270" s="8"/>
      <c r="C270" s="326">
        <v>1.0642299340143939</v>
      </c>
      <c r="D270" s="326">
        <v>7.3451014489590509</v>
      </c>
    </row>
    <row r="271" spans="1:4" ht="27.75" customHeight="1" x14ac:dyDescent="0.2">
      <c r="A271" s="7" t="s">
        <v>1121</v>
      </c>
      <c r="B271" s="8"/>
      <c r="C271" s="326">
        <v>4.2710129942687587E-2</v>
      </c>
      <c r="D271" s="326">
        <v>0.40950033136179903</v>
      </c>
    </row>
    <row r="272" spans="1:4" ht="27.75" customHeight="1" x14ac:dyDescent="0.2">
      <c r="A272" s="7" t="s">
        <v>1122</v>
      </c>
      <c r="B272" s="8"/>
      <c r="C272" s="326">
        <v>1.1874432711141036</v>
      </c>
      <c r="D272" s="326">
        <v>6.74620690062594</v>
      </c>
    </row>
    <row r="273" spans="1:4" ht="27.75" customHeight="1" x14ac:dyDescent="0.2">
      <c r="A273" s="7" t="s">
        <v>1123</v>
      </c>
      <c r="B273" s="8"/>
      <c r="C273" s="326">
        <v>0.97277467427443465</v>
      </c>
      <c r="D273" s="326">
        <v>1.6509198286151847</v>
      </c>
    </row>
    <row r="274" spans="1:4" ht="27.75" customHeight="1" x14ac:dyDescent="0.2">
      <c r="A274" s="7" t="s">
        <v>1124</v>
      </c>
      <c r="B274" s="8"/>
      <c r="C274" s="326">
        <v>0.59978222501647782</v>
      </c>
      <c r="D274" s="326">
        <v>-1.3918521679869915</v>
      </c>
    </row>
    <row r="275" spans="1:4" ht="27.75" customHeight="1" x14ac:dyDescent="0.2">
      <c r="A275" s="7" t="s">
        <v>1125</v>
      </c>
      <c r="B275" s="8"/>
      <c r="C275" s="326">
        <v>0.1612411479468974</v>
      </c>
      <c r="D275" s="326">
        <v>0.18930362499684675</v>
      </c>
    </row>
    <row r="276" spans="1:4" ht="27.75" customHeight="1" x14ac:dyDescent="0.2">
      <c r="A276" s="7" t="s">
        <v>1126</v>
      </c>
      <c r="B276" s="8"/>
      <c r="C276" s="326">
        <v>0.59996931636900153</v>
      </c>
      <c r="D276" s="326">
        <v>-1.4168197576489809</v>
      </c>
    </row>
    <row r="277" spans="1:4" ht="27.75" customHeight="1" x14ac:dyDescent="0.2">
      <c r="A277" s="7" t="s">
        <v>1127</v>
      </c>
      <c r="B277" s="8"/>
      <c r="C277" s="326">
        <v>6.1054646079978014E-2</v>
      </c>
      <c r="D277" s="326">
        <v>1.6819447037743167</v>
      </c>
    </row>
    <row r="278" spans="1:4" ht="27.75" customHeight="1" x14ac:dyDescent="0.2">
      <c r="A278" s="7" t="s">
        <v>1128</v>
      </c>
      <c r="B278" s="8"/>
      <c r="C278" s="326">
        <v>0.85077335269929</v>
      </c>
      <c r="D278" s="326">
        <v>1.0565461708298112</v>
      </c>
    </row>
    <row r="279" spans="1:4" ht="27.75" customHeight="1" x14ac:dyDescent="0.2">
      <c r="A279" s="7" t="s">
        <v>1129</v>
      </c>
      <c r="B279" s="8"/>
      <c r="C279" s="326">
        <v>0.9097991992131782</v>
      </c>
      <c r="D279" s="326">
        <v>2.7681476130254032</v>
      </c>
    </row>
    <row r="280" spans="1:4" ht="27.75" customHeight="1" x14ac:dyDescent="0.2">
      <c r="A280" s="7" t="s">
        <v>1130</v>
      </c>
      <c r="B280" s="8"/>
      <c r="C280" s="326">
        <v>1.7548800843300829</v>
      </c>
      <c r="D280" s="326">
        <v>2.024874040168442</v>
      </c>
    </row>
    <row r="281" spans="1:4" ht="27.75" customHeight="1" x14ac:dyDescent="0.2">
      <c r="A281" s="7" t="s">
        <v>1131</v>
      </c>
      <c r="B281" s="8"/>
      <c r="C281" s="326">
        <v>0.85104615751099222</v>
      </c>
      <c r="D281" s="326">
        <v>1.0653044236052964</v>
      </c>
    </row>
    <row r="282" spans="1:4" ht="27.75" customHeight="1" x14ac:dyDescent="0.2">
      <c r="A282" s="7" t="s">
        <v>1132</v>
      </c>
      <c r="B282" s="8"/>
      <c r="C282" s="326">
        <v>0.36472135138267858</v>
      </c>
      <c r="D282" s="326">
        <v>5.694327651414163</v>
      </c>
    </row>
    <row r="283" spans="1:4" ht="27.75" customHeight="1" x14ac:dyDescent="0.2">
      <c r="A283" s="7" t="s">
        <v>1133</v>
      </c>
      <c r="B283" s="8"/>
      <c r="C283" s="326">
        <v>0.76201158045731721</v>
      </c>
      <c r="D283" s="326">
        <v>4.0771907757191137</v>
      </c>
    </row>
    <row r="284" spans="1:4" ht="27.75" customHeight="1" x14ac:dyDescent="0.2">
      <c r="A284" s="7" t="s">
        <v>1134</v>
      </c>
      <c r="B284" s="8"/>
      <c r="C284" s="326">
        <v>1.4654441889310477</v>
      </c>
      <c r="D284" s="326">
        <v>2.6576625932643783</v>
      </c>
    </row>
    <row r="285" spans="1:4" ht="27.75" customHeight="1" x14ac:dyDescent="0.2">
      <c r="A285" s="7" t="s">
        <v>1135</v>
      </c>
      <c r="B285" s="8"/>
      <c r="C285" s="326">
        <v>1.3422294502597838</v>
      </c>
      <c r="D285" s="326">
        <v>1.4222644804523934</v>
      </c>
    </row>
    <row r="286" spans="1:4" ht="27.75" customHeight="1" x14ac:dyDescent="0.2">
      <c r="A286" s="7" t="s">
        <v>1136</v>
      </c>
      <c r="B286" s="8"/>
      <c r="C286" s="326">
        <v>0.45209840854498334</v>
      </c>
      <c r="D286" s="326">
        <v>-0.22114586728792412</v>
      </c>
    </row>
    <row r="287" spans="1:4" ht="27.75" customHeight="1" x14ac:dyDescent="0.2">
      <c r="A287" s="7" t="s">
        <v>1137</v>
      </c>
      <c r="B287" s="8"/>
      <c r="C287" s="326">
        <v>0.6872553798763229</v>
      </c>
      <c r="D287" s="326">
        <v>3.1827790096627164</v>
      </c>
    </row>
    <row r="288" spans="1:4" ht="27.75" customHeight="1" x14ac:dyDescent="0.2">
      <c r="A288" s="7" t="s">
        <v>1138</v>
      </c>
      <c r="B288" s="8"/>
      <c r="C288" s="326">
        <v>0.32403699387179563</v>
      </c>
      <c r="D288" s="326">
        <v>1.9450193130147604</v>
      </c>
    </row>
    <row r="289" spans="1:4" ht="27.75" customHeight="1" x14ac:dyDescent="0.2">
      <c r="A289" s="7" t="s">
        <v>1139</v>
      </c>
      <c r="B289" s="8"/>
      <c r="C289" s="326">
        <v>0</v>
      </c>
      <c r="D289" s="326">
        <v>0.85386186673916553</v>
      </c>
    </row>
    <row r="290" spans="1:4" ht="27.75" customHeight="1" x14ac:dyDescent="0.2">
      <c r="A290" s="7" t="s">
        <v>1140</v>
      </c>
      <c r="B290" s="8"/>
      <c r="C290" s="326">
        <v>1.455258712463728</v>
      </c>
      <c r="D290" s="326">
        <v>2.8643295147740928</v>
      </c>
    </row>
    <row r="291" spans="1:4" ht="27.75" customHeight="1" x14ac:dyDescent="0.2">
      <c r="A291" s="7" t="s">
        <v>1141</v>
      </c>
      <c r="B291" s="8"/>
      <c r="C291" s="326">
        <v>0.48883160097561945</v>
      </c>
      <c r="D291" s="326">
        <v>2.9167456678774655</v>
      </c>
    </row>
    <row r="292" spans="1:4" ht="27.75" customHeight="1" x14ac:dyDescent="0.2">
      <c r="A292" s="7" t="s">
        <v>1142</v>
      </c>
      <c r="B292" s="8"/>
      <c r="C292" s="326">
        <v>0.47083973235111704</v>
      </c>
      <c r="D292" s="326">
        <v>-0.22006787079669779</v>
      </c>
    </row>
    <row r="293" spans="1:4" ht="27.75" customHeight="1" x14ac:dyDescent="0.2">
      <c r="A293" s="7" t="s">
        <v>1143</v>
      </c>
      <c r="B293" s="8"/>
      <c r="C293" s="326">
        <v>0.55625468330407624</v>
      </c>
      <c r="D293" s="326">
        <v>3.9292490432706351</v>
      </c>
    </row>
    <row r="294" spans="1:4" ht="27.75" customHeight="1" x14ac:dyDescent="0.2">
      <c r="A294" s="7" t="s">
        <v>1144</v>
      </c>
      <c r="B294" s="8"/>
      <c r="C294" s="326">
        <v>0.17916591611211044</v>
      </c>
      <c r="D294" s="326">
        <v>2.5421614919617674</v>
      </c>
    </row>
    <row r="295" spans="1:4" ht="27.75" customHeight="1" x14ac:dyDescent="0.2">
      <c r="A295" s="7" t="s">
        <v>1145</v>
      </c>
      <c r="B295" s="8"/>
      <c r="C295" s="326">
        <v>1.2813677447351959</v>
      </c>
      <c r="D295" s="326">
        <v>6.7617914238443193</v>
      </c>
    </row>
    <row r="296" spans="1:4" ht="27.75" customHeight="1" x14ac:dyDescent="0.2">
      <c r="A296" s="7" t="s">
        <v>1146</v>
      </c>
      <c r="B296" s="8"/>
      <c r="C296" s="326">
        <v>1.048093477089028</v>
      </c>
      <c r="D296" s="326">
        <v>7.0681682733466529</v>
      </c>
    </row>
    <row r="297" spans="1:4" ht="27.75" customHeight="1" x14ac:dyDescent="0.2">
      <c r="A297" s="7" t="s">
        <v>1147</v>
      </c>
      <c r="B297" s="8"/>
      <c r="C297" s="326">
        <v>7.210373826694208E-2</v>
      </c>
      <c r="D297" s="326">
        <v>6.0688906052809521</v>
      </c>
    </row>
    <row r="298" spans="1:4" ht="27.75" customHeight="1" x14ac:dyDescent="0.2">
      <c r="A298" s="7" t="s">
        <v>1148</v>
      </c>
      <c r="B298" s="8"/>
      <c r="C298" s="326">
        <v>0.77758460691836839</v>
      </c>
      <c r="D298" s="326">
        <v>7.0925669432555871</v>
      </c>
    </row>
    <row r="299" spans="1:4" ht="27.75" customHeight="1" x14ac:dyDescent="0.2">
      <c r="A299" s="7" t="s">
        <v>1149</v>
      </c>
      <c r="B299" s="8"/>
      <c r="C299" s="326">
        <v>0.24854766124748595</v>
      </c>
      <c r="D299" s="326">
        <v>2.5062485920102628</v>
      </c>
    </row>
    <row r="300" spans="1:4" ht="27.75" customHeight="1" x14ac:dyDescent="0.2">
      <c r="A300" s="7" t="s">
        <v>1150</v>
      </c>
      <c r="B300" s="8"/>
      <c r="C300" s="326">
        <v>0.19502179454743157</v>
      </c>
      <c r="D300" s="326">
        <v>1.4997564534619923</v>
      </c>
    </row>
    <row r="301" spans="1:4" ht="27.75" customHeight="1" x14ac:dyDescent="0.2">
      <c r="A301" s="7" t="s">
        <v>1151</v>
      </c>
      <c r="B301" s="8"/>
      <c r="C301" s="326">
        <v>1.8026790943109792</v>
      </c>
      <c r="D301" s="326">
        <v>4.8442985175556155</v>
      </c>
    </row>
    <row r="302" spans="1:4" ht="27.75" customHeight="1" x14ac:dyDescent="0.2">
      <c r="A302" s="7" t="s">
        <v>1152</v>
      </c>
      <c r="B302" s="8"/>
      <c r="C302" s="326">
        <v>0.43151959261940726</v>
      </c>
      <c r="D302" s="326">
        <v>2.337521868859219</v>
      </c>
    </row>
    <row r="303" spans="1:4" ht="27.75" customHeight="1" x14ac:dyDescent="0.2">
      <c r="A303" s="7" t="s">
        <v>1153</v>
      </c>
      <c r="B303" s="8"/>
      <c r="C303" s="326">
        <v>1.5475722674596495</v>
      </c>
      <c r="D303" s="326">
        <v>2.6997615776943964</v>
      </c>
    </row>
    <row r="304" spans="1:4" ht="27.75" customHeight="1" x14ac:dyDescent="0.2">
      <c r="A304" s="7" t="s">
        <v>1154</v>
      </c>
      <c r="B304" s="8"/>
      <c r="C304" s="326">
        <v>0.75974722510028991</v>
      </c>
      <c r="D304" s="326">
        <v>2.8951839302946012</v>
      </c>
    </row>
    <row r="305" spans="1:4" ht="27.75" customHeight="1" x14ac:dyDescent="0.2">
      <c r="A305" s="7" t="s">
        <v>1155</v>
      </c>
      <c r="B305" s="8"/>
      <c r="C305" s="326">
        <v>1.5737220019057379</v>
      </c>
      <c r="D305" s="326">
        <v>4.3027850908281655</v>
      </c>
    </row>
    <row r="306" spans="1:4" ht="27.75" customHeight="1" x14ac:dyDescent="0.2">
      <c r="A306" s="7" t="s">
        <v>1156</v>
      </c>
      <c r="B306" s="8"/>
      <c r="C306" s="326">
        <v>2.8056235823055897</v>
      </c>
      <c r="D306" s="326">
        <v>0.69653663276743505</v>
      </c>
    </row>
    <row r="307" spans="1:4" ht="27.75" customHeight="1" x14ac:dyDescent="0.2">
      <c r="A307" s="7" t="s">
        <v>1157</v>
      </c>
      <c r="B307" s="8"/>
      <c r="C307" s="326">
        <v>6.0336318600553467</v>
      </c>
      <c r="D307" s="326">
        <v>8.2884318568352169E-2</v>
      </c>
    </row>
    <row r="308" spans="1:4" ht="27.75" customHeight="1" x14ac:dyDescent="0.2">
      <c r="A308" s="7" t="s">
        <v>1158</v>
      </c>
      <c r="B308" s="8"/>
      <c r="C308" s="326">
        <v>0.20666438037996571</v>
      </c>
      <c r="D308" s="326">
        <v>1.6087570830641003</v>
      </c>
    </row>
    <row r="309" spans="1:4" ht="27.75" customHeight="1" x14ac:dyDescent="0.2">
      <c r="A309" s="7" t="s">
        <v>1159</v>
      </c>
      <c r="B309" s="8"/>
      <c r="C309" s="326">
        <v>-0.26572605887174217</v>
      </c>
      <c r="D309" s="326">
        <v>0.12687125439888147</v>
      </c>
    </row>
    <row r="310" spans="1:4" ht="27.75" customHeight="1" x14ac:dyDescent="0.2">
      <c r="A310" s="7" t="s">
        <v>1160</v>
      </c>
      <c r="B310" s="8"/>
      <c r="C310" s="326">
        <v>0.50880326220014704</v>
      </c>
      <c r="D310" s="326">
        <v>1.9500771409140645</v>
      </c>
    </row>
    <row r="311" spans="1:4" ht="27.75" customHeight="1" x14ac:dyDescent="0.2">
      <c r="A311" s="7" t="s">
        <v>1161</v>
      </c>
      <c r="B311" s="8"/>
      <c r="C311" s="326">
        <v>1.869157089307504</v>
      </c>
      <c r="D311" s="326">
        <v>5.9364671867143581</v>
      </c>
    </row>
    <row r="312" spans="1:4" ht="27.75" customHeight="1" x14ac:dyDescent="0.2">
      <c r="A312" s="7" t="s">
        <v>1162</v>
      </c>
      <c r="B312" s="8"/>
      <c r="C312" s="326">
        <v>1.7956766709246572</v>
      </c>
      <c r="D312" s="326">
        <v>19.483981182753226</v>
      </c>
    </row>
    <row r="313" spans="1:4" ht="27.75" customHeight="1" x14ac:dyDescent="0.2">
      <c r="A313" s="7" t="s">
        <v>1163</v>
      </c>
      <c r="B313" s="8"/>
      <c r="C313" s="326">
        <v>1.1311691460802549</v>
      </c>
      <c r="D313" s="326">
        <v>21.358163551486509</v>
      </c>
    </row>
    <row r="314" spans="1:4" ht="27.75" customHeight="1" x14ac:dyDescent="0.2">
      <c r="A314" s="7" t="s">
        <v>1164</v>
      </c>
      <c r="B314" s="8"/>
      <c r="C314" s="326">
        <v>1.1619981516933733</v>
      </c>
      <c r="D314" s="326">
        <v>21.834437434965807</v>
      </c>
    </row>
    <row r="315" spans="1:4" ht="27.75" customHeight="1" x14ac:dyDescent="0.2">
      <c r="A315" s="7" t="s">
        <v>1165</v>
      </c>
      <c r="B315" s="8"/>
      <c r="C315" s="326">
        <v>0.8697944641157519</v>
      </c>
      <c r="D315" s="326">
        <v>11.554594492291132</v>
      </c>
    </row>
    <row r="316" spans="1:4" ht="27.75" customHeight="1" x14ac:dyDescent="0.2">
      <c r="A316" s="7" t="s">
        <v>1166</v>
      </c>
      <c r="B316" s="8"/>
      <c r="C316" s="326">
        <v>0.49962353442331969</v>
      </c>
      <c r="D316" s="326">
        <v>12.239258390046993</v>
      </c>
    </row>
    <row r="317" spans="1:4" ht="27.75" customHeight="1" x14ac:dyDescent="0.2">
      <c r="A317" s="7" t="s">
        <v>1167</v>
      </c>
      <c r="B317" s="8"/>
      <c r="C317" s="326">
        <v>0.69776319944910659</v>
      </c>
      <c r="D317" s="326">
        <v>11.956176292632806</v>
      </c>
    </row>
    <row r="318" spans="1:4" ht="27.75" customHeight="1" x14ac:dyDescent="0.2">
      <c r="A318" s="7" t="s">
        <v>1168</v>
      </c>
      <c r="B318" s="8"/>
      <c r="C318" s="326">
        <v>0.72035193837121048</v>
      </c>
      <c r="D318" s="326">
        <v>15.750074855046737</v>
      </c>
    </row>
    <row r="319" spans="1:4" ht="27.75" customHeight="1" x14ac:dyDescent="0.2">
      <c r="A319" s="7" t="s">
        <v>1169</v>
      </c>
      <c r="B319" s="8"/>
      <c r="C319" s="326">
        <v>0.99927719677895011</v>
      </c>
      <c r="D319" s="326">
        <v>11.726811572974373</v>
      </c>
    </row>
    <row r="320" spans="1:4" ht="27.75" customHeight="1" x14ac:dyDescent="0.2">
      <c r="A320" s="7" t="s">
        <v>1170</v>
      </c>
      <c r="B320" s="8"/>
      <c r="C320" s="326">
        <v>0.32901670982427067</v>
      </c>
      <c r="D320" s="326">
        <v>14.690001553587468</v>
      </c>
    </row>
    <row r="321" spans="1:4" ht="27.75" customHeight="1" x14ac:dyDescent="0.2">
      <c r="A321" s="7" t="s">
        <v>1171</v>
      </c>
      <c r="B321" s="8"/>
      <c r="C321" s="326">
        <v>3.579121811840356</v>
      </c>
      <c r="D321" s="326">
        <v>11.155090568191017</v>
      </c>
    </row>
    <row r="322" spans="1:4" ht="27.75" customHeight="1" x14ac:dyDescent="0.2">
      <c r="A322" s="7" t="s">
        <v>1172</v>
      </c>
      <c r="B322" s="8"/>
      <c r="C322" s="326">
        <v>2.5449743839230439</v>
      </c>
      <c r="D322" s="326">
        <v>15.502985885753116</v>
      </c>
    </row>
    <row r="323" spans="1:4" ht="27.75" customHeight="1" x14ac:dyDescent="0.2">
      <c r="A323" s="7" t="s">
        <v>1173</v>
      </c>
      <c r="B323" s="8"/>
      <c r="C323" s="326">
        <v>5.2272976040945398</v>
      </c>
      <c r="D323" s="326">
        <v>6.153516960760042</v>
      </c>
    </row>
    <row r="324" spans="1:4" ht="27.75" customHeight="1" x14ac:dyDescent="0.2">
      <c r="A324" s="7" t="s">
        <v>1174</v>
      </c>
      <c r="B324" s="8"/>
      <c r="C324" s="326">
        <v>0.23423334477168897</v>
      </c>
      <c r="D324" s="326">
        <v>12.735453102985327</v>
      </c>
    </row>
    <row r="325" spans="1:4" ht="27.75" customHeight="1" x14ac:dyDescent="0.2">
      <c r="A325" s="7" t="s">
        <v>1175</v>
      </c>
      <c r="B325" s="8"/>
      <c r="C325" s="326">
        <v>0.53839530365865818</v>
      </c>
      <c r="D325" s="326">
        <v>17.466918206965559</v>
      </c>
    </row>
    <row r="326" spans="1:4" ht="27.75" customHeight="1" x14ac:dyDescent="0.2">
      <c r="A326" s="7" t="s">
        <v>1176</v>
      </c>
      <c r="B326" s="8"/>
      <c r="C326" s="326">
        <v>0.1369888441081934</v>
      </c>
      <c r="D326" s="326">
        <v>12.518202149205012</v>
      </c>
    </row>
    <row r="327" spans="1:4" ht="27.75" customHeight="1" x14ac:dyDescent="0.2">
      <c r="A327" s="7" t="s">
        <v>1177</v>
      </c>
      <c r="B327" s="8"/>
      <c r="C327" s="326">
        <v>0.61391544829610534</v>
      </c>
      <c r="D327" s="326">
        <v>14.412591564882355</v>
      </c>
    </row>
    <row r="328" spans="1:4" ht="27.75" customHeight="1" x14ac:dyDescent="0.2">
      <c r="A328" s="7" t="s">
        <v>1178</v>
      </c>
      <c r="B328" s="8"/>
      <c r="C328" s="326">
        <v>0</v>
      </c>
      <c r="D328" s="326">
        <v>11.892102394715492</v>
      </c>
    </row>
    <row r="329" spans="1:4" ht="27.75" customHeight="1" x14ac:dyDescent="0.2">
      <c r="A329" s="7" t="s">
        <v>1179</v>
      </c>
      <c r="B329" s="8"/>
      <c r="C329" s="326">
        <v>1.2106299328620074</v>
      </c>
      <c r="D329" s="326">
        <v>11.215018168486377</v>
      </c>
    </row>
    <row r="330" spans="1:4" ht="27.75" customHeight="1" x14ac:dyDescent="0.2">
      <c r="A330" s="7" t="s">
        <v>1180</v>
      </c>
      <c r="B330" s="8"/>
      <c r="C330" s="326">
        <v>4.6857186114182268</v>
      </c>
      <c r="D330" s="326">
        <v>7.9304952007181271</v>
      </c>
    </row>
    <row r="331" spans="1:4" ht="27.75" customHeight="1" x14ac:dyDescent="0.2">
      <c r="A331" s="7" t="s">
        <v>1181</v>
      </c>
      <c r="B331" s="8"/>
      <c r="C331" s="326">
        <v>0.93382028056255517</v>
      </c>
      <c r="D331" s="326">
        <v>0.36393235637884347</v>
      </c>
    </row>
    <row r="332" spans="1:4" ht="27.75" customHeight="1" x14ac:dyDescent="0.2">
      <c r="A332" s="7" t="s">
        <v>1182</v>
      </c>
      <c r="B332" s="8"/>
      <c r="C332" s="326">
        <v>2.3133985165652975</v>
      </c>
      <c r="D332" s="326">
        <v>0.67521348185490015</v>
      </c>
    </row>
    <row r="333" spans="1:4" ht="27.75" customHeight="1" x14ac:dyDescent="0.2">
      <c r="A333" s="7" t="s">
        <v>1183</v>
      </c>
      <c r="B333" s="8"/>
      <c r="C333" s="326">
        <v>1.8275523162374758</v>
      </c>
      <c r="D333" s="326">
        <v>1.1272329115098703</v>
      </c>
    </row>
    <row r="334" spans="1:4" ht="27.75" customHeight="1" x14ac:dyDescent="0.2">
      <c r="A334" s="7" t="s">
        <v>1184</v>
      </c>
      <c r="B334" s="8"/>
      <c r="C334" s="326">
        <v>1.3619844146211246</v>
      </c>
      <c r="D334" s="326">
        <v>0.40600855931202012</v>
      </c>
    </row>
    <row r="335" spans="1:4" ht="27.75" customHeight="1" x14ac:dyDescent="0.2">
      <c r="A335" s="7" t="s">
        <v>1185</v>
      </c>
      <c r="B335" s="8"/>
      <c r="C335" s="326">
        <v>1.1833486245983649</v>
      </c>
      <c r="D335" s="326">
        <v>7.4501571686336865</v>
      </c>
    </row>
    <row r="336" spans="1:4" ht="27.75" customHeight="1" x14ac:dyDescent="0.2">
      <c r="A336" s="7" t="s">
        <v>1186</v>
      </c>
      <c r="B336" s="8"/>
      <c r="C336" s="326">
        <v>1.593202757040278</v>
      </c>
      <c r="D336" s="326">
        <v>6.6272324842555088</v>
      </c>
    </row>
    <row r="337" spans="1:4" ht="27.75" customHeight="1" x14ac:dyDescent="0.2">
      <c r="A337" s="7" t="s">
        <v>1187</v>
      </c>
      <c r="B337" s="8"/>
      <c r="C337" s="326">
        <v>0.70279978244271946</v>
      </c>
      <c r="D337" s="326">
        <v>6.2966421485283774</v>
      </c>
    </row>
    <row r="338" spans="1:4" ht="27.75" customHeight="1" x14ac:dyDescent="0.2">
      <c r="A338" s="7" t="s">
        <v>1188</v>
      </c>
      <c r="B338" s="8"/>
      <c r="C338" s="326">
        <v>0.70279978244271946</v>
      </c>
      <c r="D338" s="326">
        <v>6.2966421485283774</v>
      </c>
    </row>
    <row r="339" spans="1:4" ht="27.75" customHeight="1" x14ac:dyDescent="0.2">
      <c r="A339" s="7" t="s">
        <v>1189</v>
      </c>
      <c r="B339" s="8"/>
      <c r="C339" s="326">
        <v>0.68883614390512715</v>
      </c>
      <c r="D339" s="326">
        <v>4.7629389338370229E-2</v>
      </c>
    </row>
    <row r="340" spans="1:4" ht="27.75" customHeight="1" x14ac:dyDescent="0.2">
      <c r="A340" s="7" t="s">
        <v>1190</v>
      </c>
      <c r="B340" s="8"/>
      <c r="C340" s="326">
        <v>1.2484672562097037</v>
      </c>
      <c r="D340" s="326">
        <v>-9.8540978376222624E-3</v>
      </c>
    </row>
    <row r="341" spans="1:4" ht="27.75" customHeight="1" x14ac:dyDescent="0.2">
      <c r="A341" s="7" t="s">
        <v>1191</v>
      </c>
      <c r="B341" s="8"/>
      <c r="C341" s="326">
        <v>2.1858677840442091</v>
      </c>
      <c r="D341" s="326">
        <v>6.9590753976391211</v>
      </c>
    </row>
    <row r="342" spans="1:4" ht="27.75" customHeight="1" x14ac:dyDescent="0.2">
      <c r="A342" s="7" t="s">
        <v>1192</v>
      </c>
      <c r="B342" s="8"/>
      <c r="C342" s="326">
        <v>1.806885133296686</v>
      </c>
      <c r="D342" s="326">
        <v>0.18117121121310245</v>
      </c>
    </row>
    <row r="343" spans="1:4" ht="27.75" customHeight="1" x14ac:dyDescent="0.2">
      <c r="A343" s="7" t="s">
        <v>1193</v>
      </c>
      <c r="B343" s="8"/>
      <c r="C343" s="326">
        <v>0.44600986232412643</v>
      </c>
      <c r="D343" s="326">
        <v>3.7366291211642944</v>
      </c>
    </row>
    <row r="344" spans="1:4" ht="27.75" customHeight="1" x14ac:dyDescent="0.2">
      <c r="A344" s="7" t="s">
        <v>1194</v>
      </c>
      <c r="B344" s="8"/>
      <c r="C344" s="326">
        <v>0.85625379982515759</v>
      </c>
      <c r="D344" s="326">
        <v>1.0512011408410546</v>
      </c>
    </row>
    <row r="345" spans="1:4" ht="27.75" customHeight="1" x14ac:dyDescent="0.2">
      <c r="A345" s="7" t="s">
        <v>1195</v>
      </c>
      <c r="B345" s="8"/>
      <c r="C345" s="326">
        <v>0.62232383518357703</v>
      </c>
      <c r="D345" s="326">
        <v>0.64282265527517479</v>
      </c>
    </row>
    <row r="346" spans="1:4" ht="27.75" customHeight="1" x14ac:dyDescent="0.2">
      <c r="A346" s="7" t="s">
        <v>1196</v>
      </c>
      <c r="B346" s="8"/>
      <c r="C346" s="326">
        <v>2.2834435409202904</v>
      </c>
      <c r="D346" s="326">
        <v>2.5831454627604007</v>
      </c>
    </row>
    <row r="347" spans="1:4" ht="27.75" customHeight="1" x14ac:dyDescent="0.2">
      <c r="A347" s="7" t="s">
        <v>1197</v>
      </c>
      <c r="B347" s="8"/>
      <c r="C347" s="326">
        <v>5.5172075272469039</v>
      </c>
      <c r="D347" s="326">
        <v>9.9233625561559222</v>
      </c>
    </row>
    <row r="348" spans="1:4" ht="27.75" customHeight="1" x14ac:dyDescent="0.2">
      <c r="A348" s="7" t="s">
        <v>1198</v>
      </c>
      <c r="B348" s="8"/>
      <c r="C348" s="326">
        <v>4.4163193030184917</v>
      </c>
      <c r="D348" s="326">
        <v>9.7584204272492023</v>
      </c>
    </row>
    <row r="349" spans="1:4" ht="27.75" customHeight="1" x14ac:dyDescent="0.2">
      <c r="A349" s="7" t="s">
        <v>1199</v>
      </c>
      <c r="B349" s="8"/>
      <c r="C349" s="326">
        <v>4.4163181135890204</v>
      </c>
      <c r="D349" s="326">
        <v>9.7584163824102141</v>
      </c>
    </row>
    <row r="350" spans="1:4" ht="27.75" customHeight="1" x14ac:dyDescent="0.2">
      <c r="A350" s="7" t="s">
        <v>1200</v>
      </c>
      <c r="B350" s="8"/>
      <c r="C350" s="326">
        <v>0.24664614155663486</v>
      </c>
      <c r="D350" s="326">
        <v>12.713230035226196</v>
      </c>
    </row>
    <row r="351" spans="1:4" ht="27.75" customHeight="1" x14ac:dyDescent="0.2">
      <c r="A351" s="7" t="s">
        <v>1201</v>
      </c>
      <c r="B351" s="8"/>
      <c r="C351" s="326">
        <v>10.891658160070394</v>
      </c>
      <c r="D351" s="326">
        <v>12.413233849390764</v>
      </c>
    </row>
    <row r="352" spans="1:4" ht="27.75" customHeight="1" x14ac:dyDescent="0.2">
      <c r="A352" s="7" t="s">
        <v>1202</v>
      </c>
      <c r="B352" s="8"/>
      <c r="C352" s="326">
        <v>5.7829114667647046</v>
      </c>
      <c r="D352" s="326">
        <v>7.9626245791519246</v>
      </c>
    </row>
    <row r="353" spans="1:4" ht="27.75" customHeight="1" x14ac:dyDescent="0.2">
      <c r="A353" s="7" t="s">
        <v>1203</v>
      </c>
      <c r="B353" s="8"/>
      <c r="C353" s="326">
        <v>5.8052054138841358</v>
      </c>
      <c r="D353" s="326">
        <v>7.9948317604116754</v>
      </c>
    </row>
    <row r="354" spans="1:4" ht="27.75" customHeight="1" x14ac:dyDescent="0.2">
      <c r="A354" s="7" t="s">
        <v>1204</v>
      </c>
      <c r="B354" s="8"/>
      <c r="C354" s="326">
        <v>8.5728999586459729</v>
      </c>
      <c r="D354" s="326">
        <v>12.311115358486122</v>
      </c>
    </row>
    <row r="355" spans="1:4" ht="27.75" customHeight="1" x14ac:dyDescent="0.2">
      <c r="A355" s="7" t="s">
        <v>1205</v>
      </c>
      <c r="B355" s="8"/>
      <c r="C355" s="326">
        <v>0</v>
      </c>
      <c r="D355" s="326">
        <v>12.900742648856854</v>
      </c>
    </row>
    <row r="356" spans="1:4" ht="27.75" customHeight="1" x14ac:dyDescent="0.2">
      <c r="A356" s="7" t="s">
        <v>1206</v>
      </c>
      <c r="B356" s="8"/>
      <c r="C356" s="326">
        <v>1.7113617756557657</v>
      </c>
      <c r="D356" s="326">
        <v>9.4729316611461201</v>
      </c>
    </row>
    <row r="357" spans="1:4" ht="27.75" customHeight="1" x14ac:dyDescent="0.2">
      <c r="A357" s="7" t="s">
        <v>1207</v>
      </c>
      <c r="B357" s="8"/>
      <c r="C357" s="326">
        <v>4.2216651834133501</v>
      </c>
      <c r="D357" s="326">
        <v>8.9396793907173109</v>
      </c>
    </row>
    <row r="358" spans="1:4" ht="27.75" customHeight="1" x14ac:dyDescent="0.2">
      <c r="A358" s="7" t="s">
        <v>1208</v>
      </c>
      <c r="B358" s="8"/>
      <c r="C358" s="326">
        <v>0.32276938257459031</v>
      </c>
      <c r="D358" s="326">
        <v>-1.9086355860933331E-2</v>
      </c>
    </row>
    <row r="359" spans="1:4" ht="27.75" customHeight="1" x14ac:dyDescent="0.2">
      <c r="A359" s="7" t="s">
        <v>1209</v>
      </c>
      <c r="B359" s="8"/>
      <c r="C359" s="326">
        <v>0.7147950905187751</v>
      </c>
      <c r="D359" s="326">
        <v>-8.3883119040343741E-3</v>
      </c>
    </row>
    <row r="360" spans="1:4" ht="27.75" customHeight="1" x14ac:dyDescent="0.2">
      <c r="A360" s="7" t="s">
        <v>1210</v>
      </c>
      <c r="B360" s="8"/>
      <c r="C360" s="326">
        <v>0.38657194880823575</v>
      </c>
      <c r="D360" s="326">
        <v>3.7686373656566608E-3</v>
      </c>
    </row>
    <row r="361" spans="1:4" ht="27.75" customHeight="1" x14ac:dyDescent="0.2">
      <c r="A361" s="7" t="s">
        <v>1211</v>
      </c>
      <c r="B361" s="8"/>
      <c r="C361" s="326">
        <v>0.42128768951875672</v>
      </c>
      <c r="D361" s="326">
        <v>2.227737323634894E-2</v>
      </c>
    </row>
    <row r="362" spans="1:4" ht="27.75" customHeight="1" x14ac:dyDescent="0.2">
      <c r="A362" s="7" t="s">
        <v>1212</v>
      </c>
      <c r="B362" s="8"/>
      <c r="C362" s="326">
        <v>-0.25339896790636729</v>
      </c>
      <c r="D362" s="326">
        <v>0</v>
      </c>
    </row>
    <row r="363" spans="1:4" ht="27.75" customHeight="1" x14ac:dyDescent="0.2">
      <c r="A363" s="7" t="s">
        <v>1213</v>
      </c>
      <c r="B363" s="8"/>
      <c r="C363" s="326">
        <v>4.3135919682688924</v>
      </c>
      <c r="D363" s="326">
        <v>0</v>
      </c>
    </row>
    <row r="364" spans="1:4" ht="27.75" customHeight="1" x14ac:dyDescent="0.2">
      <c r="A364" s="7" t="s">
        <v>1214</v>
      </c>
      <c r="B364" s="8"/>
      <c r="C364" s="326">
        <v>4.3135920407771291</v>
      </c>
      <c r="D364" s="326">
        <v>0</v>
      </c>
    </row>
    <row r="365" spans="1:4" ht="27.75" customHeight="1" x14ac:dyDescent="0.2">
      <c r="A365" s="7" t="s">
        <v>1215</v>
      </c>
      <c r="B365" s="8"/>
      <c r="C365" s="326">
        <v>0</v>
      </c>
      <c r="D365" s="326">
        <v>0</v>
      </c>
    </row>
    <row r="366" spans="1:4" ht="27.75" customHeight="1" x14ac:dyDescent="0.2">
      <c r="A366" s="7" t="s">
        <v>1216</v>
      </c>
      <c r="B366" s="8"/>
      <c r="C366" s="326">
        <v>3.0729402826598924</v>
      </c>
      <c r="D366" s="326">
        <v>0.16127150411775565</v>
      </c>
    </row>
    <row r="367" spans="1:4" ht="27.75" customHeight="1" x14ac:dyDescent="0.2">
      <c r="A367" s="7" t="s">
        <v>1217</v>
      </c>
      <c r="B367" s="8"/>
      <c r="C367" s="326">
        <v>0.31711088247412383</v>
      </c>
      <c r="D367" s="326">
        <v>0.31828848270256621</v>
      </c>
    </row>
    <row r="368" spans="1:4" ht="27.75" customHeight="1" x14ac:dyDescent="0.2">
      <c r="A368" s="7" t="s">
        <v>1218</v>
      </c>
      <c r="B368" s="8"/>
      <c r="C368" s="326">
        <v>1.5344619354235032</v>
      </c>
      <c r="D368" s="326">
        <v>0.27218183708948135</v>
      </c>
    </row>
    <row r="369" spans="1:4" ht="27.75" customHeight="1" x14ac:dyDescent="0.2">
      <c r="A369" s="7" t="s">
        <v>1219</v>
      </c>
      <c r="B369" s="8"/>
      <c r="C369" s="326">
        <v>2.4022266154468888</v>
      </c>
      <c r="D369" s="326">
        <v>0.22161393707067364</v>
      </c>
    </row>
    <row r="370" spans="1:4" ht="27.75" customHeight="1" x14ac:dyDescent="0.2">
      <c r="A370" s="7" t="s">
        <v>1220</v>
      </c>
      <c r="B370" s="8"/>
      <c r="C370" s="326">
        <v>3.5600115621696173</v>
      </c>
      <c r="D370" s="326">
        <v>9.5075630748520892E-2</v>
      </c>
    </row>
    <row r="371" spans="1:4" ht="27.75" customHeight="1" x14ac:dyDescent="0.2">
      <c r="A371" s="7" t="s">
        <v>1221</v>
      </c>
      <c r="B371" s="8"/>
      <c r="C371" s="326">
        <v>3.5684517095073041</v>
      </c>
      <c r="D371" s="326">
        <v>9.4816392931559829E-2</v>
      </c>
    </row>
    <row r="372" spans="1:4" ht="27.75" customHeight="1" x14ac:dyDescent="0.2">
      <c r="A372" s="7" t="s">
        <v>1222</v>
      </c>
      <c r="B372" s="8"/>
      <c r="C372" s="326">
        <v>3.9669695620341177</v>
      </c>
      <c r="D372" s="326">
        <v>9.291629069210508E-2</v>
      </c>
    </row>
    <row r="373" spans="1:4" ht="27.75" customHeight="1" x14ac:dyDescent="0.2">
      <c r="A373" s="7" t="s">
        <v>1223</v>
      </c>
      <c r="B373" s="8"/>
      <c r="C373" s="326">
        <v>7.9931558231291469</v>
      </c>
      <c r="D373" s="326">
        <v>0</v>
      </c>
    </row>
    <row r="374" spans="1:4" ht="27.75" customHeight="1" x14ac:dyDescent="0.2">
      <c r="A374" s="7" t="s">
        <v>1224</v>
      </c>
      <c r="B374" s="8"/>
      <c r="C374" s="326">
        <v>8.0895460278084421</v>
      </c>
      <c r="D374" s="326">
        <v>0</v>
      </c>
    </row>
    <row r="375" spans="1:4" ht="27.75" customHeight="1" x14ac:dyDescent="0.2">
      <c r="A375" s="7" t="s">
        <v>1225</v>
      </c>
      <c r="B375" s="8"/>
      <c r="C375" s="326">
        <v>0.75181946223432672</v>
      </c>
      <c r="D375" s="326">
        <v>0</v>
      </c>
    </row>
    <row r="376" spans="1:4" ht="27.75" customHeight="1" x14ac:dyDescent="0.2">
      <c r="A376" s="7" t="s">
        <v>1226</v>
      </c>
      <c r="B376" s="8"/>
      <c r="C376" s="326">
        <v>-0.1026936015300292</v>
      </c>
      <c r="D376" s="326">
        <v>0</v>
      </c>
    </row>
    <row r="377" spans="1:4" ht="27.75" customHeight="1" x14ac:dyDescent="0.2">
      <c r="A377" s="7" t="s">
        <v>871</v>
      </c>
      <c r="B377" s="8"/>
      <c r="C377" s="326">
        <v>0.60736418142595283</v>
      </c>
      <c r="D377" s="326">
        <v>0.64760316615452806</v>
      </c>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4"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63"/>
  <sheetViews>
    <sheetView zoomScale="90" zoomScaleNormal="90" zoomScaleSheetLayoutView="100" workbookViewId="0"/>
  </sheetViews>
  <sheetFormatPr defaultColWidth="11.5703125" defaultRowHeight="12.75" x14ac:dyDescent="0.2"/>
  <cols>
    <col min="1" max="1" width="13.85546875" style="173" customWidth="1"/>
    <col min="2" max="2" width="37.42578125" style="173" bestFit="1" customWidth="1"/>
    <col min="3" max="3" width="19" style="174" customWidth="1"/>
    <col min="4" max="4" width="5.28515625" style="173" bestFit="1" customWidth="1"/>
    <col min="5" max="5" width="4.7109375" style="173" customWidth="1"/>
    <col min="6" max="6" width="29.140625" style="173" bestFit="1" customWidth="1"/>
    <col min="7" max="7" width="11.5703125" style="173"/>
    <col min="8" max="8" width="64.5703125" style="173" bestFit="1" customWidth="1"/>
    <col min="9" max="16384" width="11.5703125" style="173"/>
  </cols>
  <sheetData>
    <row r="1" spans="1:8" ht="26.25" customHeight="1" x14ac:dyDescent="0.35">
      <c r="A1" s="184" t="s">
        <v>24</v>
      </c>
      <c r="H1" s="175"/>
    </row>
    <row r="2" spans="1:8" ht="12.75" customHeight="1" x14ac:dyDescent="0.2">
      <c r="A2" s="176"/>
    </row>
    <row r="3" spans="1:8" ht="12.75" customHeight="1" x14ac:dyDescent="0.2">
      <c r="A3" s="176"/>
    </row>
    <row r="4" spans="1:8" ht="12.75" customHeight="1" x14ac:dyDescent="0.2">
      <c r="A4" s="176"/>
    </row>
    <row r="5" spans="1:8" ht="12.75" customHeight="1" x14ac:dyDescent="0.2">
      <c r="A5" s="176"/>
    </row>
    <row r="6" spans="1:8" ht="12.75" customHeight="1" x14ac:dyDescent="0.2">
      <c r="A6" s="176"/>
    </row>
    <row r="7" spans="1:8" ht="12.75" customHeight="1" x14ac:dyDescent="0.2">
      <c r="A7" s="176"/>
    </row>
    <row r="8" spans="1:8" ht="12.75" customHeight="1" x14ac:dyDescent="0.2">
      <c r="A8" s="176"/>
    </row>
    <row r="9" spans="1:8" ht="12.75" customHeight="1" x14ac:dyDescent="0.2">
      <c r="A9" s="176"/>
    </row>
    <row r="10" spans="1:8" ht="12.75" customHeight="1" x14ac:dyDescent="0.2">
      <c r="A10" s="176"/>
    </row>
    <row r="11" spans="1:8" ht="12.75" customHeight="1" x14ac:dyDescent="0.2">
      <c r="A11" s="176"/>
    </row>
    <row r="12" spans="1:8" ht="12.75" customHeight="1" x14ac:dyDescent="0.2">
      <c r="A12" s="176"/>
    </row>
    <row r="13" spans="1:8" ht="12.75" customHeight="1" x14ac:dyDescent="0.2">
      <c r="A13" s="176"/>
    </row>
    <row r="14" spans="1:8" ht="12.75" customHeight="1" x14ac:dyDescent="0.2">
      <c r="A14" s="176"/>
    </row>
    <row r="15" spans="1:8" ht="12.75" customHeight="1" x14ac:dyDescent="0.2">
      <c r="A15" s="176"/>
    </row>
    <row r="16" spans="1:8" ht="12.75" customHeight="1" x14ac:dyDescent="0.2">
      <c r="A16" s="176"/>
    </row>
    <row r="17" spans="1:8" ht="12.75" customHeight="1" x14ac:dyDescent="0.2">
      <c r="A17" s="176"/>
    </row>
    <row r="18" spans="1:8" ht="12.75" customHeight="1" x14ac:dyDescent="0.2">
      <c r="A18" s="176"/>
    </row>
    <row r="19" spans="1:8" ht="12.75" customHeight="1" x14ac:dyDescent="0.2">
      <c r="A19" s="176"/>
    </row>
    <row r="20" spans="1:8" ht="12.75" customHeight="1" x14ac:dyDescent="0.2">
      <c r="A20" s="176"/>
    </row>
    <row r="21" spans="1:8" ht="12.75" customHeight="1" x14ac:dyDescent="0.2">
      <c r="A21" s="176"/>
    </row>
    <row r="22" spans="1:8" ht="12.75" customHeight="1" x14ac:dyDescent="0.2">
      <c r="A22" s="176"/>
    </row>
    <row r="23" spans="1:8" ht="12.75" customHeight="1" x14ac:dyDescent="0.2">
      <c r="A23" s="176"/>
    </row>
    <row r="24" spans="1:8" ht="12.75" customHeight="1" x14ac:dyDescent="0.2">
      <c r="A24" s="176"/>
    </row>
    <row r="25" spans="1:8" ht="12.75" customHeight="1" x14ac:dyDescent="0.2">
      <c r="A25" s="176"/>
    </row>
    <row r="26" spans="1:8" ht="12.75" customHeight="1" x14ac:dyDescent="0.2">
      <c r="A26" s="176"/>
    </row>
    <row r="27" spans="1:8" ht="12.75" customHeight="1" x14ac:dyDescent="0.2">
      <c r="A27" s="176"/>
    </row>
    <row r="28" spans="1:8" s="178" customFormat="1" ht="51" x14ac:dyDescent="0.2">
      <c r="A28" s="62" t="s">
        <v>308</v>
      </c>
      <c r="B28" s="62" t="s">
        <v>309</v>
      </c>
      <c r="C28" s="62" t="s">
        <v>536</v>
      </c>
      <c r="D28" s="177"/>
      <c r="E28" s="177"/>
      <c r="F28" s="62" t="s">
        <v>537</v>
      </c>
      <c r="G28" s="62" t="s">
        <v>538</v>
      </c>
      <c r="H28" s="62" t="s">
        <v>539</v>
      </c>
    </row>
    <row r="29" spans="1:8" x14ac:dyDescent="0.2">
      <c r="A29" s="186">
        <v>3</v>
      </c>
      <c r="B29" s="179" t="s">
        <v>310</v>
      </c>
      <c r="C29" s="185" t="s">
        <v>545</v>
      </c>
      <c r="F29" s="173" t="s">
        <v>542</v>
      </c>
      <c r="G29" s="180">
        <v>43626</v>
      </c>
      <c r="H29" s="173" t="s">
        <v>543</v>
      </c>
    </row>
    <row r="30" spans="1:8" x14ac:dyDescent="0.2">
      <c r="A30" s="186">
        <v>4</v>
      </c>
      <c r="B30" s="179" t="s">
        <v>310</v>
      </c>
      <c r="C30" s="185" t="s">
        <v>545</v>
      </c>
      <c r="F30" s="173" t="s">
        <v>547</v>
      </c>
      <c r="G30" s="180">
        <v>43626</v>
      </c>
      <c r="H30" s="173" t="s">
        <v>543</v>
      </c>
    </row>
    <row r="31" spans="1:8" x14ac:dyDescent="0.2">
      <c r="A31" s="186">
        <v>5</v>
      </c>
      <c r="B31" s="179" t="s">
        <v>311</v>
      </c>
      <c r="C31" s="185" t="s">
        <v>545</v>
      </c>
      <c r="F31" s="173" t="s">
        <v>546</v>
      </c>
      <c r="G31" s="180">
        <v>43626</v>
      </c>
      <c r="H31" s="173" t="s">
        <v>543</v>
      </c>
    </row>
    <row r="32" spans="1:8" x14ac:dyDescent="0.2">
      <c r="A32" s="186">
        <v>6</v>
      </c>
      <c r="B32" s="179" t="s">
        <v>312</v>
      </c>
      <c r="C32" s="185" t="s">
        <v>545</v>
      </c>
      <c r="F32" s="173" t="s">
        <v>548</v>
      </c>
      <c r="G32" s="180">
        <v>43626</v>
      </c>
      <c r="H32" s="173" t="s">
        <v>549</v>
      </c>
    </row>
    <row r="33" spans="1:8" x14ac:dyDescent="0.2">
      <c r="A33" s="186">
        <v>7</v>
      </c>
      <c r="B33" s="179" t="s">
        <v>312</v>
      </c>
      <c r="C33" s="185" t="s">
        <v>545</v>
      </c>
      <c r="F33" s="183"/>
      <c r="G33" s="180"/>
      <c r="H33" s="182"/>
    </row>
    <row r="34" spans="1:8" x14ac:dyDescent="0.2">
      <c r="A34" s="186">
        <v>8</v>
      </c>
      <c r="B34" s="179" t="s">
        <v>312</v>
      </c>
      <c r="C34" s="185" t="s">
        <v>545</v>
      </c>
      <c r="F34" s="181"/>
      <c r="G34" s="180"/>
    </row>
    <row r="35" spans="1:8" x14ac:dyDescent="0.2">
      <c r="A35" s="186">
        <v>9</v>
      </c>
      <c r="B35" s="179" t="s">
        <v>312</v>
      </c>
      <c r="C35" s="185" t="s">
        <v>545</v>
      </c>
      <c r="G35" s="180"/>
      <c r="H35" s="181"/>
    </row>
    <row r="36" spans="1:8" x14ac:dyDescent="0.2">
      <c r="A36" s="186">
        <v>10</v>
      </c>
      <c r="B36" s="179" t="s">
        <v>312</v>
      </c>
      <c r="C36" s="185" t="s">
        <v>545</v>
      </c>
      <c r="G36" s="180"/>
      <c r="H36" s="181"/>
    </row>
    <row r="37" spans="1:8" x14ac:dyDescent="0.2">
      <c r="A37" s="186">
        <v>11</v>
      </c>
      <c r="B37" s="179" t="s">
        <v>312</v>
      </c>
      <c r="C37" s="185" t="s">
        <v>545</v>
      </c>
      <c r="G37" s="180"/>
    </row>
    <row r="38" spans="1:8" x14ac:dyDescent="0.2">
      <c r="A38" s="186">
        <v>12</v>
      </c>
      <c r="B38" s="179" t="s">
        <v>312</v>
      </c>
      <c r="C38" s="185" t="s">
        <v>545</v>
      </c>
      <c r="G38" s="180"/>
    </row>
    <row r="39" spans="1:8" x14ac:dyDescent="0.2">
      <c r="A39" s="186">
        <v>13</v>
      </c>
      <c r="B39" s="179" t="s">
        <v>313</v>
      </c>
      <c r="C39" s="185" t="s">
        <v>545</v>
      </c>
      <c r="G39" s="180"/>
    </row>
    <row r="40" spans="1:8" x14ac:dyDescent="0.2">
      <c r="A40" s="186">
        <v>15</v>
      </c>
      <c r="B40" s="179" t="s">
        <v>313</v>
      </c>
      <c r="C40" s="185" t="s">
        <v>545</v>
      </c>
      <c r="F40" s="181"/>
      <c r="G40" s="180"/>
      <c r="H40" s="181"/>
    </row>
    <row r="41" spans="1:8" x14ac:dyDescent="0.2">
      <c r="A41" s="186">
        <v>16</v>
      </c>
      <c r="B41" s="179" t="s">
        <v>314</v>
      </c>
      <c r="C41" s="185" t="s">
        <v>545</v>
      </c>
      <c r="G41" s="180"/>
      <c r="H41" s="181"/>
    </row>
    <row r="42" spans="1:8" x14ac:dyDescent="0.2">
      <c r="A42" s="186">
        <v>17</v>
      </c>
      <c r="B42" s="179" t="s">
        <v>314</v>
      </c>
      <c r="C42" s="185" t="s">
        <v>545</v>
      </c>
      <c r="G42" s="180"/>
    </row>
    <row r="43" spans="1:8" x14ac:dyDescent="0.2">
      <c r="A43" s="186">
        <v>18</v>
      </c>
      <c r="B43" s="179" t="s">
        <v>314</v>
      </c>
      <c r="C43" s="185" t="s">
        <v>545</v>
      </c>
      <c r="G43" s="180"/>
    </row>
    <row r="44" spans="1:8" x14ac:dyDescent="0.2">
      <c r="A44" s="186">
        <v>19</v>
      </c>
      <c r="B44" s="179" t="s">
        <v>314</v>
      </c>
      <c r="C44" s="185" t="s">
        <v>545</v>
      </c>
      <c r="G44" s="180"/>
    </row>
    <row r="45" spans="1:8" x14ac:dyDescent="0.2">
      <c r="A45" s="186">
        <v>20</v>
      </c>
      <c r="B45" s="179" t="s">
        <v>314</v>
      </c>
      <c r="C45" s="185" t="s">
        <v>545</v>
      </c>
      <c r="G45" s="180"/>
    </row>
    <row r="46" spans="1:8" x14ac:dyDescent="0.2">
      <c r="A46" s="186">
        <v>21</v>
      </c>
      <c r="B46" s="179" t="s">
        <v>314</v>
      </c>
      <c r="C46" s="185" t="s">
        <v>545</v>
      </c>
      <c r="G46" s="180"/>
    </row>
    <row r="47" spans="1:8" x14ac:dyDescent="0.2">
      <c r="A47" s="186">
        <v>22</v>
      </c>
      <c r="B47" s="179" t="s">
        <v>314</v>
      </c>
      <c r="C47" s="185" t="s">
        <v>545</v>
      </c>
      <c r="G47" s="180"/>
    </row>
    <row r="48" spans="1:8" x14ac:dyDescent="0.2">
      <c r="A48" s="186">
        <v>23</v>
      </c>
      <c r="B48" s="179" t="s">
        <v>315</v>
      </c>
      <c r="C48" s="185" t="s">
        <v>545</v>
      </c>
      <c r="G48" s="180"/>
    </row>
    <row r="49" spans="1:8" x14ac:dyDescent="0.2">
      <c r="A49" s="186">
        <v>24</v>
      </c>
      <c r="B49" s="179" t="s">
        <v>315</v>
      </c>
      <c r="C49" s="185" t="s">
        <v>545</v>
      </c>
      <c r="G49" s="180"/>
    </row>
    <row r="50" spans="1:8" x14ac:dyDescent="0.2">
      <c r="A50" s="186">
        <v>25</v>
      </c>
      <c r="B50" s="179" t="s">
        <v>315</v>
      </c>
      <c r="C50" s="185" t="s">
        <v>545</v>
      </c>
      <c r="G50" s="180"/>
    </row>
    <row r="51" spans="1:8" x14ac:dyDescent="0.2">
      <c r="A51" s="186">
        <v>26</v>
      </c>
      <c r="B51" s="179" t="s">
        <v>315</v>
      </c>
      <c r="C51" s="185" t="s">
        <v>545</v>
      </c>
      <c r="G51" s="180"/>
    </row>
    <row r="52" spans="1:8" x14ac:dyDescent="0.2">
      <c r="A52" s="186">
        <v>28</v>
      </c>
      <c r="B52" s="179" t="s">
        <v>315</v>
      </c>
      <c r="C52" s="185" t="s">
        <v>545</v>
      </c>
      <c r="G52" s="180"/>
    </row>
    <row r="53" spans="1:8" x14ac:dyDescent="0.2">
      <c r="A53" s="186">
        <v>29</v>
      </c>
      <c r="B53" s="179" t="s">
        <v>315</v>
      </c>
      <c r="C53" s="185" t="s">
        <v>545</v>
      </c>
      <c r="G53" s="180"/>
    </row>
    <row r="54" spans="1:8" x14ac:dyDescent="0.2">
      <c r="A54" s="186">
        <v>30</v>
      </c>
      <c r="B54" s="179" t="s">
        <v>315</v>
      </c>
      <c r="C54" s="185" t="s">
        <v>545</v>
      </c>
      <c r="G54" s="180"/>
    </row>
    <row r="55" spans="1:8" x14ac:dyDescent="0.2">
      <c r="A55" s="186">
        <v>31</v>
      </c>
      <c r="B55" s="179" t="s">
        <v>315</v>
      </c>
      <c r="C55" s="185" t="s">
        <v>545</v>
      </c>
      <c r="G55" s="180"/>
    </row>
    <row r="56" spans="1:8" x14ac:dyDescent="0.2">
      <c r="A56" s="186">
        <v>32</v>
      </c>
      <c r="B56" s="179" t="s">
        <v>315</v>
      </c>
      <c r="C56" s="185" t="s">
        <v>545</v>
      </c>
      <c r="F56" s="181"/>
      <c r="G56" s="180"/>
      <c r="H56" s="181"/>
    </row>
    <row r="57" spans="1:8" x14ac:dyDescent="0.2">
      <c r="A57" s="186">
        <v>33</v>
      </c>
      <c r="B57" s="179" t="s">
        <v>315</v>
      </c>
      <c r="C57" s="185" t="s">
        <v>545</v>
      </c>
      <c r="F57" s="181"/>
      <c r="G57" s="180"/>
      <c r="H57" s="181"/>
    </row>
    <row r="58" spans="1:8" x14ac:dyDescent="0.2">
      <c r="A58" s="186">
        <v>34</v>
      </c>
      <c r="B58" s="179" t="s">
        <v>315</v>
      </c>
      <c r="C58" s="185" t="s">
        <v>545</v>
      </c>
      <c r="F58" s="181"/>
      <c r="G58" s="180"/>
      <c r="H58" s="181"/>
    </row>
    <row r="59" spans="1:8" x14ac:dyDescent="0.2">
      <c r="A59" s="186">
        <v>35</v>
      </c>
      <c r="B59" s="179" t="s">
        <v>315</v>
      </c>
      <c r="C59" s="185" t="s">
        <v>545</v>
      </c>
      <c r="F59" s="181"/>
      <c r="G59" s="180"/>
      <c r="H59" s="181"/>
    </row>
    <row r="60" spans="1:8" x14ac:dyDescent="0.2">
      <c r="A60" s="186">
        <v>36</v>
      </c>
      <c r="B60" s="179" t="s">
        <v>315</v>
      </c>
      <c r="C60" s="185" t="s">
        <v>545</v>
      </c>
      <c r="F60" s="181"/>
      <c r="G60" s="180"/>
      <c r="H60" s="181"/>
    </row>
    <row r="61" spans="1:8" x14ac:dyDescent="0.2">
      <c r="A61" s="186">
        <v>37</v>
      </c>
      <c r="B61" s="179" t="s">
        <v>315</v>
      </c>
      <c r="C61" s="185" t="s">
        <v>545</v>
      </c>
      <c r="F61" s="181"/>
      <c r="G61" s="180"/>
      <c r="H61" s="181"/>
    </row>
    <row r="62" spans="1:8" x14ac:dyDescent="0.2">
      <c r="A62" s="186">
        <v>38</v>
      </c>
      <c r="B62" s="179" t="s">
        <v>315</v>
      </c>
      <c r="C62" s="185" t="s">
        <v>545</v>
      </c>
      <c r="F62" s="181"/>
      <c r="G62" s="180"/>
      <c r="H62" s="181"/>
    </row>
    <row r="63" spans="1:8" x14ac:dyDescent="0.2">
      <c r="A63" s="186">
        <v>39</v>
      </c>
      <c r="B63" s="179" t="s">
        <v>315</v>
      </c>
      <c r="C63" s="185" t="s">
        <v>545</v>
      </c>
      <c r="F63" s="181"/>
      <c r="G63" s="180"/>
      <c r="H63" s="181"/>
    </row>
    <row r="64" spans="1:8" x14ac:dyDescent="0.2">
      <c r="A64" s="186">
        <v>40</v>
      </c>
      <c r="B64" s="179" t="s">
        <v>314</v>
      </c>
      <c r="C64" s="185" t="s">
        <v>545</v>
      </c>
      <c r="F64" s="181"/>
      <c r="G64" s="180"/>
      <c r="H64" s="181"/>
    </row>
    <row r="65" spans="1:8" x14ac:dyDescent="0.2">
      <c r="A65" s="186">
        <v>41</v>
      </c>
      <c r="B65" s="179" t="s">
        <v>316</v>
      </c>
      <c r="C65" s="185" t="s">
        <v>545</v>
      </c>
      <c r="F65" s="181"/>
      <c r="G65" s="180"/>
      <c r="H65" s="181"/>
    </row>
    <row r="66" spans="1:8" x14ac:dyDescent="0.2">
      <c r="A66" s="186">
        <v>42</v>
      </c>
      <c r="B66" s="179" t="s">
        <v>317</v>
      </c>
      <c r="C66" s="185" t="s">
        <v>545</v>
      </c>
      <c r="F66" s="181"/>
      <c r="G66" s="180"/>
      <c r="H66" s="181"/>
    </row>
    <row r="67" spans="1:8" x14ac:dyDescent="0.2">
      <c r="A67" s="186">
        <v>43</v>
      </c>
      <c r="B67" s="179" t="s">
        <v>317</v>
      </c>
      <c r="C67" s="185" t="s">
        <v>545</v>
      </c>
      <c r="F67" s="181"/>
      <c r="G67" s="180"/>
      <c r="H67" s="181"/>
    </row>
    <row r="68" spans="1:8" x14ac:dyDescent="0.2">
      <c r="A68" s="186">
        <v>44</v>
      </c>
      <c r="B68" s="179" t="s">
        <v>316</v>
      </c>
      <c r="C68" s="185" t="s">
        <v>545</v>
      </c>
      <c r="F68" s="181"/>
      <c r="G68" s="180"/>
      <c r="H68" s="181"/>
    </row>
    <row r="69" spans="1:8" x14ac:dyDescent="0.2">
      <c r="A69" s="186">
        <v>45</v>
      </c>
      <c r="B69" s="179" t="s">
        <v>318</v>
      </c>
      <c r="C69" s="185" t="s">
        <v>545</v>
      </c>
      <c r="F69" s="181"/>
      <c r="G69" s="180"/>
      <c r="H69" s="181"/>
    </row>
    <row r="70" spans="1:8" x14ac:dyDescent="0.2">
      <c r="A70" s="186">
        <v>46</v>
      </c>
      <c r="B70" s="179" t="s">
        <v>319</v>
      </c>
      <c r="C70" s="185" t="s">
        <v>545</v>
      </c>
      <c r="F70" s="181"/>
      <c r="G70" s="180"/>
      <c r="H70" s="181"/>
    </row>
    <row r="71" spans="1:8" x14ac:dyDescent="0.2">
      <c r="A71" s="186">
        <v>47</v>
      </c>
      <c r="B71" s="179" t="s">
        <v>320</v>
      </c>
      <c r="C71" s="185" t="s">
        <v>545</v>
      </c>
      <c r="F71" s="181"/>
      <c r="G71" s="180"/>
      <c r="H71" s="181"/>
    </row>
    <row r="72" spans="1:8" x14ac:dyDescent="0.2">
      <c r="A72" s="186">
        <v>48</v>
      </c>
      <c r="B72" s="179" t="s">
        <v>321</v>
      </c>
      <c r="C72" s="185" t="s">
        <v>545</v>
      </c>
      <c r="F72" s="181"/>
      <c r="G72" s="180"/>
      <c r="H72" s="181"/>
    </row>
    <row r="73" spans="1:8" x14ac:dyDescent="0.2">
      <c r="A73" s="186">
        <v>49</v>
      </c>
      <c r="B73" s="179" t="s">
        <v>314</v>
      </c>
      <c r="C73" s="185" t="s">
        <v>545</v>
      </c>
      <c r="F73" s="181"/>
      <c r="G73" s="180"/>
      <c r="H73" s="181"/>
    </row>
    <row r="74" spans="1:8" x14ac:dyDescent="0.2">
      <c r="A74" s="186">
        <v>50</v>
      </c>
      <c r="B74" s="179" t="s">
        <v>322</v>
      </c>
      <c r="C74" s="185" t="s">
        <v>545</v>
      </c>
      <c r="F74" s="181"/>
      <c r="G74" s="180"/>
      <c r="H74" s="181"/>
    </row>
    <row r="75" spans="1:8" x14ac:dyDescent="0.2">
      <c r="A75" s="186">
        <v>51</v>
      </c>
      <c r="B75" s="179" t="s">
        <v>323</v>
      </c>
      <c r="C75" s="185" t="s">
        <v>544</v>
      </c>
      <c r="F75" s="181"/>
      <c r="G75" s="180"/>
      <c r="H75" s="181"/>
    </row>
    <row r="76" spans="1:8" x14ac:dyDescent="0.2">
      <c r="A76" s="186">
        <v>52</v>
      </c>
      <c r="B76" s="179" t="s">
        <v>324</v>
      </c>
      <c r="C76" s="185" t="s">
        <v>545</v>
      </c>
      <c r="F76" s="181"/>
      <c r="G76" s="180"/>
      <c r="H76" s="181"/>
    </row>
    <row r="77" spans="1:8" x14ac:dyDescent="0.2">
      <c r="A77" s="186">
        <v>53</v>
      </c>
      <c r="B77" s="179" t="s">
        <v>324</v>
      </c>
      <c r="C77" s="185" t="s">
        <v>545</v>
      </c>
      <c r="F77" s="181"/>
      <c r="G77" s="180"/>
      <c r="H77" s="181"/>
    </row>
    <row r="78" spans="1:8" x14ac:dyDescent="0.2">
      <c r="A78" s="186">
        <v>55</v>
      </c>
      <c r="B78" s="179" t="s">
        <v>324</v>
      </c>
      <c r="C78" s="185" t="s">
        <v>545</v>
      </c>
      <c r="F78" s="181"/>
      <c r="G78" s="180"/>
      <c r="H78" s="181"/>
    </row>
    <row r="79" spans="1:8" x14ac:dyDescent="0.2">
      <c r="A79" s="186">
        <v>56</v>
      </c>
      <c r="B79" s="179" t="s">
        <v>324</v>
      </c>
      <c r="C79" s="185" t="s">
        <v>545</v>
      </c>
      <c r="F79" s="181"/>
      <c r="G79" s="180"/>
      <c r="H79" s="181"/>
    </row>
    <row r="80" spans="1:8" x14ac:dyDescent="0.2">
      <c r="A80" s="186">
        <v>57</v>
      </c>
      <c r="B80" s="179" t="s">
        <v>324</v>
      </c>
      <c r="C80" s="185" t="s">
        <v>545</v>
      </c>
      <c r="F80" s="181"/>
      <c r="G80" s="180"/>
      <c r="H80" s="181"/>
    </row>
    <row r="81" spans="1:8" x14ac:dyDescent="0.2">
      <c r="A81" s="186">
        <v>58</v>
      </c>
      <c r="B81" s="179" t="s">
        <v>325</v>
      </c>
      <c r="C81" s="185" t="s">
        <v>544</v>
      </c>
      <c r="F81" s="181"/>
      <c r="G81" s="180"/>
      <c r="H81" s="181"/>
    </row>
    <row r="82" spans="1:8" x14ac:dyDescent="0.2">
      <c r="A82" s="186">
        <v>59</v>
      </c>
      <c r="B82" s="179" t="s">
        <v>324</v>
      </c>
      <c r="C82" s="185" t="s">
        <v>545</v>
      </c>
      <c r="F82" s="181"/>
      <c r="G82" s="180"/>
      <c r="H82" s="181"/>
    </row>
    <row r="83" spans="1:8" x14ac:dyDescent="0.2">
      <c r="A83" s="186">
        <v>60</v>
      </c>
      <c r="B83" s="179" t="s">
        <v>324</v>
      </c>
      <c r="C83" s="185" t="s">
        <v>545</v>
      </c>
      <c r="F83" s="181"/>
      <c r="G83" s="180"/>
      <c r="H83" s="181"/>
    </row>
    <row r="84" spans="1:8" x14ac:dyDescent="0.2">
      <c r="A84" s="186">
        <v>62</v>
      </c>
      <c r="B84" s="179" t="s">
        <v>326</v>
      </c>
      <c r="C84" s="185" t="s">
        <v>545</v>
      </c>
    </row>
    <row r="85" spans="1:8" x14ac:dyDescent="0.2">
      <c r="A85" s="186">
        <v>63</v>
      </c>
      <c r="B85" s="179" t="s">
        <v>317</v>
      </c>
      <c r="C85" s="185" t="s">
        <v>545</v>
      </c>
    </row>
    <row r="86" spans="1:8" x14ac:dyDescent="0.2">
      <c r="A86" s="186">
        <v>64</v>
      </c>
      <c r="B86" s="179" t="s">
        <v>324</v>
      </c>
      <c r="C86" s="185" t="s">
        <v>545</v>
      </c>
    </row>
    <row r="87" spans="1:8" x14ac:dyDescent="0.2">
      <c r="A87" s="186">
        <v>65</v>
      </c>
      <c r="B87" s="179" t="s">
        <v>327</v>
      </c>
      <c r="C87" s="185" t="s">
        <v>545</v>
      </c>
    </row>
    <row r="88" spans="1:8" x14ac:dyDescent="0.2">
      <c r="A88" s="186">
        <v>66</v>
      </c>
      <c r="B88" s="179" t="s">
        <v>327</v>
      </c>
      <c r="C88" s="185" t="s">
        <v>545</v>
      </c>
    </row>
    <row r="89" spans="1:8" x14ac:dyDescent="0.2">
      <c r="A89" s="186">
        <v>67</v>
      </c>
      <c r="B89" s="179" t="s">
        <v>328</v>
      </c>
      <c r="C89" s="185" t="s">
        <v>545</v>
      </c>
    </row>
    <row r="90" spans="1:8" x14ac:dyDescent="0.2">
      <c r="A90" s="186">
        <v>71</v>
      </c>
      <c r="B90" s="179" t="s">
        <v>328</v>
      </c>
      <c r="C90" s="185" t="s">
        <v>545</v>
      </c>
    </row>
    <row r="91" spans="1:8" x14ac:dyDescent="0.2">
      <c r="A91" s="186">
        <v>72</v>
      </c>
      <c r="B91" s="179" t="s">
        <v>328</v>
      </c>
      <c r="C91" s="185" t="s">
        <v>545</v>
      </c>
    </row>
    <row r="92" spans="1:8" x14ac:dyDescent="0.2">
      <c r="A92" s="186">
        <v>73</v>
      </c>
      <c r="B92" s="179" t="s">
        <v>328</v>
      </c>
      <c r="C92" s="185" t="s">
        <v>545</v>
      </c>
    </row>
    <row r="93" spans="1:8" x14ac:dyDescent="0.2">
      <c r="A93" s="186">
        <v>74</v>
      </c>
      <c r="B93" s="179" t="s">
        <v>329</v>
      </c>
      <c r="C93" s="185" t="s">
        <v>545</v>
      </c>
    </row>
    <row r="94" spans="1:8" x14ac:dyDescent="0.2">
      <c r="A94" s="186">
        <v>75</v>
      </c>
      <c r="B94" s="179" t="s">
        <v>330</v>
      </c>
      <c r="C94" s="185" t="s">
        <v>545</v>
      </c>
    </row>
    <row r="95" spans="1:8" x14ac:dyDescent="0.2">
      <c r="A95" s="186">
        <v>76</v>
      </c>
      <c r="B95" s="179" t="s">
        <v>330</v>
      </c>
      <c r="C95" s="185" t="s">
        <v>545</v>
      </c>
    </row>
    <row r="96" spans="1:8" x14ac:dyDescent="0.2">
      <c r="A96" s="186">
        <v>77</v>
      </c>
      <c r="B96" s="179" t="s">
        <v>330</v>
      </c>
      <c r="C96" s="185" t="s">
        <v>545</v>
      </c>
    </row>
    <row r="97" spans="1:3" x14ac:dyDescent="0.2">
      <c r="A97" s="186">
        <v>78</v>
      </c>
      <c r="B97" s="179" t="s">
        <v>331</v>
      </c>
      <c r="C97" s="185" t="s">
        <v>545</v>
      </c>
    </row>
    <row r="98" spans="1:3" x14ac:dyDescent="0.2">
      <c r="A98" s="186">
        <v>79</v>
      </c>
      <c r="B98" s="179" t="s">
        <v>332</v>
      </c>
      <c r="C98" s="185" t="s">
        <v>544</v>
      </c>
    </row>
    <row r="99" spans="1:3" x14ac:dyDescent="0.2">
      <c r="A99" s="186">
        <v>80</v>
      </c>
      <c r="B99" s="179" t="s">
        <v>333</v>
      </c>
      <c r="C99" s="185" t="s">
        <v>545</v>
      </c>
    </row>
    <row r="100" spans="1:3" x14ac:dyDescent="0.2">
      <c r="A100" s="186">
        <v>81</v>
      </c>
      <c r="B100" s="179" t="s">
        <v>334</v>
      </c>
      <c r="C100" s="185" t="s">
        <v>545</v>
      </c>
    </row>
    <row r="101" spans="1:3" x14ac:dyDescent="0.2">
      <c r="A101" s="186">
        <v>82</v>
      </c>
      <c r="B101" s="179" t="s">
        <v>335</v>
      </c>
      <c r="C101" s="185" t="s">
        <v>545</v>
      </c>
    </row>
    <row r="102" spans="1:3" x14ac:dyDescent="0.2">
      <c r="A102" s="186">
        <v>83</v>
      </c>
      <c r="B102" s="179" t="s">
        <v>335</v>
      </c>
      <c r="C102" s="185" t="s">
        <v>545</v>
      </c>
    </row>
    <row r="103" spans="1:3" x14ac:dyDescent="0.2">
      <c r="A103" s="186">
        <v>84</v>
      </c>
      <c r="B103" s="179" t="s">
        <v>335</v>
      </c>
      <c r="C103" s="185" t="s">
        <v>545</v>
      </c>
    </row>
    <row r="104" spans="1:3" x14ac:dyDescent="0.2">
      <c r="A104" s="186">
        <v>85</v>
      </c>
      <c r="B104" s="179" t="s">
        <v>335</v>
      </c>
      <c r="C104" s="185" t="s">
        <v>545</v>
      </c>
    </row>
    <row r="105" spans="1:3" x14ac:dyDescent="0.2">
      <c r="A105" s="186">
        <v>86</v>
      </c>
      <c r="B105" s="179" t="s">
        <v>335</v>
      </c>
      <c r="C105" s="185" t="s">
        <v>545</v>
      </c>
    </row>
    <row r="106" spans="1:3" x14ac:dyDescent="0.2">
      <c r="A106" s="186">
        <v>87</v>
      </c>
      <c r="B106" s="179" t="s">
        <v>335</v>
      </c>
      <c r="C106" s="185" t="s">
        <v>545</v>
      </c>
    </row>
    <row r="107" spans="1:3" x14ac:dyDescent="0.2">
      <c r="A107" s="186">
        <v>88</v>
      </c>
      <c r="B107" s="179" t="s">
        <v>335</v>
      </c>
      <c r="C107" s="185" t="s">
        <v>545</v>
      </c>
    </row>
    <row r="108" spans="1:3" x14ac:dyDescent="0.2">
      <c r="A108" s="186">
        <v>91</v>
      </c>
      <c r="B108" s="179" t="s">
        <v>336</v>
      </c>
      <c r="C108" s="185" t="s">
        <v>545</v>
      </c>
    </row>
    <row r="109" spans="1:3" x14ac:dyDescent="0.2">
      <c r="A109" s="186">
        <v>92</v>
      </c>
      <c r="B109" s="179" t="s">
        <v>336</v>
      </c>
      <c r="C109" s="185" t="s">
        <v>545</v>
      </c>
    </row>
    <row r="110" spans="1:3" x14ac:dyDescent="0.2">
      <c r="A110" s="186">
        <v>93</v>
      </c>
      <c r="B110" s="179" t="s">
        <v>337</v>
      </c>
      <c r="C110" s="185" t="s">
        <v>544</v>
      </c>
    </row>
    <row r="111" spans="1:3" x14ac:dyDescent="0.2">
      <c r="A111" s="186">
        <v>94</v>
      </c>
      <c r="B111" s="179" t="s">
        <v>336</v>
      </c>
      <c r="C111" s="185" t="s">
        <v>545</v>
      </c>
    </row>
    <row r="112" spans="1:3" x14ac:dyDescent="0.2">
      <c r="A112" s="186">
        <v>95</v>
      </c>
      <c r="B112" s="179" t="s">
        <v>336</v>
      </c>
      <c r="C112" s="185" t="s">
        <v>545</v>
      </c>
    </row>
    <row r="113" spans="1:3" x14ac:dyDescent="0.2">
      <c r="A113" s="186">
        <v>96</v>
      </c>
      <c r="B113" s="179" t="s">
        <v>336</v>
      </c>
      <c r="C113" s="185" t="s">
        <v>545</v>
      </c>
    </row>
    <row r="114" spans="1:3" x14ac:dyDescent="0.2">
      <c r="A114" s="186">
        <v>97</v>
      </c>
      <c r="B114" s="179" t="s">
        <v>338</v>
      </c>
      <c r="C114" s="185" t="s">
        <v>545</v>
      </c>
    </row>
    <row r="115" spans="1:3" x14ac:dyDescent="0.2">
      <c r="A115" s="186">
        <v>98</v>
      </c>
      <c r="B115" s="179" t="s">
        <v>339</v>
      </c>
      <c r="C115" s="185" t="s">
        <v>545</v>
      </c>
    </row>
    <row r="116" spans="1:3" x14ac:dyDescent="0.2">
      <c r="A116" s="186">
        <v>99</v>
      </c>
      <c r="B116" s="179" t="s">
        <v>340</v>
      </c>
      <c r="C116" s="185" t="s">
        <v>545</v>
      </c>
    </row>
    <row r="117" spans="1:3" x14ac:dyDescent="0.2">
      <c r="A117" s="186">
        <v>100</v>
      </c>
      <c r="B117" s="179" t="s">
        <v>340</v>
      </c>
      <c r="C117" s="185" t="s">
        <v>545</v>
      </c>
    </row>
    <row r="118" spans="1:3" x14ac:dyDescent="0.2">
      <c r="A118" s="186">
        <v>101</v>
      </c>
      <c r="B118" s="179" t="s">
        <v>341</v>
      </c>
      <c r="C118" s="185" t="s">
        <v>545</v>
      </c>
    </row>
    <row r="119" spans="1:3" x14ac:dyDescent="0.2">
      <c r="A119" s="186">
        <v>102</v>
      </c>
      <c r="B119" s="179" t="s">
        <v>341</v>
      </c>
      <c r="C119" s="185" t="s">
        <v>545</v>
      </c>
    </row>
    <row r="120" spans="1:3" x14ac:dyDescent="0.2">
      <c r="A120" s="186">
        <v>103</v>
      </c>
      <c r="B120" s="179" t="s">
        <v>341</v>
      </c>
      <c r="C120" s="185" t="s">
        <v>545</v>
      </c>
    </row>
    <row r="121" spans="1:3" x14ac:dyDescent="0.2">
      <c r="A121" s="186">
        <v>104</v>
      </c>
      <c r="B121" s="179" t="s">
        <v>342</v>
      </c>
      <c r="C121" s="185" t="s">
        <v>545</v>
      </c>
    </row>
    <row r="122" spans="1:3" x14ac:dyDescent="0.2">
      <c r="A122" s="186">
        <v>105</v>
      </c>
      <c r="B122" s="179" t="s">
        <v>342</v>
      </c>
      <c r="C122" s="185" t="s">
        <v>545</v>
      </c>
    </row>
    <row r="123" spans="1:3" x14ac:dyDescent="0.2">
      <c r="A123" s="186">
        <v>106</v>
      </c>
      <c r="B123" s="179" t="s">
        <v>342</v>
      </c>
      <c r="C123" s="185" t="s">
        <v>545</v>
      </c>
    </row>
    <row r="124" spans="1:3" x14ac:dyDescent="0.2">
      <c r="A124" s="186">
        <v>107</v>
      </c>
      <c r="B124" s="179" t="s">
        <v>342</v>
      </c>
      <c r="C124" s="185" t="s">
        <v>545</v>
      </c>
    </row>
    <row r="125" spans="1:3" x14ac:dyDescent="0.2">
      <c r="A125" s="186">
        <v>108</v>
      </c>
      <c r="B125" s="179" t="s">
        <v>342</v>
      </c>
      <c r="C125" s="185" t="s">
        <v>545</v>
      </c>
    </row>
    <row r="126" spans="1:3" x14ac:dyDescent="0.2">
      <c r="A126" s="186">
        <v>109</v>
      </c>
      <c r="B126" s="179" t="s">
        <v>342</v>
      </c>
      <c r="C126" s="185" t="s">
        <v>545</v>
      </c>
    </row>
    <row r="127" spans="1:3" x14ac:dyDescent="0.2">
      <c r="A127" s="186">
        <v>110</v>
      </c>
      <c r="B127" s="179" t="s">
        <v>342</v>
      </c>
      <c r="C127" s="185" t="s">
        <v>545</v>
      </c>
    </row>
    <row r="128" spans="1:3" x14ac:dyDescent="0.2">
      <c r="A128" s="186">
        <v>111</v>
      </c>
      <c r="B128" s="179" t="s">
        <v>343</v>
      </c>
      <c r="C128" s="185" t="s">
        <v>545</v>
      </c>
    </row>
    <row r="129" spans="1:3" x14ac:dyDescent="0.2">
      <c r="A129" s="186">
        <v>112</v>
      </c>
      <c r="B129" s="179" t="s">
        <v>344</v>
      </c>
      <c r="C129" s="185" t="s">
        <v>545</v>
      </c>
    </row>
    <row r="130" spans="1:3" x14ac:dyDescent="0.2">
      <c r="A130" s="186">
        <v>113</v>
      </c>
      <c r="B130" s="179" t="s">
        <v>344</v>
      </c>
      <c r="C130" s="185" t="s">
        <v>545</v>
      </c>
    </row>
    <row r="131" spans="1:3" x14ac:dyDescent="0.2">
      <c r="A131" s="186">
        <v>115</v>
      </c>
      <c r="B131" s="179" t="s">
        <v>344</v>
      </c>
      <c r="C131" s="185" t="s">
        <v>545</v>
      </c>
    </row>
    <row r="132" spans="1:3" x14ac:dyDescent="0.2">
      <c r="A132" s="186">
        <v>116</v>
      </c>
      <c r="B132" s="179" t="s">
        <v>344</v>
      </c>
      <c r="C132" s="185" t="s">
        <v>545</v>
      </c>
    </row>
    <row r="133" spans="1:3" x14ac:dyDescent="0.2">
      <c r="A133" s="186">
        <v>117</v>
      </c>
      <c r="B133" s="179" t="s">
        <v>344</v>
      </c>
      <c r="C133" s="185" t="s">
        <v>545</v>
      </c>
    </row>
    <row r="134" spans="1:3" x14ac:dyDescent="0.2">
      <c r="A134" s="186">
        <v>118</v>
      </c>
      <c r="B134" s="179" t="s">
        <v>345</v>
      </c>
      <c r="C134" s="185" t="s">
        <v>545</v>
      </c>
    </row>
    <row r="135" spans="1:3" x14ac:dyDescent="0.2">
      <c r="A135" s="186">
        <v>119</v>
      </c>
      <c r="B135" s="179" t="s">
        <v>345</v>
      </c>
      <c r="C135" s="185" t="s">
        <v>545</v>
      </c>
    </row>
    <row r="136" spans="1:3" x14ac:dyDescent="0.2">
      <c r="A136" s="186">
        <v>120</v>
      </c>
      <c r="B136" s="179" t="s">
        <v>317</v>
      </c>
      <c r="C136" s="185" t="s">
        <v>545</v>
      </c>
    </row>
    <row r="137" spans="1:3" x14ac:dyDescent="0.2">
      <c r="A137" s="186">
        <v>121</v>
      </c>
      <c r="B137" s="179" t="s">
        <v>346</v>
      </c>
      <c r="C137" s="185" t="s">
        <v>544</v>
      </c>
    </row>
    <row r="138" spans="1:3" x14ac:dyDescent="0.2">
      <c r="A138" s="186">
        <v>122</v>
      </c>
      <c r="B138" s="179" t="s">
        <v>347</v>
      </c>
      <c r="C138" s="185" t="s">
        <v>544</v>
      </c>
    </row>
    <row r="139" spans="1:3" x14ac:dyDescent="0.2">
      <c r="A139" s="186">
        <v>123</v>
      </c>
      <c r="B139" s="179" t="s">
        <v>348</v>
      </c>
      <c r="C139" s="185" t="s">
        <v>544</v>
      </c>
    </row>
    <row r="140" spans="1:3" x14ac:dyDescent="0.2">
      <c r="A140" s="186">
        <v>124</v>
      </c>
      <c r="B140" s="179" t="s">
        <v>348</v>
      </c>
      <c r="C140" s="185" t="s">
        <v>544</v>
      </c>
    </row>
    <row r="141" spans="1:3" x14ac:dyDescent="0.2">
      <c r="A141" s="186">
        <v>125</v>
      </c>
      <c r="B141" s="179" t="s">
        <v>348</v>
      </c>
      <c r="C141" s="185" t="s">
        <v>544</v>
      </c>
    </row>
    <row r="142" spans="1:3" x14ac:dyDescent="0.2">
      <c r="A142" s="186">
        <v>126</v>
      </c>
      <c r="B142" s="179" t="s">
        <v>349</v>
      </c>
      <c r="C142" s="185" t="s">
        <v>544</v>
      </c>
    </row>
    <row r="143" spans="1:3" x14ac:dyDescent="0.2">
      <c r="A143" s="186">
        <v>127</v>
      </c>
      <c r="B143" s="179" t="s">
        <v>350</v>
      </c>
      <c r="C143" s="185" t="s">
        <v>544</v>
      </c>
    </row>
    <row r="144" spans="1:3" x14ac:dyDescent="0.2">
      <c r="A144" s="186">
        <v>128</v>
      </c>
      <c r="B144" s="179" t="s">
        <v>351</v>
      </c>
      <c r="C144" s="185" t="s">
        <v>544</v>
      </c>
    </row>
    <row r="145" spans="1:3" x14ac:dyDescent="0.2">
      <c r="A145" s="186">
        <v>129</v>
      </c>
      <c r="B145" s="179" t="s">
        <v>350</v>
      </c>
      <c r="C145" s="185" t="s">
        <v>544</v>
      </c>
    </row>
    <row r="146" spans="1:3" x14ac:dyDescent="0.2">
      <c r="A146" s="186">
        <v>130</v>
      </c>
      <c r="B146" s="179" t="s">
        <v>352</v>
      </c>
      <c r="C146" s="185" t="s">
        <v>544</v>
      </c>
    </row>
    <row r="147" spans="1:3" x14ac:dyDescent="0.2">
      <c r="A147" s="186">
        <v>131</v>
      </c>
      <c r="B147" s="179" t="s">
        <v>352</v>
      </c>
      <c r="C147" s="185" t="s">
        <v>544</v>
      </c>
    </row>
    <row r="148" spans="1:3" x14ac:dyDescent="0.2">
      <c r="A148" s="186">
        <v>132</v>
      </c>
      <c r="B148" s="179" t="s">
        <v>353</v>
      </c>
      <c r="C148" s="185" t="s">
        <v>544</v>
      </c>
    </row>
    <row r="149" spans="1:3" x14ac:dyDescent="0.2">
      <c r="A149" s="186">
        <v>133</v>
      </c>
      <c r="B149" s="179" t="s">
        <v>353</v>
      </c>
      <c r="C149" s="185" t="s">
        <v>544</v>
      </c>
    </row>
    <row r="150" spans="1:3" x14ac:dyDescent="0.2">
      <c r="A150" s="186">
        <v>134</v>
      </c>
      <c r="B150" s="179" t="s">
        <v>353</v>
      </c>
      <c r="C150" s="185" t="s">
        <v>544</v>
      </c>
    </row>
    <row r="151" spans="1:3" x14ac:dyDescent="0.2">
      <c r="A151" s="186">
        <v>135</v>
      </c>
      <c r="B151" s="179" t="s">
        <v>353</v>
      </c>
      <c r="C151" s="185" t="s">
        <v>544</v>
      </c>
    </row>
    <row r="152" spans="1:3" x14ac:dyDescent="0.2">
      <c r="A152" s="186">
        <v>136</v>
      </c>
      <c r="B152" s="179" t="s">
        <v>353</v>
      </c>
      <c r="C152" s="185" t="s">
        <v>544</v>
      </c>
    </row>
    <row r="153" spans="1:3" x14ac:dyDescent="0.2">
      <c r="A153" s="186">
        <v>137</v>
      </c>
      <c r="B153" s="179" t="s">
        <v>353</v>
      </c>
      <c r="C153" s="185" t="s">
        <v>544</v>
      </c>
    </row>
    <row r="154" spans="1:3" x14ac:dyDescent="0.2">
      <c r="A154" s="186">
        <v>138</v>
      </c>
      <c r="B154" s="179" t="s">
        <v>353</v>
      </c>
      <c r="C154" s="185" t="s">
        <v>544</v>
      </c>
    </row>
    <row r="155" spans="1:3" x14ac:dyDescent="0.2">
      <c r="A155" s="186">
        <v>140</v>
      </c>
      <c r="B155" s="179" t="s">
        <v>337</v>
      </c>
      <c r="C155" s="185" t="s">
        <v>544</v>
      </c>
    </row>
    <row r="156" spans="1:3" x14ac:dyDescent="0.2">
      <c r="A156" s="186">
        <v>141</v>
      </c>
      <c r="B156" s="179" t="s">
        <v>354</v>
      </c>
      <c r="C156" s="185" t="s">
        <v>544</v>
      </c>
    </row>
    <row r="157" spans="1:3" x14ac:dyDescent="0.2">
      <c r="A157" s="186">
        <v>142</v>
      </c>
      <c r="B157" s="179" t="s">
        <v>354</v>
      </c>
      <c r="C157" s="185" t="s">
        <v>544</v>
      </c>
    </row>
    <row r="158" spans="1:3" x14ac:dyDescent="0.2">
      <c r="A158" s="186">
        <v>143</v>
      </c>
      <c r="B158" s="179" t="s">
        <v>340</v>
      </c>
      <c r="C158" s="185" t="s">
        <v>545</v>
      </c>
    </row>
    <row r="159" spans="1:3" x14ac:dyDescent="0.2">
      <c r="A159" s="186">
        <v>144</v>
      </c>
      <c r="B159" s="179" t="s">
        <v>355</v>
      </c>
      <c r="C159" s="185" t="s">
        <v>544</v>
      </c>
    </row>
    <row r="160" spans="1:3" x14ac:dyDescent="0.2">
      <c r="A160" s="186">
        <v>145</v>
      </c>
      <c r="B160" s="179" t="s">
        <v>355</v>
      </c>
      <c r="C160" s="185" t="s">
        <v>544</v>
      </c>
    </row>
    <row r="161" spans="1:3" x14ac:dyDescent="0.2">
      <c r="A161" s="186">
        <v>146</v>
      </c>
      <c r="B161" s="179" t="s">
        <v>355</v>
      </c>
      <c r="C161" s="185" t="s">
        <v>544</v>
      </c>
    </row>
    <row r="162" spans="1:3" x14ac:dyDescent="0.2">
      <c r="A162" s="186">
        <v>147</v>
      </c>
      <c r="B162" s="179" t="s">
        <v>355</v>
      </c>
      <c r="C162" s="185" t="s">
        <v>544</v>
      </c>
    </row>
    <row r="163" spans="1:3" x14ac:dyDescent="0.2">
      <c r="A163" s="186">
        <v>148</v>
      </c>
      <c r="B163" s="179" t="s">
        <v>356</v>
      </c>
      <c r="C163" s="185" t="s">
        <v>545</v>
      </c>
    </row>
    <row r="164" spans="1:3" x14ac:dyDescent="0.2">
      <c r="A164" s="186">
        <v>149</v>
      </c>
      <c r="B164" s="179" t="s">
        <v>357</v>
      </c>
      <c r="C164" s="185" t="s">
        <v>544</v>
      </c>
    </row>
    <row r="165" spans="1:3" x14ac:dyDescent="0.2">
      <c r="A165" s="186">
        <v>150</v>
      </c>
      <c r="B165" s="179" t="s">
        <v>349</v>
      </c>
      <c r="C165" s="185" t="s">
        <v>544</v>
      </c>
    </row>
    <row r="166" spans="1:3" x14ac:dyDescent="0.2">
      <c r="A166" s="186">
        <v>151</v>
      </c>
      <c r="B166" s="179" t="s">
        <v>349</v>
      </c>
      <c r="C166" s="185" t="s">
        <v>544</v>
      </c>
    </row>
    <row r="167" spans="1:3" x14ac:dyDescent="0.2">
      <c r="A167" s="186">
        <v>152</v>
      </c>
      <c r="B167" s="179" t="s">
        <v>349</v>
      </c>
      <c r="C167" s="185" t="s">
        <v>544</v>
      </c>
    </row>
    <row r="168" spans="1:3" x14ac:dyDescent="0.2">
      <c r="A168" s="186">
        <v>153</v>
      </c>
      <c r="B168" s="179" t="s">
        <v>349</v>
      </c>
      <c r="C168" s="185" t="s">
        <v>544</v>
      </c>
    </row>
    <row r="169" spans="1:3" x14ac:dyDescent="0.2">
      <c r="A169" s="186">
        <v>154</v>
      </c>
      <c r="B169" s="179" t="s">
        <v>349</v>
      </c>
      <c r="C169" s="185" t="s">
        <v>544</v>
      </c>
    </row>
    <row r="170" spans="1:3" x14ac:dyDescent="0.2">
      <c r="A170" s="186">
        <v>155</v>
      </c>
      <c r="B170" s="179" t="s">
        <v>337</v>
      </c>
      <c r="C170" s="185" t="s">
        <v>544</v>
      </c>
    </row>
    <row r="171" spans="1:3" x14ac:dyDescent="0.2">
      <c r="A171" s="186">
        <v>156</v>
      </c>
      <c r="B171" s="179" t="s">
        <v>349</v>
      </c>
      <c r="C171" s="185" t="s">
        <v>544</v>
      </c>
    </row>
    <row r="172" spans="1:3" x14ac:dyDescent="0.2">
      <c r="A172" s="186">
        <v>157</v>
      </c>
      <c r="B172" s="179" t="s">
        <v>349</v>
      </c>
      <c r="C172" s="185" t="s">
        <v>544</v>
      </c>
    </row>
    <row r="173" spans="1:3" x14ac:dyDescent="0.2">
      <c r="A173" s="186">
        <v>158</v>
      </c>
      <c r="B173" s="179" t="s">
        <v>349</v>
      </c>
      <c r="C173" s="185" t="s">
        <v>544</v>
      </c>
    </row>
    <row r="174" spans="1:3" x14ac:dyDescent="0.2">
      <c r="A174" s="186">
        <v>159</v>
      </c>
      <c r="B174" s="179" t="s">
        <v>324</v>
      </c>
      <c r="C174" s="185" t="s">
        <v>545</v>
      </c>
    </row>
    <row r="175" spans="1:3" x14ac:dyDescent="0.2">
      <c r="A175" s="186">
        <v>160</v>
      </c>
      <c r="B175" s="179" t="s">
        <v>349</v>
      </c>
      <c r="C175" s="185" t="s">
        <v>544</v>
      </c>
    </row>
    <row r="176" spans="1:3" x14ac:dyDescent="0.2">
      <c r="A176" s="186">
        <v>161</v>
      </c>
      <c r="B176" s="179" t="s">
        <v>349</v>
      </c>
      <c r="C176" s="185" t="s">
        <v>544</v>
      </c>
    </row>
    <row r="177" spans="1:3" x14ac:dyDescent="0.2">
      <c r="A177" s="186">
        <v>162</v>
      </c>
      <c r="B177" s="179" t="s">
        <v>349</v>
      </c>
      <c r="C177" s="185" t="s">
        <v>544</v>
      </c>
    </row>
    <row r="178" spans="1:3" x14ac:dyDescent="0.2">
      <c r="A178" s="186">
        <v>163</v>
      </c>
      <c r="B178" s="179" t="s">
        <v>349</v>
      </c>
      <c r="C178" s="185" t="s">
        <v>544</v>
      </c>
    </row>
    <row r="179" spans="1:3" x14ac:dyDescent="0.2">
      <c r="A179" s="186">
        <v>164</v>
      </c>
      <c r="B179" s="179" t="s">
        <v>349</v>
      </c>
      <c r="C179" s="185" t="s">
        <v>544</v>
      </c>
    </row>
    <row r="180" spans="1:3" x14ac:dyDescent="0.2">
      <c r="A180" s="186">
        <v>165</v>
      </c>
      <c r="B180" s="179" t="s">
        <v>349</v>
      </c>
      <c r="C180" s="185" t="s">
        <v>544</v>
      </c>
    </row>
    <row r="181" spans="1:3" x14ac:dyDescent="0.2">
      <c r="A181" s="186">
        <v>166</v>
      </c>
      <c r="B181" s="179" t="s">
        <v>349</v>
      </c>
      <c r="C181" s="185" t="s">
        <v>544</v>
      </c>
    </row>
    <row r="182" spans="1:3" x14ac:dyDescent="0.2">
      <c r="A182" s="186">
        <v>167</v>
      </c>
      <c r="B182" s="179" t="s">
        <v>349</v>
      </c>
      <c r="C182" s="185" t="s">
        <v>544</v>
      </c>
    </row>
    <row r="183" spans="1:3" x14ac:dyDescent="0.2">
      <c r="A183" s="186">
        <v>168</v>
      </c>
      <c r="B183" s="179" t="s">
        <v>349</v>
      </c>
      <c r="C183" s="185" t="s">
        <v>544</v>
      </c>
    </row>
    <row r="184" spans="1:3" x14ac:dyDescent="0.2">
      <c r="A184" s="186">
        <v>169</v>
      </c>
      <c r="B184" s="179" t="s">
        <v>349</v>
      </c>
      <c r="C184" s="185" t="s">
        <v>544</v>
      </c>
    </row>
    <row r="185" spans="1:3" x14ac:dyDescent="0.2">
      <c r="A185" s="186">
        <v>170</v>
      </c>
      <c r="B185" s="179" t="s">
        <v>349</v>
      </c>
      <c r="C185" s="185" t="s">
        <v>544</v>
      </c>
    </row>
    <row r="186" spans="1:3" x14ac:dyDescent="0.2">
      <c r="A186" s="186">
        <v>171</v>
      </c>
      <c r="B186" s="179" t="s">
        <v>349</v>
      </c>
      <c r="C186" s="185" t="s">
        <v>544</v>
      </c>
    </row>
    <row r="187" spans="1:3" x14ac:dyDescent="0.2">
      <c r="A187" s="186">
        <v>172</v>
      </c>
      <c r="B187" s="179" t="s">
        <v>349</v>
      </c>
      <c r="C187" s="185" t="s">
        <v>544</v>
      </c>
    </row>
    <row r="188" spans="1:3" x14ac:dyDescent="0.2">
      <c r="A188" s="186">
        <v>173</v>
      </c>
      <c r="B188" s="179" t="s">
        <v>349</v>
      </c>
      <c r="C188" s="185" t="s">
        <v>544</v>
      </c>
    </row>
    <row r="189" spans="1:3" x14ac:dyDescent="0.2">
      <c r="A189" s="186">
        <v>174</v>
      </c>
      <c r="B189" s="179" t="s">
        <v>349</v>
      </c>
      <c r="C189" s="185" t="s">
        <v>544</v>
      </c>
    </row>
    <row r="190" spans="1:3" x14ac:dyDescent="0.2">
      <c r="A190" s="186">
        <v>175</v>
      </c>
      <c r="B190" s="179" t="s">
        <v>349</v>
      </c>
      <c r="C190" s="185" t="s">
        <v>544</v>
      </c>
    </row>
    <row r="191" spans="1:3" x14ac:dyDescent="0.2">
      <c r="A191" s="186">
        <v>176</v>
      </c>
      <c r="B191" s="179" t="s">
        <v>349</v>
      </c>
      <c r="C191" s="185" t="s">
        <v>544</v>
      </c>
    </row>
    <row r="192" spans="1:3" x14ac:dyDescent="0.2">
      <c r="A192" s="186">
        <v>177</v>
      </c>
      <c r="B192" s="179" t="s">
        <v>349</v>
      </c>
      <c r="C192" s="185" t="s">
        <v>544</v>
      </c>
    </row>
    <row r="193" spans="1:3" x14ac:dyDescent="0.2">
      <c r="A193" s="186">
        <v>178</v>
      </c>
      <c r="B193" s="179" t="s">
        <v>358</v>
      </c>
      <c r="C193" s="185" t="s">
        <v>544</v>
      </c>
    </row>
    <row r="194" spans="1:3" x14ac:dyDescent="0.2">
      <c r="A194" s="186">
        <v>179</v>
      </c>
      <c r="B194" s="179" t="s">
        <v>349</v>
      </c>
      <c r="C194" s="185" t="s">
        <v>544</v>
      </c>
    </row>
    <row r="195" spans="1:3" x14ac:dyDescent="0.2">
      <c r="A195" s="186">
        <v>180</v>
      </c>
      <c r="B195" s="179" t="s">
        <v>349</v>
      </c>
      <c r="C195" s="185" t="s">
        <v>544</v>
      </c>
    </row>
    <row r="196" spans="1:3" x14ac:dyDescent="0.2">
      <c r="A196" s="186">
        <v>181</v>
      </c>
      <c r="B196" s="179" t="s">
        <v>349</v>
      </c>
      <c r="C196" s="185" t="s">
        <v>544</v>
      </c>
    </row>
    <row r="197" spans="1:3" x14ac:dyDescent="0.2">
      <c r="A197" s="186">
        <v>182</v>
      </c>
      <c r="B197" s="179" t="s">
        <v>349</v>
      </c>
      <c r="C197" s="185" t="s">
        <v>544</v>
      </c>
    </row>
    <row r="198" spans="1:3" x14ac:dyDescent="0.2">
      <c r="A198" s="186">
        <v>183</v>
      </c>
      <c r="B198" s="179" t="s">
        <v>349</v>
      </c>
      <c r="C198" s="185" t="s">
        <v>544</v>
      </c>
    </row>
    <row r="199" spans="1:3" x14ac:dyDescent="0.2">
      <c r="A199" s="186">
        <v>184</v>
      </c>
      <c r="B199" s="179" t="s">
        <v>349</v>
      </c>
      <c r="C199" s="185" t="s">
        <v>544</v>
      </c>
    </row>
    <row r="200" spans="1:3" x14ac:dyDescent="0.2">
      <c r="A200" s="186">
        <v>185</v>
      </c>
      <c r="B200" s="179" t="s">
        <v>349</v>
      </c>
      <c r="C200" s="185" t="s">
        <v>544</v>
      </c>
    </row>
    <row r="201" spans="1:3" x14ac:dyDescent="0.2">
      <c r="A201" s="186">
        <v>186</v>
      </c>
      <c r="B201" s="179" t="s">
        <v>349</v>
      </c>
      <c r="C201" s="185" t="s">
        <v>544</v>
      </c>
    </row>
    <row r="202" spans="1:3" x14ac:dyDescent="0.2">
      <c r="A202" s="186">
        <v>187</v>
      </c>
      <c r="B202" s="179" t="s">
        <v>349</v>
      </c>
      <c r="C202" s="185" t="s">
        <v>544</v>
      </c>
    </row>
    <row r="203" spans="1:3" x14ac:dyDescent="0.2">
      <c r="A203" s="186">
        <v>188</v>
      </c>
      <c r="B203" s="179" t="s">
        <v>349</v>
      </c>
      <c r="C203" s="185" t="s">
        <v>544</v>
      </c>
    </row>
    <row r="204" spans="1:3" x14ac:dyDescent="0.2">
      <c r="A204" s="186">
        <v>189</v>
      </c>
      <c r="B204" s="179" t="s">
        <v>349</v>
      </c>
      <c r="C204" s="185" t="s">
        <v>544</v>
      </c>
    </row>
    <row r="205" spans="1:3" x14ac:dyDescent="0.2">
      <c r="A205" s="186">
        <v>190</v>
      </c>
      <c r="B205" s="179" t="s">
        <v>349</v>
      </c>
      <c r="C205" s="185" t="s">
        <v>544</v>
      </c>
    </row>
    <row r="206" spans="1:3" x14ac:dyDescent="0.2">
      <c r="A206" s="186">
        <v>191</v>
      </c>
      <c r="B206" s="179" t="s">
        <v>349</v>
      </c>
      <c r="C206" s="185" t="s">
        <v>544</v>
      </c>
    </row>
    <row r="207" spans="1:3" x14ac:dyDescent="0.2">
      <c r="A207" s="186">
        <v>192</v>
      </c>
      <c r="B207" s="179" t="s">
        <v>349</v>
      </c>
      <c r="C207" s="185" t="s">
        <v>544</v>
      </c>
    </row>
    <row r="208" spans="1:3" x14ac:dyDescent="0.2">
      <c r="A208" s="186">
        <v>193</v>
      </c>
      <c r="B208" s="179" t="s">
        <v>349</v>
      </c>
      <c r="C208" s="185" t="s">
        <v>544</v>
      </c>
    </row>
    <row r="209" spans="1:3" x14ac:dyDescent="0.2">
      <c r="A209" s="186">
        <v>194</v>
      </c>
      <c r="B209" s="179" t="s">
        <v>349</v>
      </c>
      <c r="C209" s="185" t="s">
        <v>544</v>
      </c>
    </row>
    <row r="210" spans="1:3" x14ac:dyDescent="0.2">
      <c r="A210" s="186">
        <v>195</v>
      </c>
      <c r="B210" s="179" t="s">
        <v>349</v>
      </c>
      <c r="C210" s="185" t="s">
        <v>544</v>
      </c>
    </row>
    <row r="211" spans="1:3" x14ac:dyDescent="0.2">
      <c r="A211" s="186">
        <v>196</v>
      </c>
      <c r="B211" s="179" t="s">
        <v>349</v>
      </c>
      <c r="C211" s="185" t="s">
        <v>544</v>
      </c>
    </row>
    <row r="212" spans="1:3" x14ac:dyDescent="0.2">
      <c r="A212" s="186">
        <v>197</v>
      </c>
      <c r="B212" s="179" t="s">
        <v>349</v>
      </c>
      <c r="C212" s="185" t="s">
        <v>544</v>
      </c>
    </row>
    <row r="213" spans="1:3" x14ac:dyDescent="0.2">
      <c r="A213" s="186">
        <v>198</v>
      </c>
      <c r="B213" s="179" t="s">
        <v>349</v>
      </c>
      <c r="C213" s="185" t="s">
        <v>544</v>
      </c>
    </row>
    <row r="214" spans="1:3" x14ac:dyDescent="0.2">
      <c r="A214" s="186">
        <v>199</v>
      </c>
      <c r="B214" s="179" t="s">
        <v>349</v>
      </c>
      <c r="C214" s="185" t="s">
        <v>544</v>
      </c>
    </row>
    <row r="215" spans="1:3" x14ac:dyDescent="0.2">
      <c r="A215" s="186">
        <v>201</v>
      </c>
      <c r="B215" s="179" t="s">
        <v>349</v>
      </c>
      <c r="C215" s="185" t="s">
        <v>544</v>
      </c>
    </row>
    <row r="216" spans="1:3" x14ac:dyDescent="0.2">
      <c r="A216" s="186">
        <v>202</v>
      </c>
      <c r="B216" s="179" t="s">
        <v>349</v>
      </c>
      <c r="C216" s="185" t="s">
        <v>544</v>
      </c>
    </row>
    <row r="217" spans="1:3" x14ac:dyDescent="0.2">
      <c r="A217" s="186">
        <v>203</v>
      </c>
      <c r="B217" s="179" t="s">
        <v>349</v>
      </c>
      <c r="C217" s="185" t="s">
        <v>544</v>
      </c>
    </row>
    <row r="218" spans="1:3" x14ac:dyDescent="0.2">
      <c r="A218" s="186">
        <v>204</v>
      </c>
      <c r="B218" s="179" t="s">
        <v>349</v>
      </c>
      <c r="C218" s="185" t="s">
        <v>544</v>
      </c>
    </row>
    <row r="219" spans="1:3" x14ac:dyDescent="0.2">
      <c r="A219" s="186">
        <v>205</v>
      </c>
      <c r="B219" s="179" t="s">
        <v>349</v>
      </c>
      <c r="C219" s="185" t="s">
        <v>544</v>
      </c>
    </row>
    <row r="220" spans="1:3" x14ac:dyDescent="0.2">
      <c r="A220" s="186">
        <v>206</v>
      </c>
      <c r="B220" s="179" t="s">
        <v>349</v>
      </c>
      <c r="C220" s="185" t="s">
        <v>544</v>
      </c>
    </row>
    <row r="221" spans="1:3" x14ac:dyDescent="0.2">
      <c r="A221" s="186">
        <v>207</v>
      </c>
      <c r="B221" s="179" t="s">
        <v>349</v>
      </c>
      <c r="C221" s="185" t="s">
        <v>544</v>
      </c>
    </row>
    <row r="222" spans="1:3" x14ac:dyDescent="0.2">
      <c r="A222" s="186">
        <v>208</v>
      </c>
      <c r="B222" s="179" t="s">
        <v>349</v>
      </c>
      <c r="C222" s="185" t="s">
        <v>544</v>
      </c>
    </row>
    <row r="223" spans="1:3" x14ac:dyDescent="0.2">
      <c r="A223" s="186">
        <v>209</v>
      </c>
      <c r="B223" s="179" t="s">
        <v>349</v>
      </c>
      <c r="C223" s="185" t="s">
        <v>544</v>
      </c>
    </row>
    <row r="224" spans="1:3" x14ac:dyDescent="0.2">
      <c r="A224" s="186">
        <v>210</v>
      </c>
      <c r="B224" s="179" t="s">
        <v>349</v>
      </c>
      <c r="C224" s="185" t="s">
        <v>544</v>
      </c>
    </row>
    <row r="225" spans="1:3" x14ac:dyDescent="0.2">
      <c r="A225" s="186">
        <v>211</v>
      </c>
      <c r="B225" s="179" t="s">
        <v>349</v>
      </c>
      <c r="C225" s="185" t="s">
        <v>544</v>
      </c>
    </row>
    <row r="226" spans="1:3" x14ac:dyDescent="0.2">
      <c r="A226" s="186">
        <v>212</v>
      </c>
      <c r="B226" s="179" t="s">
        <v>349</v>
      </c>
      <c r="C226" s="185" t="s">
        <v>544</v>
      </c>
    </row>
    <row r="227" spans="1:3" x14ac:dyDescent="0.2">
      <c r="A227" s="186">
        <v>213</v>
      </c>
      <c r="B227" s="179" t="s">
        <v>349</v>
      </c>
      <c r="C227" s="185" t="s">
        <v>544</v>
      </c>
    </row>
    <row r="228" spans="1:3" x14ac:dyDescent="0.2">
      <c r="A228" s="186">
        <v>214</v>
      </c>
      <c r="B228" s="179" t="s">
        <v>349</v>
      </c>
      <c r="C228" s="185" t="s">
        <v>544</v>
      </c>
    </row>
    <row r="229" spans="1:3" x14ac:dyDescent="0.2">
      <c r="A229" s="186">
        <v>215</v>
      </c>
      <c r="B229" s="179" t="s">
        <v>349</v>
      </c>
      <c r="C229" s="185" t="s">
        <v>544</v>
      </c>
    </row>
    <row r="230" spans="1:3" x14ac:dyDescent="0.2">
      <c r="A230" s="186">
        <v>216</v>
      </c>
      <c r="B230" s="179" t="s">
        <v>349</v>
      </c>
      <c r="C230" s="185" t="s">
        <v>544</v>
      </c>
    </row>
    <row r="231" spans="1:3" x14ac:dyDescent="0.2">
      <c r="A231" s="186">
        <v>217</v>
      </c>
      <c r="B231" s="179" t="s">
        <v>349</v>
      </c>
      <c r="C231" s="185" t="s">
        <v>544</v>
      </c>
    </row>
    <row r="232" spans="1:3" x14ac:dyDescent="0.2">
      <c r="A232" s="186">
        <v>218</v>
      </c>
      <c r="B232" s="179" t="s">
        <v>349</v>
      </c>
      <c r="C232" s="185" t="s">
        <v>544</v>
      </c>
    </row>
    <row r="233" spans="1:3" x14ac:dyDescent="0.2">
      <c r="A233" s="186">
        <v>219</v>
      </c>
      <c r="B233" s="179" t="s">
        <v>349</v>
      </c>
      <c r="C233" s="185" t="s">
        <v>544</v>
      </c>
    </row>
    <row r="234" spans="1:3" x14ac:dyDescent="0.2">
      <c r="A234" s="186">
        <v>220</v>
      </c>
      <c r="B234" s="179" t="s">
        <v>349</v>
      </c>
      <c r="C234" s="185" t="s">
        <v>544</v>
      </c>
    </row>
    <row r="235" spans="1:3" x14ac:dyDescent="0.2">
      <c r="A235" s="186">
        <v>221</v>
      </c>
      <c r="B235" s="179" t="s">
        <v>349</v>
      </c>
      <c r="C235" s="185" t="s">
        <v>544</v>
      </c>
    </row>
    <row r="236" spans="1:3" x14ac:dyDescent="0.2">
      <c r="A236" s="186">
        <v>222</v>
      </c>
      <c r="B236" s="179" t="s">
        <v>349</v>
      </c>
      <c r="C236" s="185" t="s">
        <v>544</v>
      </c>
    </row>
    <row r="237" spans="1:3" x14ac:dyDescent="0.2">
      <c r="A237" s="186">
        <v>223</v>
      </c>
      <c r="B237" s="179" t="s">
        <v>349</v>
      </c>
      <c r="C237" s="185" t="s">
        <v>544</v>
      </c>
    </row>
    <row r="238" spans="1:3" x14ac:dyDescent="0.2">
      <c r="A238" s="186">
        <v>224</v>
      </c>
      <c r="B238" s="179" t="s">
        <v>349</v>
      </c>
      <c r="C238" s="185" t="s">
        <v>544</v>
      </c>
    </row>
    <row r="239" spans="1:3" x14ac:dyDescent="0.2">
      <c r="A239" s="186">
        <v>225</v>
      </c>
      <c r="B239" s="179" t="s">
        <v>349</v>
      </c>
      <c r="C239" s="185" t="s">
        <v>544</v>
      </c>
    </row>
    <row r="240" spans="1:3" x14ac:dyDescent="0.2">
      <c r="A240" s="186">
        <v>226</v>
      </c>
      <c r="B240" s="179" t="s">
        <v>349</v>
      </c>
      <c r="C240" s="185" t="s">
        <v>544</v>
      </c>
    </row>
    <row r="241" spans="1:3" x14ac:dyDescent="0.2">
      <c r="A241" s="186">
        <v>227</v>
      </c>
      <c r="B241" s="179" t="s">
        <v>349</v>
      </c>
      <c r="C241" s="185" t="s">
        <v>544</v>
      </c>
    </row>
    <row r="242" spans="1:3" x14ac:dyDescent="0.2">
      <c r="A242" s="186">
        <v>228</v>
      </c>
      <c r="B242" s="179" t="s">
        <v>359</v>
      </c>
      <c r="C242" s="185" t="s">
        <v>545</v>
      </c>
    </row>
    <row r="243" spans="1:3" x14ac:dyDescent="0.2">
      <c r="A243" s="186">
        <v>229</v>
      </c>
      <c r="B243" s="179" t="s">
        <v>359</v>
      </c>
      <c r="C243" s="185" t="s">
        <v>545</v>
      </c>
    </row>
    <row r="244" spans="1:3" x14ac:dyDescent="0.2">
      <c r="A244" s="186">
        <v>230</v>
      </c>
      <c r="B244" s="179" t="s">
        <v>349</v>
      </c>
      <c r="C244" s="185" t="s">
        <v>545</v>
      </c>
    </row>
    <row r="245" spans="1:3" x14ac:dyDescent="0.2">
      <c r="A245" s="186">
        <v>231</v>
      </c>
      <c r="B245" s="179" t="s">
        <v>337</v>
      </c>
      <c r="C245" s="185" t="s">
        <v>544</v>
      </c>
    </row>
    <row r="246" spans="1:3" x14ac:dyDescent="0.2">
      <c r="A246" s="186">
        <v>233</v>
      </c>
      <c r="B246" s="179" t="s">
        <v>337</v>
      </c>
      <c r="C246" s="185" t="s">
        <v>544</v>
      </c>
    </row>
    <row r="247" spans="1:3" x14ac:dyDescent="0.2">
      <c r="A247" s="186">
        <v>234</v>
      </c>
      <c r="B247" s="179" t="s">
        <v>337</v>
      </c>
      <c r="C247" s="185" t="s">
        <v>544</v>
      </c>
    </row>
    <row r="248" spans="1:3" x14ac:dyDescent="0.2">
      <c r="A248" s="186">
        <v>235</v>
      </c>
      <c r="B248" s="179" t="s">
        <v>337</v>
      </c>
      <c r="C248" s="185" t="s">
        <v>544</v>
      </c>
    </row>
    <row r="249" spans="1:3" x14ac:dyDescent="0.2">
      <c r="A249" s="186">
        <v>236</v>
      </c>
      <c r="B249" s="179" t="s">
        <v>337</v>
      </c>
      <c r="C249" s="185" t="s">
        <v>544</v>
      </c>
    </row>
    <row r="250" spans="1:3" x14ac:dyDescent="0.2">
      <c r="A250" s="186">
        <v>237</v>
      </c>
      <c r="B250" s="179" t="s">
        <v>337</v>
      </c>
      <c r="C250" s="185" t="s">
        <v>544</v>
      </c>
    </row>
    <row r="251" spans="1:3" x14ac:dyDescent="0.2">
      <c r="A251" s="186">
        <v>238</v>
      </c>
      <c r="B251" s="179" t="s">
        <v>349</v>
      </c>
      <c r="C251" s="185" t="s">
        <v>544</v>
      </c>
    </row>
    <row r="252" spans="1:3" x14ac:dyDescent="0.2">
      <c r="A252" s="186">
        <v>241</v>
      </c>
      <c r="B252" s="179" t="s">
        <v>360</v>
      </c>
      <c r="C252" s="185" t="s">
        <v>544</v>
      </c>
    </row>
    <row r="253" spans="1:3" x14ac:dyDescent="0.2">
      <c r="A253" s="186">
        <v>242</v>
      </c>
      <c r="B253" s="179" t="s">
        <v>361</v>
      </c>
      <c r="C253" s="185" t="s">
        <v>544</v>
      </c>
    </row>
    <row r="254" spans="1:3" x14ac:dyDescent="0.2">
      <c r="A254" s="186">
        <v>243</v>
      </c>
      <c r="B254" s="179" t="s">
        <v>325</v>
      </c>
      <c r="C254" s="185" t="s">
        <v>544</v>
      </c>
    </row>
    <row r="255" spans="1:3" x14ac:dyDescent="0.2">
      <c r="A255" s="186">
        <v>244</v>
      </c>
      <c r="B255" s="179" t="s">
        <v>349</v>
      </c>
      <c r="C255" s="185" t="s">
        <v>544</v>
      </c>
    </row>
    <row r="256" spans="1:3" x14ac:dyDescent="0.2">
      <c r="A256" s="186">
        <v>245</v>
      </c>
      <c r="B256" s="179" t="s">
        <v>361</v>
      </c>
      <c r="C256" s="185" t="s">
        <v>544</v>
      </c>
    </row>
    <row r="257" spans="1:3" x14ac:dyDescent="0.2">
      <c r="A257" s="186">
        <v>246</v>
      </c>
      <c r="B257" s="179" t="s">
        <v>362</v>
      </c>
      <c r="C257" s="185" t="s">
        <v>544</v>
      </c>
    </row>
    <row r="258" spans="1:3" x14ac:dyDescent="0.2">
      <c r="A258" s="186">
        <v>247</v>
      </c>
      <c r="B258" s="179" t="s">
        <v>361</v>
      </c>
      <c r="C258" s="185" t="s">
        <v>544</v>
      </c>
    </row>
    <row r="259" spans="1:3" x14ac:dyDescent="0.2">
      <c r="A259" s="186">
        <v>248</v>
      </c>
      <c r="B259" s="179" t="s">
        <v>349</v>
      </c>
      <c r="C259" s="185" t="s">
        <v>544</v>
      </c>
    </row>
    <row r="260" spans="1:3" x14ac:dyDescent="0.2">
      <c r="A260" s="186">
        <v>249</v>
      </c>
      <c r="B260" s="179" t="s">
        <v>361</v>
      </c>
      <c r="C260" s="185" t="s">
        <v>544</v>
      </c>
    </row>
    <row r="261" spans="1:3" x14ac:dyDescent="0.2">
      <c r="A261" s="186">
        <v>250</v>
      </c>
      <c r="B261" s="179" t="s">
        <v>363</v>
      </c>
      <c r="C261" s="185" t="s">
        <v>545</v>
      </c>
    </row>
    <row r="262" spans="1:3" x14ac:dyDescent="0.2">
      <c r="A262" s="186">
        <v>251</v>
      </c>
      <c r="B262" s="179" t="s">
        <v>363</v>
      </c>
      <c r="C262" s="185" t="s">
        <v>545</v>
      </c>
    </row>
    <row r="263" spans="1:3" x14ac:dyDescent="0.2">
      <c r="A263" s="186">
        <v>252</v>
      </c>
      <c r="B263" s="179" t="s">
        <v>363</v>
      </c>
      <c r="C263" s="185" t="s">
        <v>545</v>
      </c>
    </row>
    <row r="264" spans="1:3" x14ac:dyDescent="0.2">
      <c r="A264" s="186">
        <v>253</v>
      </c>
      <c r="B264" s="179" t="s">
        <v>363</v>
      </c>
      <c r="C264" s="185" t="s">
        <v>545</v>
      </c>
    </row>
    <row r="265" spans="1:3" x14ac:dyDescent="0.2">
      <c r="A265" s="186">
        <v>254</v>
      </c>
      <c r="B265" s="179" t="s">
        <v>364</v>
      </c>
      <c r="C265" s="185" t="s">
        <v>544</v>
      </c>
    </row>
    <row r="266" spans="1:3" x14ac:dyDescent="0.2">
      <c r="A266" s="186">
        <v>255</v>
      </c>
      <c r="B266" s="179" t="s">
        <v>365</v>
      </c>
      <c r="C266" s="185" t="s">
        <v>544</v>
      </c>
    </row>
    <row r="267" spans="1:3" x14ac:dyDescent="0.2">
      <c r="A267" s="186">
        <v>257</v>
      </c>
      <c r="B267" s="179" t="s">
        <v>366</v>
      </c>
      <c r="C267" s="185" t="s">
        <v>544</v>
      </c>
    </row>
    <row r="268" spans="1:3" x14ac:dyDescent="0.2">
      <c r="A268" s="186">
        <v>258</v>
      </c>
      <c r="B268" s="179" t="s">
        <v>367</v>
      </c>
      <c r="C268" s="185" t="s">
        <v>544</v>
      </c>
    </row>
    <row r="269" spans="1:3" x14ac:dyDescent="0.2">
      <c r="A269" s="186">
        <v>259</v>
      </c>
      <c r="B269" s="179" t="s">
        <v>368</v>
      </c>
      <c r="C269" s="185" t="s">
        <v>544</v>
      </c>
    </row>
    <row r="270" spans="1:3" x14ac:dyDescent="0.2">
      <c r="A270" s="186">
        <v>260</v>
      </c>
      <c r="B270" s="179" t="s">
        <v>367</v>
      </c>
      <c r="C270" s="185" t="s">
        <v>544</v>
      </c>
    </row>
    <row r="271" spans="1:3" x14ac:dyDescent="0.2">
      <c r="A271" s="186">
        <v>261</v>
      </c>
      <c r="B271" s="179" t="s">
        <v>367</v>
      </c>
      <c r="C271" s="185" t="s">
        <v>544</v>
      </c>
    </row>
    <row r="272" spans="1:3" x14ac:dyDescent="0.2">
      <c r="A272" s="186">
        <v>262</v>
      </c>
      <c r="B272" s="179" t="s">
        <v>367</v>
      </c>
      <c r="C272" s="185" t="s">
        <v>544</v>
      </c>
    </row>
    <row r="273" spans="1:3" x14ac:dyDescent="0.2">
      <c r="A273" s="186">
        <v>263</v>
      </c>
      <c r="B273" s="179" t="s">
        <v>367</v>
      </c>
      <c r="C273" s="185" t="s">
        <v>544</v>
      </c>
    </row>
    <row r="274" spans="1:3" x14ac:dyDescent="0.2">
      <c r="A274" s="186">
        <v>264</v>
      </c>
      <c r="B274" s="179" t="s">
        <v>367</v>
      </c>
      <c r="C274" s="185" t="s">
        <v>544</v>
      </c>
    </row>
    <row r="275" spans="1:3" x14ac:dyDescent="0.2">
      <c r="A275" s="186">
        <v>265</v>
      </c>
      <c r="B275" s="179" t="s">
        <v>369</v>
      </c>
      <c r="C275" s="185" t="s">
        <v>545</v>
      </c>
    </row>
    <row r="276" spans="1:3" x14ac:dyDescent="0.2">
      <c r="A276" s="186">
        <v>266</v>
      </c>
      <c r="B276" s="179" t="s">
        <v>369</v>
      </c>
      <c r="C276" s="185" t="s">
        <v>545</v>
      </c>
    </row>
    <row r="277" spans="1:3" x14ac:dyDescent="0.2">
      <c r="A277" s="186">
        <v>267</v>
      </c>
      <c r="B277" s="179" t="s">
        <v>369</v>
      </c>
      <c r="C277" s="185" t="s">
        <v>545</v>
      </c>
    </row>
    <row r="278" spans="1:3" x14ac:dyDescent="0.2">
      <c r="A278" s="186">
        <v>268</v>
      </c>
      <c r="B278" s="179" t="s">
        <v>369</v>
      </c>
      <c r="C278" s="185" t="s">
        <v>545</v>
      </c>
    </row>
    <row r="279" spans="1:3" x14ac:dyDescent="0.2">
      <c r="A279" s="186">
        <v>269</v>
      </c>
      <c r="B279" s="179" t="s">
        <v>369</v>
      </c>
      <c r="C279" s="185" t="s">
        <v>545</v>
      </c>
    </row>
    <row r="280" spans="1:3" x14ac:dyDescent="0.2">
      <c r="A280" s="186">
        <v>270</v>
      </c>
      <c r="B280" s="179" t="s">
        <v>369</v>
      </c>
      <c r="C280" s="185" t="s">
        <v>545</v>
      </c>
    </row>
    <row r="281" spans="1:3" x14ac:dyDescent="0.2">
      <c r="A281" s="186">
        <v>271</v>
      </c>
      <c r="B281" s="179" t="s">
        <v>369</v>
      </c>
      <c r="C281" s="185" t="s">
        <v>545</v>
      </c>
    </row>
    <row r="282" spans="1:3" x14ac:dyDescent="0.2">
      <c r="A282" s="186">
        <v>272</v>
      </c>
      <c r="B282" s="179" t="s">
        <v>369</v>
      </c>
      <c r="C282" s="185" t="s">
        <v>545</v>
      </c>
    </row>
    <row r="283" spans="1:3" x14ac:dyDescent="0.2">
      <c r="A283" s="186">
        <v>273</v>
      </c>
      <c r="B283" s="179" t="s">
        <v>369</v>
      </c>
      <c r="C283" s="185" t="s">
        <v>545</v>
      </c>
    </row>
    <row r="284" spans="1:3" x14ac:dyDescent="0.2">
      <c r="A284" s="186">
        <v>274</v>
      </c>
      <c r="B284" s="179" t="s">
        <v>369</v>
      </c>
      <c r="C284" s="185" t="s">
        <v>545</v>
      </c>
    </row>
    <row r="285" spans="1:3" x14ac:dyDescent="0.2">
      <c r="A285" s="186">
        <v>276</v>
      </c>
      <c r="B285" s="179" t="s">
        <v>369</v>
      </c>
      <c r="C285" s="185" t="s">
        <v>545</v>
      </c>
    </row>
    <row r="286" spans="1:3" x14ac:dyDescent="0.2">
      <c r="A286" s="186">
        <v>277</v>
      </c>
      <c r="B286" s="179" t="s">
        <v>370</v>
      </c>
      <c r="C286" s="185" t="s">
        <v>545</v>
      </c>
    </row>
    <row r="287" spans="1:3" x14ac:dyDescent="0.2">
      <c r="A287" s="186">
        <v>278</v>
      </c>
      <c r="B287" s="179" t="s">
        <v>371</v>
      </c>
      <c r="C287" s="185" t="s">
        <v>545</v>
      </c>
    </row>
    <row r="288" spans="1:3" x14ac:dyDescent="0.2">
      <c r="A288" s="186">
        <v>279</v>
      </c>
      <c r="B288" s="179" t="s">
        <v>372</v>
      </c>
      <c r="C288" s="185" t="s">
        <v>545</v>
      </c>
    </row>
    <row r="289" spans="1:3" x14ac:dyDescent="0.2">
      <c r="A289" s="186">
        <v>280</v>
      </c>
      <c r="B289" s="179" t="s">
        <v>373</v>
      </c>
      <c r="C289" s="185" t="s">
        <v>545</v>
      </c>
    </row>
    <row r="290" spans="1:3" x14ac:dyDescent="0.2">
      <c r="A290" s="186">
        <v>281</v>
      </c>
      <c r="B290" s="179" t="s">
        <v>374</v>
      </c>
      <c r="C290" s="185" t="s">
        <v>544</v>
      </c>
    </row>
    <row r="291" spans="1:3" x14ac:dyDescent="0.2">
      <c r="A291" s="186">
        <v>283</v>
      </c>
      <c r="B291" s="179" t="s">
        <v>375</v>
      </c>
      <c r="C291" s="185" t="s">
        <v>544</v>
      </c>
    </row>
    <row r="292" spans="1:3" x14ac:dyDescent="0.2">
      <c r="A292" s="186">
        <v>284</v>
      </c>
      <c r="B292" s="179" t="s">
        <v>317</v>
      </c>
      <c r="C292" s="185" t="s">
        <v>545</v>
      </c>
    </row>
    <row r="293" spans="1:3" x14ac:dyDescent="0.2">
      <c r="A293" s="186">
        <v>285</v>
      </c>
      <c r="B293" s="179" t="s">
        <v>317</v>
      </c>
      <c r="C293" s="185" t="s">
        <v>545</v>
      </c>
    </row>
    <row r="294" spans="1:3" x14ac:dyDescent="0.2">
      <c r="A294" s="186">
        <v>286</v>
      </c>
      <c r="B294" s="179" t="s">
        <v>376</v>
      </c>
      <c r="C294" s="185" t="s">
        <v>545</v>
      </c>
    </row>
    <row r="295" spans="1:3" x14ac:dyDescent="0.2">
      <c r="A295" s="186">
        <v>287</v>
      </c>
      <c r="B295" s="179" t="s">
        <v>377</v>
      </c>
      <c r="C295" s="185" t="s">
        <v>545</v>
      </c>
    </row>
    <row r="296" spans="1:3" x14ac:dyDescent="0.2">
      <c r="A296" s="186">
        <v>288</v>
      </c>
      <c r="B296" s="179" t="s">
        <v>378</v>
      </c>
      <c r="C296" s="185" t="s">
        <v>545</v>
      </c>
    </row>
    <row r="297" spans="1:3" x14ac:dyDescent="0.2">
      <c r="A297" s="186">
        <v>289</v>
      </c>
      <c r="B297" s="179" t="s">
        <v>378</v>
      </c>
      <c r="C297" s="185" t="s">
        <v>545</v>
      </c>
    </row>
    <row r="298" spans="1:3" x14ac:dyDescent="0.2">
      <c r="A298" s="186">
        <v>290</v>
      </c>
      <c r="B298" s="179" t="s">
        <v>378</v>
      </c>
      <c r="C298" s="185" t="s">
        <v>545</v>
      </c>
    </row>
    <row r="299" spans="1:3" x14ac:dyDescent="0.2">
      <c r="A299" s="186">
        <v>291</v>
      </c>
      <c r="B299" s="179" t="s">
        <v>378</v>
      </c>
      <c r="C299" s="185" t="s">
        <v>545</v>
      </c>
    </row>
    <row r="300" spans="1:3" x14ac:dyDescent="0.2">
      <c r="A300" s="186">
        <v>292</v>
      </c>
      <c r="B300" s="179" t="s">
        <v>378</v>
      </c>
      <c r="C300" s="185" t="s">
        <v>545</v>
      </c>
    </row>
    <row r="301" spans="1:3" x14ac:dyDescent="0.2">
      <c r="A301" s="186">
        <v>297</v>
      </c>
      <c r="B301" s="179" t="s">
        <v>378</v>
      </c>
      <c r="C301" s="185" t="s">
        <v>545</v>
      </c>
    </row>
    <row r="302" spans="1:3" x14ac:dyDescent="0.2">
      <c r="A302" s="186">
        <v>298</v>
      </c>
      <c r="B302" s="179" t="s">
        <v>378</v>
      </c>
      <c r="C302" s="185" t="s">
        <v>545</v>
      </c>
    </row>
    <row r="303" spans="1:3" x14ac:dyDescent="0.2">
      <c r="A303" s="186">
        <v>299</v>
      </c>
      <c r="B303" s="179" t="s">
        <v>378</v>
      </c>
      <c r="C303" s="185" t="s">
        <v>545</v>
      </c>
    </row>
    <row r="304" spans="1:3" x14ac:dyDescent="0.2">
      <c r="A304" s="186">
        <v>300</v>
      </c>
      <c r="B304" s="179" t="s">
        <v>379</v>
      </c>
      <c r="C304" s="185" t="s">
        <v>544</v>
      </c>
    </row>
    <row r="305" spans="1:3" x14ac:dyDescent="0.2">
      <c r="A305" s="186">
        <v>301</v>
      </c>
      <c r="B305" s="179" t="s">
        <v>380</v>
      </c>
      <c r="C305" s="185" t="s">
        <v>544</v>
      </c>
    </row>
    <row r="306" spans="1:3" x14ac:dyDescent="0.2">
      <c r="A306" s="186">
        <v>302</v>
      </c>
      <c r="B306" s="179" t="s">
        <v>381</v>
      </c>
      <c r="C306" s="185" t="s">
        <v>544</v>
      </c>
    </row>
    <row r="307" spans="1:3" x14ac:dyDescent="0.2">
      <c r="A307" s="186">
        <v>303</v>
      </c>
      <c r="B307" s="179" t="s">
        <v>378</v>
      </c>
      <c r="C307" s="185" t="s">
        <v>545</v>
      </c>
    </row>
    <row r="308" spans="1:3" x14ac:dyDescent="0.2">
      <c r="A308" s="186">
        <v>304</v>
      </c>
      <c r="B308" s="179" t="s">
        <v>378</v>
      </c>
      <c r="C308" s="185" t="s">
        <v>545</v>
      </c>
    </row>
    <row r="309" spans="1:3" x14ac:dyDescent="0.2">
      <c r="A309" s="186">
        <v>305</v>
      </c>
      <c r="B309" s="179" t="s">
        <v>382</v>
      </c>
      <c r="C309" s="185" t="s">
        <v>544</v>
      </c>
    </row>
    <row r="310" spans="1:3" x14ac:dyDescent="0.2">
      <c r="A310" s="186">
        <v>306</v>
      </c>
      <c r="B310" s="179" t="s">
        <v>382</v>
      </c>
      <c r="C310" s="185" t="s">
        <v>544</v>
      </c>
    </row>
    <row r="311" spans="1:3" x14ac:dyDescent="0.2">
      <c r="A311" s="186">
        <v>307</v>
      </c>
      <c r="B311" s="179" t="s">
        <v>382</v>
      </c>
      <c r="C311" s="185" t="s">
        <v>544</v>
      </c>
    </row>
    <row r="312" spans="1:3" x14ac:dyDescent="0.2">
      <c r="A312" s="186">
        <v>308</v>
      </c>
      <c r="B312" s="179" t="s">
        <v>382</v>
      </c>
      <c r="C312" s="185" t="s">
        <v>544</v>
      </c>
    </row>
    <row r="313" spans="1:3" x14ac:dyDescent="0.2">
      <c r="A313" s="186">
        <v>309</v>
      </c>
      <c r="B313" s="179" t="s">
        <v>383</v>
      </c>
      <c r="C313" s="185" t="s">
        <v>544</v>
      </c>
    </row>
    <row r="314" spans="1:3" x14ac:dyDescent="0.2">
      <c r="A314" s="186">
        <v>310</v>
      </c>
      <c r="B314" s="179" t="s">
        <v>384</v>
      </c>
      <c r="C314" s="185" t="s">
        <v>544</v>
      </c>
    </row>
    <row r="315" spans="1:3" x14ac:dyDescent="0.2">
      <c r="A315" s="186">
        <v>312</v>
      </c>
      <c r="B315" s="179" t="s">
        <v>385</v>
      </c>
      <c r="C315" s="185" t="s">
        <v>545</v>
      </c>
    </row>
    <row r="316" spans="1:3" x14ac:dyDescent="0.2">
      <c r="A316" s="186">
        <v>313</v>
      </c>
      <c r="B316" s="179" t="s">
        <v>386</v>
      </c>
      <c r="C316" s="185" t="s">
        <v>545</v>
      </c>
    </row>
    <row r="317" spans="1:3" x14ac:dyDescent="0.2">
      <c r="A317" s="186">
        <v>314</v>
      </c>
      <c r="B317" s="179" t="s">
        <v>387</v>
      </c>
      <c r="C317" s="185" t="s">
        <v>545</v>
      </c>
    </row>
    <row r="318" spans="1:3" x14ac:dyDescent="0.2">
      <c r="A318" s="186">
        <v>315</v>
      </c>
      <c r="B318" s="179" t="s">
        <v>388</v>
      </c>
      <c r="C318" s="185" t="s">
        <v>545</v>
      </c>
    </row>
    <row r="319" spans="1:3" x14ac:dyDescent="0.2">
      <c r="A319" s="186">
        <v>316</v>
      </c>
      <c r="B319" s="179" t="s">
        <v>389</v>
      </c>
      <c r="C319" s="185" t="s">
        <v>544</v>
      </c>
    </row>
    <row r="320" spans="1:3" x14ac:dyDescent="0.2">
      <c r="A320" s="186">
        <v>317</v>
      </c>
      <c r="B320" s="179" t="s">
        <v>389</v>
      </c>
      <c r="C320" s="185" t="s">
        <v>544</v>
      </c>
    </row>
    <row r="321" spans="1:3" x14ac:dyDescent="0.2">
      <c r="A321" s="186">
        <v>318</v>
      </c>
      <c r="B321" s="179" t="s">
        <v>389</v>
      </c>
      <c r="C321" s="185" t="s">
        <v>544</v>
      </c>
    </row>
    <row r="322" spans="1:3" x14ac:dyDescent="0.2">
      <c r="A322" s="186">
        <v>319</v>
      </c>
      <c r="B322" s="179" t="s">
        <v>390</v>
      </c>
      <c r="C322" s="185" t="s">
        <v>544</v>
      </c>
    </row>
    <row r="323" spans="1:3" x14ac:dyDescent="0.2">
      <c r="A323" s="186">
        <v>320</v>
      </c>
      <c r="B323" s="179" t="s">
        <v>389</v>
      </c>
      <c r="C323" s="185" t="s">
        <v>544</v>
      </c>
    </row>
    <row r="324" spans="1:3" x14ac:dyDescent="0.2">
      <c r="A324" s="186">
        <v>321</v>
      </c>
      <c r="B324" s="179" t="s">
        <v>389</v>
      </c>
      <c r="C324" s="185" t="s">
        <v>544</v>
      </c>
    </row>
    <row r="325" spans="1:3" x14ac:dyDescent="0.2">
      <c r="A325" s="186">
        <v>322</v>
      </c>
      <c r="B325" s="179" t="s">
        <v>389</v>
      </c>
      <c r="C325" s="185" t="s">
        <v>544</v>
      </c>
    </row>
    <row r="326" spans="1:3" x14ac:dyDescent="0.2">
      <c r="A326" s="186">
        <v>323</v>
      </c>
      <c r="B326" s="179" t="s">
        <v>389</v>
      </c>
      <c r="C326" s="185" t="s">
        <v>544</v>
      </c>
    </row>
    <row r="327" spans="1:3" x14ac:dyDescent="0.2">
      <c r="A327" s="186">
        <v>324</v>
      </c>
      <c r="B327" s="179" t="s">
        <v>391</v>
      </c>
      <c r="C327" s="185" t="s">
        <v>544</v>
      </c>
    </row>
    <row r="328" spans="1:3" x14ac:dyDescent="0.2">
      <c r="A328" s="186">
        <v>325</v>
      </c>
      <c r="B328" s="179" t="s">
        <v>392</v>
      </c>
      <c r="C328" s="185" t="s">
        <v>544</v>
      </c>
    </row>
    <row r="329" spans="1:3" x14ac:dyDescent="0.2">
      <c r="A329" s="186">
        <v>326</v>
      </c>
      <c r="B329" s="179" t="s">
        <v>392</v>
      </c>
      <c r="C329" s="185" t="s">
        <v>544</v>
      </c>
    </row>
    <row r="330" spans="1:3" x14ac:dyDescent="0.2">
      <c r="A330" s="186">
        <v>327</v>
      </c>
      <c r="B330" s="179" t="s">
        <v>392</v>
      </c>
      <c r="C330" s="185" t="s">
        <v>544</v>
      </c>
    </row>
    <row r="331" spans="1:3" x14ac:dyDescent="0.2">
      <c r="A331" s="186">
        <v>328</v>
      </c>
      <c r="B331" s="179" t="s">
        <v>392</v>
      </c>
      <c r="C331" s="185" t="s">
        <v>544</v>
      </c>
    </row>
    <row r="332" spans="1:3" x14ac:dyDescent="0.2">
      <c r="A332" s="186">
        <v>329</v>
      </c>
      <c r="B332" s="179" t="s">
        <v>392</v>
      </c>
      <c r="C332" s="185" t="s">
        <v>544</v>
      </c>
    </row>
    <row r="333" spans="1:3" x14ac:dyDescent="0.2">
      <c r="A333" s="186">
        <v>330</v>
      </c>
      <c r="B333" s="179" t="s">
        <v>392</v>
      </c>
      <c r="C333" s="185" t="s">
        <v>544</v>
      </c>
    </row>
    <row r="334" spans="1:3" x14ac:dyDescent="0.2">
      <c r="A334" s="186">
        <v>331</v>
      </c>
      <c r="B334" s="179" t="s">
        <v>392</v>
      </c>
      <c r="C334" s="185" t="s">
        <v>544</v>
      </c>
    </row>
    <row r="335" spans="1:3" x14ac:dyDescent="0.2">
      <c r="A335" s="186">
        <v>332</v>
      </c>
      <c r="B335" s="179" t="s">
        <v>392</v>
      </c>
      <c r="C335" s="185" t="s">
        <v>544</v>
      </c>
    </row>
    <row r="336" spans="1:3" x14ac:dyDescent="0.2">
      <c r="A336" s="186">
        <v>334</v>
      </c>
      <c r="B336" s="179" t="s">
        <v>393</v>
      </c>
      <c r="C336" s="185" t="s">
        <v>544</v>
      </c>
    </row>
    <row r="337" spans="1:3" x14ac:dyDescent="0.2">
      <c r="A337" s="186">
        <v>335</v>
      </c>
      <c r="B337" s="179" t="s">
        <v>394</v>
      </c>
      <c r="C337" s="185" t="s">
        <v>544</v>
      </c>
    </row>
    <row r="338" spans="1:3" x14ac:dyDescent="0.2">
      <c r="A338" s="186">
        <v>336</v>
      </c>
      <c r="B338" s="179" t="s">
        <v>395</v>
      </c>
      <c r="C338" s="185" t="s">
        <v>545</v>
      </c>
    </row>
    <row r="339" spans="1:3" x14ac:dyDescent="0.2">
      <c r="A339" s="186">
        <v>337</v>
      </c>
      <c r="B339" s="179" t="s">
        <v>395</v>
      </c>
      <c r="C339" s="185" t="s">
        <v>545</v>
      </c>
    </row>
    <row r="340" spans="1:3" x14ac:dyDescent="0.2">
      <c r="A340" s="186">
        <v>338</v>
      </c>
      <c r="B340" s="179" t="s">
        <v>396</v>
      </c>
      <c r="C340" s="185" t="s">
        <v>544</v>
      </c>
    </row>
    <row r="341" spans="1:3" x14ac:dyDescent="0.2">
      <c r="A341" s="186">
        <v>339</v>
      </c>
      <c r="B341" s="179" t="s">
        <v>397</v>
      </c>
      <c r="C341" s="185" t="s">
        <v>545</v>
      </c>
    </row>
    <row r="342" spans="1:3" x14ac:dyDescent="0.2">
      <c r="A342" s="186">
        <v>340</v>
      </c>
      <c r="B342" s="179" t="s">
        <v>397</v>
      </c>
      <c r="C342" s="185" t="s">
        <v>545</v>
      </c>
    </row>
    <row r="343" spans="1:3" x14ac:dyDescent="0.2">
      <c r="A343" s="186">
        <v>341</v>
      </c>
      <c r="B343" s="179" t="s">
        <v>397</v>
      </c>
      <c r="C343" s="185" t="s">
        <v>545</v>
      </c>
    </row>
    <row r="344" spans="1:3" x14ac:dyDescent="0.2">
      <c r="A344" s="186">
        <v>342</v>
      </c>
      <c r="B344" s="179" t="s">
        <v>398</v>
      </c>
      <c r="C344" s="185" t="s">
        <v>545</v>
      </c>
    </row>
    <row r="345" spans="1:3" x14ac:dyDescent="0.2">
      <c r="A345" s="186">
        <v>343</v>
      </c>
      <c r="B345" s="179" t="s">
        <v>399</v>
      </c>
      <c r="C345" s="185" t="s">
        <v>545</v>
      </c>
    </row>
    <row r="346" spans="1:3" x14ac:dyDescent="0.2">
      <c r="A346" s="186">
        <v>344</v>
      </c>
      <c r="B346" s="179" t="s">
        <v>400</v>
      </c>
      <c r="C346" s="185" t="s">
        <v>544</v>
      </c>
    </row>
    <row r="347" spans="1:3" x14ac:dyDescent="0.2">
      <c r="A347" s="186">
        <v>345</v>
      </c>
      <c r="B347" s="179" t="s">
        <v>401</v>
      </c>
      <c r="C347" s="185" t="s">
        <v>545</v>
      </c>
    </row>
    <row r="348" spans="1:3" x14ac:dyDescent="0.2">
      <c r="A348" s="186">
        <v>346</v>
      </c>
      <c r="B348" s="179" t="s">
        <v>402</v>
      </c>
      <c r="C348" s="185" t="s">
        <v>545</v>
      </c>
    </row>
    <row r="349" spans="1:3" x14ac:dyDescent="0.2">
      <c r="A349" s="186">
        <v>347</v>
      </c>
      <c r="B349" s="179" t="s">
        <v>403</v>
      </c>
      <c r="C349" s="185" t="s">
        <v>545</v>
      </c>
    </row>
    <row r="350" spans="1:3" x14ac:dyDescent="0.2">
      <c r="A350" s="186">
        <v>348</v>
      </c>
      <c r="B350" s="179" t="s">
        <v>403</v>
      </c>
      <c r="C350" s="185" t="s">
        <v>545</v>
      </c>
    </row>
    <row r="351" spans="1:3" x14ac:dyDescent="0.2">
      <c r="A351" s="186">
        <v>349</v>
      </c>
      <c r="B351" s="179" t="s">
        <v>349</v>
      </c>
      <c r="C351" s="185" t="s">
        <v>544</v>
      </c>
    </row>
    <row r="352" spans="1:3" x14ac:dyDescent="0.2">
      <c r="A352" s="186">
        <v>350</v>
      </c>
      <c r="B352" s="179" t="s">
        <v>404</v>
      </c>
      <c r="C352" s="185" t="s">
        <v>545</v>
      </c>
    </row>
    <row r="353" spans="1:3" x14ac:dyDescent="0.2">
      <c r="A353" s="186">
        <v>351</v>
      </c>
      <c r="B353" s="179" t="s">
        <v>405</v>
      </c>
      <c r="C353" s="185" t="s">
        <v>544</v>
      </c>
    </row>
    <row r="354" spans="1:3" x14ac:dyDescent="0.2">
      <c r="A354" s="186">
        <v>352</v>
      </c>
      <c r="B354" s="179" t="s">
        <v>406</v>
      </c>
      <c r="C354" s="185" t="s">
        <v>544</v>
      </c>
    </row>
    <row r="355" spans="1:3" x14ac:dyDescent="0.2">
      <c r="A355" s="186">
        <v>353</v>
      </c>
      <c r="B355" s="179" t="s">
        <v>407</v>
      </c>
      <c r="C355" s="185" t="s">
        <v>544</v>
      </c>
    </row>
    <row r="356" spans="1:3" x14ac:dyDescent="0.2">
      <c r="A356" s="186">
        <v>354</v>
      </c>
      <c r="B356" s="179" t="s">
        <v>324</v>
      </c>
      <c r="C356" s="185" t="s">
        <v>545</v>
      </c>
    </row>
    <row r="357" spans="1:3" x14ac:dyDescent="0.2">
      <c r="A357" s="186">
        <v>355</v>
      </c>
      <c r="B357" s="179" t="s">
        <v>408</v>
      </c>
      <c r="C357" s="185" t="s">
        <v>544</v>
      </c>
    </row>
    <row r="358" spans="1:3" x14ac:dyDescent="0.2">
      <c r="A358" s="186">
        <v>357</v>
      </c>
      <c r="B358" s="179" t="s">
        <v>409</v>
      </c>
      <c r="C358" s="185" t="s">
        <v>545</v>
      </c>
    </row>
    <row r="359" spans="1:3" x14ac:dyDescent="0.2">
      <c r="A359" s="186">
        <v>358</v>
      </c>
      <c r="B359" s="179" t="s">
        <v>409</v>
      </c>
      <c r="C359" s="185" t="s">
        <v>545</v>
      </c>
    </row>
    <row r="360" spans="1:3" x14ac:dyDescent="0.2">
      <c r="A360" s="186">
        <v>359</v>
      </c>
      <c r="B360" s="179" t="s">
        <v>409</v>
      </c>
      <c r="C360" s="185" t="s">
        <v>545</v>
      </c>
    </row>
    <row r="361" spans="1:3" x14ac:dyDescent="0.2">
      <c r="A361" s="186">
        <v>360</v>
      </c>
      <c r="B361" s="179" t="s">
        <v>409</v>
      </c>
      <c r="C361" s="185" t="s">
        <v>545</v>
      </c>
    </row>
    <row r="362" spans="1:3" x14ac:dyDescent="0.2">
      <c r="A362" s="186">
        <v>361</v>
      </c>
      <c r="B362" s="179" t="s">
        <v>409</v>
      </c>
      <c r="C362" s="185" t="s">
        <v>545</v>
      </c>
    </row>
    <row r="363" spans="1:3" x14ac:dyDescent="0.2">
      <c r="A363" s="186">
        <v>362</v>
      </c>
      <c r="B363" s="179" t="s">
        <v>409</v>
      </c>
      <c r="C363" s="185" t="s">
        <v>545</v>
      </c>
    </row>
    <row r="364" spans="1:3" x14ac:dyDescent="0.2">
      <c r="A364" s="186">
        <v>363</v>
      </c>
      <c r="B364" s="179" t="s">
        <v>409</v>
      </c>
      <c r="C364" s="185" t="s">
        <v>545</v>
      </c>
    </row>
    <row r="365" spans="1:3" x14ac:dyDescent="0.2">
      <c r="A365" s="186">
        <v>364</v>
      </c>
      <c r="B365" s="179" t="s">
        <v>409</v>
      </c>
      <c r="C365" s="185" t="s">
        <v>545</v>
      </c>
    </row>
    <row r="366" spans="1:3" x14ac:dyDescent="0.2">
      <c r="A366" s="186">
        <v>365</v>
      </c>
      <c r="B366" s="179" t="s">
        <v>409</v>
      </c>
      <c r="C366" s="185" t="s">
        <v>545</v>
      </c>
    </row>
    <row r="367" spans="1:3" x14ac:dyDescent="0.2">
      <c r="A367" s="186">
        <v>366</v>
      </c>
      <c r="B367" s="179" t="s">
        <v>409</v>
      </c>
      <c r="C367" s="185" t="s">
        <v>545</v>
      </c>
    </row>
    <row r="368" spans="1:3" x14ac:dyDescent="0.2">
      <c r="A368" s="186">
        <v>367</v>
      </c>
      <c r="B368" s="179" t="s">
        <v>409</v>
      </c>
      <c r="C368" s="185" t="s">
        <v>545</v>
      </c>
    </row>
    <row r="369" spans="1:3" x14ac:dyDescent="0.2">
      <c r="A369" s="186">
        <v>368</v>
      </c>
      <c r="B369" s="179" t="s">
        <v>409</v>
      </c>
      <c r="C369" s="185" t="s">
        <v>545</v>
      </c>
    </row>
    <row r="370" spans="1:3" x14ac:dyDescent="0.2">
      <c r="A370" s="186">
        <v>369</v>
      </c>
      <c r="B370" s="179" t="s">
        <v>409</v>
      </c>
      <c r="C370" s="185" t="s">
        <v>545</v>
      </c>
    </row>
    <row r="371" spans="1:3" x14ac:dyDescent="0.2">
      <c r="A371" s="186">
        <v>370</v>
      </c>
      <c r="B371" s="179" t="s">
        <v>409</v>
      </c>
      <c r="C371" s="185" t="s">
        <v>545</v>
      </c>
    </row>
    <row r="372" spans="1:3" x14ac:dyDescent="0.2">
      <c r="A372" s="186">
        <v>371</v>
      </c>
      <c r="B372" s="179" t="s">
        <v>409</v>
      </c>
      <c r="C372" s="185" t="s">
        <v>545</v>
      </c>
    </row>
    <row r="373" spans="1:3" x14ac:dyDescent="0.2">
      <c r="A373" s="186">
        <v>372</v>
      </c>
      <c r="B373" s="179" t="s">
        <v>389</v>
      </c>
      <c r="C373" s="185" t="s">
        <v>544</v>
      </c>
    </row>
    <row r="374" spans="1:3" x14ac:dyDescent="0.2">
      <c r="A374" s="186">
        <v>373</v>
      </c>
      <c r="B374" s="179" t="s">
        <v>337</v>
      </c>
      <c r="C374" s="185" t="s">
        <v>544</v>
      </c>
    </row>
    <row r="375" spans="1:3" x14ac:dyDescent="0.2">
      <c r="A375" s="186">
        <v>374</v>
      </c>
      <c r="B375" s="179" t="s">
        <v>337</v>
      </c>
      <c r="C375" s="185" t="s">
        <v>544</v>
      </c>
    </row>
    <row r="376" spans="1:3" x14ac:dyDescent="0.2">
      <c r="A376" s="186">
        <v>375</v>
      </c>
      <c r="B376" s="179" t="s">
        <v>337</v>
      </c>
      <c r="C376" s="185" t="s">
        <v>544</v>
      </c>
    </row>
    <row r="377" spans="1:3" x14ac:dyDescent="0.2">
      <c r="A377" s="186">
        <v>376</v>
      </c>
      <c r="B377" s="179" t="s">
        <v>337</v>
      </c>
      <c r="C377" s="185" t="s">
        <v>544</v>
      </c>
    </row>
    <row r="378" spans="1:3" x14ac:dyDescent="0.2">
      <c r="A378" s="186">
        <v>377</v>
      </c>
      <c r="B378" s="179" t="s">
        <v>337</v>
      </c>
      <c r="C378" s="185" t="s">
        <v>544</v>
      </c>
    </row>
    <row r="379" spans="1:3" x14ac:dyDescent="0.2">
      <c r="A379" s="186">
        <v>378</v>
      </c>
      <c r="B379" s="179" t="s">
        <v>337</v>
      </c>
      <c r="C379" s="185" t="s">
        <v>544</v>
      </c>
    </row>
    <row r="380" spans="1:3" x14ac:dyDescent="0.2">
      <c r="A380" s="186">
        <v>380</v>
      </c>
      <c r="B380" s="179" t="s">
        <v>337</v>
      </c>
      <c r="C380" s="185" t="s">
        <v>544</v>
      </c>
    </row>
    <row r="381" spans="1:3" x14ac:dyDescent="0.2">
      <c r="A381" s="186">
        <v>381</v>
      </c>
      <c r="B381" s="179" t="s">
        <v>337</v>
      </c>
      <c r="C381" s="185" t="s">
        <v>544</v>
      </c>
    </row>
    <row r="382" spans="1:3" x14ac:dyDescent="0.2">
      <c r="A382" s="186">
        <v>382</v>
      </c>
      <c r="B382" s="179" t="s">
        <v>337</v>
      </c>
      <c r="C382" s="185" t="s">
        <v>544</v>
      </c>
    </row>
    <row r="383" spans="1:3" x14ac:dyDescent="0.2">
      <c r="A383" s="186">
        <v>384</v>
      </c>
      <c r="B383" s="179" t="s">
        <v>349</v>
      </c>
      <c r="C383" s="185" t="s">
        <v>544</v>
      </c>
    </row>
    <row r="384" spans="1:3" x14ac:dyDescent="0.2">
      <c r="A384" s="186">
        <v>385</v>
      </c>
      <c r="B384" s="179" t="s">
        <v>337</v>
      </c>
      <c r="C384" s="185" t="s">
        <v>544</v>
      </c>
    </row>
    <row r="385" spans="1:3" x14ac:dyDescent="0.2">
      <c r="A385" s="186">
        <v>386</v>
      </c>
      <c r="B385" s="179" t="s">
        <v>317</v>
      </c>
      <c r="C385" s="185" t="s">
        <v>545</v>
      </c>
    </row>
    <row r="386" spans="1:3" x14ac:dyDescent="0.2">
      <c r="A386" s="186">
        <v>387</v>
      </c>
      <c r="B386" s="179" t="s">
        <v>342</v>
      </c>
      <c r="C386" s="185" t="s">
        <v>545</v>
      </c>
    </row>
    <row r="387" spans="1:3" x14ac:dyDescent="0.2">
      <c r="A387" s="186">
        <v>388</v>
      </c>
      <c r="B387" s="179" t="s">
        <v>337</v>
      </c>
      <c r="C387" s="185" t="s">
        <v>544</v>
      </c>
    </row>
    <row r="388" spans="1:3" x14ac:dyDescent="0.2">
      <c r="A388" s="186">
        <v>389</v>
      </c>
      <c r="B388" s="179" t="s">
        <v>328</v>
      </c>
      <c r="C388" s="185" t="s">
        <v>545</v>
      </c>
    </row>
    <row r="389" spans="1:3" x14ac:dyDescent="0.2">
      <c r="A389" s="186">
        <v>390</v>
      </c>
      <c r="B389" s="179" t="s">
        <v>337</v>
      </c>
      <c r="C389" s="185" t="s">
        <v>544</v>
      </c>
    </row>
    <row r="390" spans="1:3" x14ac:dyDescent="0.2">
      <c r="A390" s="186">
        <v>391</v>
      </c>
      <c r="B390" s="179" t="s">
        <v>410</v>
      </c>
      <c r="C390" s="185" t="s">
        <v>545</v>
      </c>
    </row>
    <row r="391" spans="1:3" x14ac:dyDescent="0.2">
      <c r="A391" s="186">
        <v>392</v>
      </c>
      <c r="B391" s="179" t="s">
        <v>411</v>
      </c>
      <c r="C391" s="185" t="s">
        <v>544</v>
      </c>
    </row>
    <row r="392" spans="1:3" x14ac:dyDescent="0.2">
      <c r="A392" s="186">
        <v>393</v>
      </c>
      <c r="B392" s="179" t="s">
        <v>412</v>
      </c>
      <c r="C392" s="185" t="s">
        <v>544</v>
      </c>
    </row>
    <row r="393" spans="1:3" x14ac:dyDescent="0.2">
      <c r="A393" s="186">
        <v>394</v>
      </c>
      <c r="B393" s="179" t="s">
        <v>368</v>
      </c>
      <c r="C393" s="185" t="s">
        <v>544</v>
      </c>
    </row>
    <row r="394" spans="1:3" x14ac:dyDescent="0.2">
      <c r="A394" s="186">
        <v>395</v>
      </c>
      <c r="B394" s="179" t="s">
        <v>413</v>
      </c>
      <c r="C394" s="185" t="s">
        <v>544</v>
      </c>
    </row>
    <row r="395" spans="1:3" x14ac:dyDescent="0.2">
      <c r="A395" s="186">
        <v>396</v>
      </c>
      <c r="B395" s="179" t="s">
        <v>347</v>
      </c>
      <c r="C395" s="185" t="s">
        <v>544</v>
      </c>
    </row>
    <row r="396" spans="1:3" x14ac:dyDescent="0.2">
      <c r="A396" s="186">
        <v>397</v>
      </c>
      <c r="B396" s="179" t="s">
        <v>414</v>
      </c>
      <c r="C396" s="185" t="s">
        <v>544</v>
      </c>
    </row>
    <row r="397" spans="1:3" x14ac:dyDescent="0.2">
      <c r="A397" s="186">
        <v>398</v>
      </c>
      <c r="B397" s="179" t="s">
        <v>415</v>
      </c>
      <c r="C397" s="185" t="s">
        <v>544</v>
      </c>
    </row>
    <row r="398" spans="1:3" x14ac:dyDescent="0.2">
      <c r="A398" s="186">
        <v>399</v>
      </c>
      <c r="B398" s="179" t="s">
        <v>416</v>
      </c>
      <c r="C398" s="185" t="s">
        <v>545</v>
      </c>
    </row>
    <row r="399" spans="1:3" x14ac:dyDescent="0.2">
      <c r="A399" s="186">
        <v>400</v>
      </c>
      <c r="B399" s="179" t="s">
        <v>367</v>
      </c>
      <c r="C399" s="185" t="s">
        <v>544</v>
      </c>
    </row>
    <row r="400" spans="1:3" x14ac:dyDescent="0.2">
      <c r="A400" s="186">
        <v>401</v>
      </c>
      <c r="B400" s="179" t="s">
        <v>417</v>
      </c>
      <c r="C400" s="185" t="s">
        <v>545</v>
      </c>
    </row>
    <row r="401" spans="1:3" x14ac:dyDescent="0.2">
      <c r="A401" s="186">
        <v>403</v>
      </c>
      <c r="B401" s="179" t="s">
        <v>323</v>
      </c>
      <c r="C401" s="185" t="s">
        <v>544</v>
      </c>
    </row>
    <row r="402" spans="1:3" x14ac:dyDescent="0.2">
      <c r="A402" s="186">
        <v>404</v>
      </c>
      <c r="B402" s="179" t="s">
        <v>418</v>
      </c>
      <c r="C402" s="185" t="s">
        <v>544</v>
      </c>
    </row>
    <row r="403" spans="1:3" x14ac:dyDescent="0.2">
      <c r="A403" s="186">
        <v>405</v>
      </c>
      <c r="B403" s="179" t="s">
        <v>419</v>
      </c>
      <c r="C403" s="185" t="s">
        <v>545</v>
      </c>
    </row>
    <row r="404" spans="1:3" x14ac:dyDescent="0.2">
      <c r="A404" s="186">
        <v>406</v>
      </c>
      <c r="B404" s="179" t="s">
        <v>420</v>
      </c>
      <c r="C404" s="185" t="s">
        <v>545</v>
      </c>
    </row>
    <row r="405" spans="1:3" x14ac:dyDescent="0.2">
      <c r="A405" s="186">
        <v>407</v>
      </c>
      <c r="B405" s="179" t="s">
        <v>421</v>
      </c>
      <c r="C405" s="185" t="s">
        <v>545</v>
      </c>
    </row>
    <row r="406" spans="1:3" x14ac:dyDescent="0.2">
      <c r="A406" s="186">
        <v>408</v>
      </c>
      <c r="B406" s="179" t="s">
        <v>422</v>
      </c>
      <c r="C406" s="185" t="s">
        <v>545</v>
      </c>
    </row>
    <row r="407" spans="1:3" x14ac:dyDescent="0.2">
      <c r="A407" s="186">
        <v>409</v>
      </c>
      <c r="B407" s="179" t="s">
        <v>423</v>
      </c>
      <c r="C407" s="185" t="s">
        <v>545</v>
      </c>
    </row>
    <row r="408" spans="1:3" x14ac:dyDescent="0.2">
      <c r="A408" s="186">
        <v>410</v>
      </c>
      <c r="B408" s="179" t="s">
        <v>424</v>
      </c>
      <c r="C408" s="185" t="s">
        <v>545</v>
      </c>
    </row>
    <row r="409" spans="1:3" x14ac:dyDescent="0.2">
      <c r="A409" s="186">
        <v>411</v>
      </c>
      <c r="B409" s="179" t="s">
        <v>425</v>
      </c>
      <c r="C409" s="185" t="s">
        <v>545</v>
      </c>
    </row>
    <row r="410" spans="1:3" x14ac:dyDescent="0.2">
      <c r="A410" s="186">
        <v>412</v>
      </c>
      <c r="B410" s="179" t="s">
        <v>426</v>
      </c>
      <c r="C410" s="185" t="s">
        <v>545</v>
      </c>
    </row>
    <row r="411" spans="1:3" x14ac:dyDescent="0.2">
      <c r="A411" s="186">
        <v>413</v>
      </c>
      <c r="B411" s="179" t="s">
        <v>427</v>
      </c>
      <c r="C411" s="185" t="s">
        <v>545</v>
      </c>
    </row>
    <row r="412" spans="1:3" x14ac:dyDescent="0.2">
      <c r="A412" s="186">
        <v>414</v>
      </c>
      <c r="B412" s="179" t="s">
        <v>428</v>
      </c>
      <c r="C412" s="185" t="s">
        <v>545</v>
      </c>
    </row>
    <row r="413" spans="1:3" x14ac:dyDescent="0.2">
      <c r="A413" s="186">
        <v>415</v>
      </c>
      <c r="B413" s="179" t="s">
        <v>429</v>
      </c>
      <c r="C413" s="185" t="s">
        <v>545</v>
      </c>
    </row>
    <row r="414" spans="1:3" x14ac:dyDescent="0.2">
      <c r="A414" s="186">
        <v>416</v>
      </c>
      <c r="B414" s="179" t="s">
        <v>430</v>
      </c>
      <c r="C414" s="185" t="s">
        <v>545</v>
      </c>
    </row>
    <row r="415" spans="1:3" x14ac:dyDescent="0.2">
      <c r="A415" s="186">
        <v>417</v>
      </c>
      <c r="B415" s="179" t="s">
        <v>431</v>
      </c>
      <c r="C415" s="185" t="s">
        <v>545</v>
      </c>
    </row>
    <row r="416" spans="1:3" x14ac:dyDescent="0.2">
      <c r="A416" s="186">
        <v>418</v>
      </c>
      <c r="B416" s="179" t="s">
        <v>432</v>
      </c>
      <c r="C416" s="185" t="s">
        <v>545</v>
      </c>
    </row>
    <row r="417" spans="1:3" x14ac:dyDescent="0.2">
      <c r="A417" s="186">
        <v>419</v>
      </c>
      <c r="B417" s="179" t="s">
        <v>433</v>
      </c>
      <c r="C417" s="185" t="s">
        <v>545</v>
      </c>
    </row>
    <row r="418" spans="1:3" x14ac:dyDescent="0.2">
      <c r="A418" s="186">
        <v>420</v>
      </c>
      <c r="B418" s="179" t="s">
        <v>434</v>
      </c>
      <c r="C418" s="185" t="s">
        <v>545</v>
      </c>
    </row>
    <row r="419" spans="1:3" x14ac:dyDescent="0.2">
      <c r="A419" s="186">
        <v>421</v>
      </c>
      <c r="B419" s="179" t="s">
        <v>435</v>
      </c>
      <c r="C419" s="185" t="s">
        <v>545</v>
      </c>
    </row>
    <row r="420" spans="1:3" x14ac:dyDescent="0.2">
      <c r="A420" s="186">
        <v>422</v>
      </c>
      <c r="B420" s="179" t="s">
        <v>436</v>
      </c>
      <c r="C420" s="185" t="s">
        <v>545</v>
      </c>
    </row>
    <row r="421" spans="1:3" x14ac:dyDescent="0.2">
      <c r="A421" s="186">
        <v>423</v>
      </c>
      <c r="B421" s="179" t="s">
        <v>437</v>
      </c>
      <c r="C421" s="185" t="s">
        <v>545</v>
      </c>
    </row>
    <row r="422" spans="1:3" x14ac:dyDescent="0.2">
      <c r="A422" s="186">
        <v>424</v>
      </c>
      <c r="B422" s="179" t="s">
        <v>438</v>
      </c>
      <c r="C422" s="185" t="s">
        <v>545</v>
      </c>
    </row>
    <row r="423" spans="1:3" x14ac:dyDescent="0.2">
      <c r="A423" s="186">
        <v>425</v>
      </c>
      <c r="B423" s="179" t="s">
        <v>439</v>
      </c>
      <c r="C423" s="185" t="s">
        <v>544</v>
      </c>
    </row>
    <row r="424" spans="1:3" x14ac:dyDescent="0.2">
      <c r="A424" s="186">
        <v>426</v>
      </c>
      <c r="B424" s="179" t="s">
        <v>349</v>
      </c>
      <c r="C424" s="185" t="s">
        <v>544</v>
      </c>
    </row>
    <row r="425" spans="1:3" x14ac:dyDescent="0.2">
      <c r="A425" s="186">
        <v>427</v>
      </c>
      <c r="B425" s="179" t="s">
        <v>440</v>
      </c>
      <c r="C425" s="185" t="s">
        <v>544</v>
      </c>
    </row>
    <row r="426" spans="1:3" x14ac:dyDescent="0.2">
      <c r="A426" s="186">
        <v>428</v>
      </c>
      <c r="B426" s="179" t="s">
        <v>441</v>
      </c>
      <c r="C426" s="185" t="s">
        <v>540</v>
      </c>
    </row>
    <row r="427" spans="1:3" x14ac:dyDescent="0.2">
      <c r="A427" s="186">
        <v>429</v>
      </c>
      <c r="B427" s="179" t="s">
        <v>442</v>
      </c>
      <c r="C427" s="185" t="s">
        <v>540</v>
      </c>
    </row>
    <row r="428" spans="1:3" x14ac:dyDescent="0.2">
      <c r="A428" s="186">
        <v>430</v>
      </c>
      <c r="B428" s="179" t="s">
        <v>443</v>
      </c>
      <c r="C428" s="185" t="s">
        <v>540</v>
      </c>
    </row>
    <row r="429" spans="1:3" x14ac:dyDescent="0.2">
      <c r="A429" s="186">
        <v>431</v>
      </c>
      <c r="B429" s="179" t="s">
        <v>444</v>
      </c>
      <c r="C429" s="185" t="s">
        <v>540</v>
      </c>
    </row>
    <row r="430" spans="1:3" x14ac:dyDescent="0.2">
      <c r="A430" s="186">
        <v>432</v>
      </c>
      <c r="B430" s="179" t="s">
        <v>349</v>
      </c>
      <c r="C430" s="185" t="s">
        <v>544</v>
      </c>
    </row>
    <row r="431" spans="1:3" x14ac:dyDescent="0.2">
      <c r="A431" s="186">
        <v>434</v>
      </c>
      <c r="B431" s="179" t="s">
        <v>445</v>
      </c>
      <c r="C431" s="185" t="s">
        <v>545</v>
      </c>
    </row>
    <row r="432" spans="1:3" x14ac:dyDescent="0.2">
      <c r="A432" s="186">
        <v>435</v>
      </c>
      <c r="B432" s="179" t="s">
        <v>446</v>
      </c>
      <c r="C432" s="185" t="s">
        <v>544</v>
      </c>
    </row>
    <row r="433" spans="1:3" x14ac:dyDescent="0.2">
      <c r="A433" s="186">
        <v>436</v>
      </c>
      <c r="B433" s="179" t="s">
        <v>447</v>
      </c>
      <c r="C433" s="185" t="s">
        <v>544</v>
      </c>
    </row>
    <row r="434" spans="1:3" x14ac:dyDescent="0.2">
      <c r="A434" s="186">
        <v>437</v>
      </c>
      <c r="B434" s="179" t="s">
        <v>448</v>
      </c>
      <c r="C434" s="185" t="s">
        <v>544</v>
      </c>
    </row>
    <row r="435" spans="1:3" x14ac:dyDescent="0.2">
      <c r="A435" s="186">
        <v>439</v>
      </c>
      <c r="B435" s="179" t="s">
        <v>449</v>
      </c>
      <c r="C435" s="185" t="s">
        <v>544</v>
      </c>
    </row>
    <row r="436" spans="1:3" x14ac:dyDescent="0.2">
      <c r="A436" s="186">
        <v>440</v>
      </c>
      <c r="B436" s="179" t="s">
        <v>450</v>
      </c>
      <c r="C436" s="185" t="s">
        <v>544</v>
      </c>
    </row>
    <row r="437" spans="1:3" x14ac:dyDescent="0.2">
      <c r="A437" s="186">
        <v>441</v>
      </c>
      <c r="B437" s="179" t="s">
        <v>353</v>
      </c>
      <c r="C437" s="185" t="s">
        <v>544</v>
      </c>
    </row>
    <row r="438" spans="1:3" x14ac:dyDescent="0.2">
      <c r="A438" s="186">
        <v>442</v>
      </c>
      <c r="B438" s="179" t="s">
        <v>349</v>
      </c>
      <c r="C438" s="185" t="s">
        <v>544</v>
      </c>
    </row>
    <row r="439" spans="1:3" x14ac:dyDescent="0.2">
      <c r="A439" s="186">
        <v>443</v>
      </c>
      <c r="B439" s="179" t="s">
        <v>389</v>
      </c>
      <c r="C439" s="185" t="s">
        <v>544</v>
      </c>
    </row>
    <row r="440" spans="1:3" x14ac:dyDescent="0.2">
      <c r="A440" s="186">
        <v>444</v>
      </c>
      <c r="B440" s="179" t="s">
        <v>392</v>
      </c>
      <c r="C440" s="185" t="s">
        <v>544</v>
      </c>
    </row>
    <row r="441" spans="1:3" x14ac:dyDescent="0.2">
      <c r="A441" s="186">
        <v>444</v>
      </c>
      <c r="B441" s="179" t="s">
        <v>392</v>
      </c>
      <c r="C441" s="185" t="s">
        <v>544</v>
      </c>
    </row>
    <row r="442" spans="1:3" x14ac:dyDescent="0.2">
      <c r="A442" s="186">
        <v>445</v>
      </c>
      <c r="B442" s="179" t="s">
        <v>451</v>
      </c>
      <c r="C442" s="185" t="s">
        <v>544</v>
      </c>
    </row>
    <row r="443" spans="1:3" x14ac:dyDescent="0.2">
      <c r="A443" s="186">
        <v>446</v>
      </c>
      <c r="B443" s="179" t="s">
        <v>451</v>
      </c>
      <c r="C443" s="185" t="s">
        <v>544</v>
      </c>
    </row>
    <row r="444" spans="1:3" x14ac:dyDescent="0.2">
      <c r="A444" s="186">
        <v>447</v>
      </c>
      <c r="B444" s="179" t="s">
        <v>363</v>
      </c>
      <c r="C444" s="185" t="s">
        <v>544</v>
      </c>
    </row>
    <row r="445" spans="1:3" x14ac:dyDescent="0.2">
      <c r="A445" s="186">
        <v>448</v>
      </c>
      <c r="B445" s="179" t="s">
        <v>363</v>
      </c>
      <c r="C445" s="185" t="s">
        <v>544</v>
      </c>
    </row>
    <row r="446" spans="1:3" x14ac:dyDescent="0.2">
      <c r="A446" s="186">
        <v>449</v>
      </c>
      <c r="B446" s="179" t="s">
        <v>363</v>
      </c>
      <c r="C446" s="185" t="s">
        <v>544</v>
      </c>
    </row>
    <row r="447" spans="1:3" x14ac:dyDescent="0.2">
      <c r="A447" s="186">
        <v>450</v>
      </c>
      <c r="B447" s="179" t="s">
        <v>363</v>
      </c>
      <c r="C447" s="185" t="s">
        <v>544</v>
      </c>
    </row>
    <row r="448" spans="1:3" x14ac:dyDescent="0.2">
      <c r="A448" s="186">
        <v>451</v>
      </c>
      <c r="B448" s="179" t="s">
        <v>363</v>
      </c>
      <c r="C448" s="185" t="s">
        <v>544</v>
      </c>
    </row>
    <row r="449" spans="1:3" x14ac:dyDescent="0.2">
      <c r="A449" s="186">
        <v>452</v>
      </c>
      <c r="B449" s="179" t="s">
        <v>363</v>
      </c>
      <c r="C449" s="185" t="s">
        <v>544</v>
      </c>
    </row>
    <row r="450" spans="1:3" x14ac:dyDescent="0.2">
      <c r="A450" s="186">
        <v>453</v>
      </c>
      <c r="B450" s="179" t="s">
        <v>363</v>
      </c>
      <c r="C450" s="185" t="s">
        <v>544</v>
      </c>
    </row>
    <row r="451" spans="1:3" x14ac:dyDescent="0.2">
      <c r="A451" s="186">
        <v>454</v>
      </c>
      <c r="B451" s="179" t="s">
        <v>363</v>
      </c>
      <c r="C451" s="185" t="s">
        <v>544</v>
      </c>
    </row>
    <row r="452" spans="1:3" x14ac:dyDescent="0.2">
      <c r="A452" s="186">
        <v>455</v>
      </c>
      <c r="B452" s="179" t="s">
        <v>363</v>
      </c>
      <c r="C452" s="185" t="s">
        <v>544</v>
      </c>
    </row>
    <row r="453" spans="1:3" x14ac:dyDescent="0.2">
      <c r="A453" s="186">
        <v>456</v>
      </c>
      <c r="B453" s="179" t="s">
        <v>363</v>
      </c>
      <c r="C453" s="185" t="s">
        <v>544</v>
      </c>
    </row>
    <row r="454" spans="1:3" x14ac:dyDescent="0.2">
      <c r="A454" s="186">
        <v>459</v>
      </c>
      <c r="B454" s="179" t="s">
        <v>363</v>
      </c>
      <c r="C454" s="185" t="s">
        <v>544</v>
      </c>
    </row>
    <row r="455" spans="1:3" x14ac:dyDescent="0.2">
      <c r="A455" s="186">
        <v>460</v>
      </c>
      <c r="B455" s="179" t="s">
        <v>452</v>
      </c>
      <c r="C455" s="185" t="s">
        <v>545</v>
      </c>
    </row>
    <row r="456" spans="1:3" x14ac:dyDescent="0.2">
      <c r="A456" s="186">
        <v>461</v>
      </c>
      <c r="B456" s="179" t="s">
        <v>452</v>
      </c>
      <c r="C456" s="185" t="s">
        <v>545</v>
      </c>
    </row>
    <row r="457" spans="1:3" x14ac:dyDescent="0.2">
      <c r="A457" s="186">
        <v>462</v>
      </c>
      <c r="B457" s="179" t="s">
        <v>453</v>
      </c>
      <c r="C457" s="185" t="s">
        <v>545</v>
      </c>
    </row>
    <row r="458" spans="1:3" x14ac:dyDescent="0.2">
      <c r="A458" s="186">
        <v>463</v>
      </c>
      <c r="B458" s="179" t="s">
        <v>454</v>
      </c>
      <c r="C458" s="185" t="s">
        <v>545</v>
      </c>
    </row>
    <row r="459" spans="1:3" x14ac:dyDescent="0.2">
      <c r="A459" s="186">
        <v>464</v>
      </c>
      <c r="B459" s="179" t="s">
        <v>455</v>
      </c>
      <c r="C459" s="185" t="s">
        <v>544</v>
      </c>
    </row>
    <row r="460" spans="1:3" x14ac:dyDescent="0.2">
      <c r="A460" s="186">
        <v>465</v>
      </c>
      <c r="B460" s="179" t="s">
        <v>456</v>
      </c>
      <c r="C460" s="185" t="s">
        <v>544</v>
      </c>
    </row>
    <row r="461" spans="1:3" x14ac:dyDescent="0.2">
      <c r="A461" s="186">
        <v>466</v>
      </c>
      <c r="B461" s="179" t="s">
        <v>457</v>
      </c>
      <c r="C461" s="185" t="s">
        <v>544</v>
      </c>
    </row>
    <row r="462" spans="1:3" x14ac:dyDescent="0.2">
      <c r="A462" s="186">
        <v>467</v>
      </c>
      <c r="B462" s="179" t="s">
        <v>457</v>
      </c>
      <c r="C462" s="185" t="s">
        <v>544</v>
      </c>
    </row>
    <row r="463" spans="1:3" x14ac:dyDescent="0.2">
      <c r="A463" s="186">
        <v>468</v>
      </c>
      <c r="B463" s="179" t="s">
        <v>457</v>
      </c>
      <c r="C463" s="185" t="s">
        <v>544</v>
      </c>
    </row>
    <row r="464" spans="1:3" x14ac:dyDescent="0.2">
      <c r="A464" s="186">
        <v>469</v>
      </c>
      <c r="B464" s="179" t="s">
        <v>457</v>
      </c>
      <c r="C464" s="185" t="s">
        <v>544</v>
      </c>
    </row>
    <row r="465" spans="1:3" x14ac:dyDescent="0.2">
      <c r="A465" s="186">
        <v>470</v>
      </c>
      <c r="B465" s="179" t="s">
        <v>457</v>
      </c>
      <c r="C465" s="185" t="s">
        <v>544</v>
      </c>
    </row>
    <row r="466" spans="1:3" x14ac:dyDescent="0.2">
      <c r="A466" s="186">
        <v>473</v>
      </c>
      <c r="B466" s="179" t="s">
        <v>458</v>
      </c>
      <c r="C466" s="185" t="s">
        <v>544</v>
      </c>
    </row>
    <row r="467" spans="1:3" x14ac:dyDescent="0.2">
      <c r="A467" s="186">
        <v>474</v>
      </c>
      <c r="B467" s="179" t="s">
        <v>459</v>
      </c>
      <c r="C467" s="185" t="s">
        <v>545</v>
      </c>
    </row>
    <row r="468" spans="1:3" x14ac:dyDescent="0.2">
      <c r="A468" s="186">
        <v>475</v>
      </c>
      <c r="B468" s="179" t="s">
        <v>460</v>
      </c>
      <c r="C468" s="185" t="s">
        <v>544</v>
      </c>
    </row>
    <row r="469" spans="1:3" x14ac:dyDescent="0.2">
      <c r="A469" s="186">
        <v>476</v>
      </c>
      <c r="B469" s="179" t="s">
        <v>461</v>
      </c>
      <c r="C469" s="185" t="s">
        <v>545</v>
      </c>
    </row>
    <row r="470" spans="1:3" x14ac:dyDescent="0.2">
      <c r="A470" s="186">
        <v>477</v>
      </c>
      <c r="B470" s="179" t="s">
        <v>461</v>
      </c>
      <c r="C470" s="185" t="s">
        <v>545</v>
      </c>
    </row>
    <row r="471" spans="1:3" x14ac:dyDescent="0.2">
      <c r="A471" s="186">
        <v>478</v>
      </c>
      <c r="B471" s="179" t="s">
        <v>392</v>
      </c>
      <c r="C471" s="185" t="s">
        <v>544</v>
      </c>
    </row>
    <row r="472" spans="1:3" x14ac:dyDescent="0.2">
      <c r="A472" s="186">
        <v>479</v>
      </c>
      <c r="B472" s="179" t="s">
        <v>449</v>
      </c>
      <c r="C472" s="185" t="s">
        <v>544</v>
      </c>
    </row>
    <row r="473" spans="1:3" x14ac:dyDescent="0.2">
      <c r="A473" s="186">
        <v>480</v>
      </c>
      <c r="B473" s="179" t="s">
        <v>449</v>
      </c>
      <c r="C473" s="185" t="s">
        <v>544</v>
      </c>
    </row>
    <row r="474" spans="1:3" x14ac:dyDescent="0.2">
      <c r="A474" s="186">
        <v>481</v>
      </c>
      <c r="B474" s="179" t="s">
        <v>449</v>
      </c>
      <c r="C474" s="185" t="s">
        <v>544</v>
      </c>
    </row>
    <row r="475" spans="1:3" x14ac:dyDescent="0.2">
      <c r="A475" s="186">
        <v>482</v>
      </c>
      <c r="B475" s="179" t="s">
        <v>462</v>
      </c>
      <c r="C475" s="185" t="s">
        <v>541</v>
      </c>
    </row>
    <row r="476" spans="1:3" x14ac:dyDescent="0.2">
      <c r="A476" s="186">
        <v>483</v>
      </c>
      <c r="B476" s="179" t="s">
        <v>463</v>
      </c>
      <c r="C476" s="185" t="s">
        <v>541</v>
      </c>
    </row>
    <row r="477" spans="1:3" x14ac:dyDescent="0.2">
      <c r="A477" s="186">
        <v>484</v>
      </c>
      <c r="B477" s="179" t="s">
        <v>464</v>
      </c>
      <c r="C477" s="185" t="s">
        <v>541</v>
      </c>
    </row>
    <row r="478" spans="1:3" x14ac:dyDescent="0.2">
      <c r="A478" s="186">
        <v>485</v>
      </c>
      <c r="B478" s="179" t="s">
        <v>465</v>
      </c>
      <c r="C478" s="185" t="s">
        <v>541</v>
      </c>
    </row>
    <row r="479" spans="1:3" x14ac:dyDescent="0.2">
      <c r="A479" s="186">
        <v>486</v>
      </c>
      <c r="B479" s="179" t="s">
        <v>466</v>
      </c>
      <c r="C479" s="185" t="s">
        <v>541</v>
      </c>
    </row>
    <row r="480" spans="1:3" x14ac:dyDescent="0.2">
      <c r="A480" s="186">
        <v>487</v>
      </c>
      <c r="B480" s="179" t="s">
        <v>467</v>
      </c>
      <c r="C480" s="185" t="s">
        <v>541</v>
      </c>
    </row>
    <row r="481" spans="1:3" x14ac:dyDescent="0.2">
      <c r="A481" s="186">
        <v>488</v>
      </c>
      <c r="B481" s="179" t="s">
        <v>468</v>
      </c>
      <c r="C481" s="185" t="s">
        <v>541</v>
      </c>
    </row>
    <row r="482" spans="1:3" x14ac:dyDescent="0.2">
      <c r="A482" s="186">
        <v>489</v>
      </c>
      <c r="B482" s="179" t="s">
        <v>469</v>
      </c>
      <c r="C482" s="185" t="s">
        <v>541</v>
      </c>
    </row>
    <row r="483" spans="1:3" x14ac:dyDescent="0.2">
      <c r="A483" s="186">
        <v>490</v>
      </c>
      <c r="B483" s="179" t="s">
        <v>470</v>
      </c>
      <c r="C483" s="185" t="s">
        <v>541</v>
      </c>
    </row>
    <row r="484" spans="1:3" x14ac:dyDescent="0.2">
      <c r="A484" s="186">
        <v>491</v>
      </c>
      <c r="B484" s="179" t="s">
        <v>471</v>
      </c>
      <c r="C484" s="185" t="s">
        <v>541</v>
      </c>
    </row>
    <row r="485" spans="1:3" x14ac:dyDescent="0.2">
      <c r="A485" s="186">
        <v>492</v>
      </c>
      <c r="B485" s="179" t="s">
        <v>472</v>
      </c>
      <c r="C485" s="185" t="s">
        <v>541</v>
      </c>
    </row>
    <row r="486" spans="1:3" x14ac:dyDescent="0.2">
      <c r="A486" s="186">
        <v>493</v>
      </c>
      <c r="B486" s="179" t="s">
        <v>473</v>
      </c>
      <c r="C486" s="185" t="s">
        <v>541</v>
      </c>
    </row>
    <row r="487" spans="1:3" x14ac:dyDescent="0.2">
      <c r="A487" s="186">
        <v>494</v>
      </c>
      <c r="B487" s="179" t="s">
        <v>474</v>
      </c>
      <c r="C487" s="185" t="s">
        <v>541</v>
      </c>
    </row>
    <row r="488" spans="1:3" x14ac:dyDescent="0.2">
      <c r="A488" s="186">
        <v>495</v>
      </c>
      <c r="B488" s="179" t="s">
        <v>475</v>
      </c>
      <c r="C488" s="185" t="s">
        <v>541</v>
      </c>
    </row>
    <row r="489" spans="1:3" x14ac:dyDescent="0.2">
      <c r="A489" s="186">
        <v>496</v>
      </c>
      <c r="B489" s="179" t="s">
        <v>476</v>
      </c>
      <c r="C489" s="185" t="s">
        <v>541</v>
      </c>
    </row>
    <row r="490" spans="1:3" x14ac:dyDescent="0.2">
      <c r="A490" s="186">
        <v>497</v>
      </c>
      <c r="B490" s="179" t="s">
        <v>477</v>
      </c>
      <c r="C490" s="185" t="s">
        <v>541</v>
      </c>
    </row>
    <row r="491" spans="1:3" x14ac:dyDescent="0.2">
      <c r="A491" s="186">
        <v>498</v>
      </c>
      <c r="B491" s="179" t="s">
        <v>478</v>
      </c>
      <c r="C491" s="185" t="s">
        <v>541</v>
      </c>
    </row>
    <row r="492" spans="1:3" x14ac:dyDescent="0.2">
      <c r="A492" s="186">
        <v>701</v>
      </c>
      <c r="B492" s="179" t="s">
        <v>479</v>
      </c>
      <c r="C492" s="185" t="s">
        <v>545</v>
      </c>
    </row>
    <row r="493" spans="1:3" x14ac:dyDescent="0.2">
      <c r="A493" s="186">
        <v>702</v>
      </c>
      <c r="B493" s="179" t="s">
        <v>479</v>
      </c>
      <c r="C493" s="185" t="s">
        <v>545</v>
      </c>
    </row>
    <row r="494" spans="1:3" x14ac:dyDescent="0.2">
      <c r="A494" s="186">
        <v>703</v>
      </c>
      <c r="B494" s="179" t="s">
        <v>415</v>
      </c>
      <c r="C494" s="185" t="s">
        <v>545</v>
      </c>
    </row>
    <row r="495" spans="1:3" x14ac:dyDescent="0.2">
      <c r="A495" s="186">
        <v>704</v>
      </c>
      <c r="B495" s="179" t="s">
        <v>415</v>
      </c>
      <c r="C495" s="185" t="s">
        <v>545</v>
      </c>
    </row>
    <row r="496" spans="1:3" x14ac:dyDescent="0.2">
      <c r="A496" s="186">
        <v>705</v>
      </c>
      <c r="B496" s="179" t="s">
        <v>415</v>
      </c>
      <c r="C496" s="185" t="s">
        <v>545</v>
      </c>
    </row>
    <row r="497" spans="1:3" x14ac:dyDescent="0.2">
      <c r="A497" s="186">
        <v>706</v>
      </c>
      <c r="B497" s="179" t="s">
        <v>415</v>
      </c>
      <c r="C497" s="185" t="s">
        <v>545</v>
      </c>
    </row>
    <row r="498" spans="1:3" x14ac:dyDescent="0.2">
      <c r="A498" s="186">
        <v>707</v>
      </c>
      <c r="B498" s="179" t="s">
        <v>415</v>
      </c>
      <c r="C498" s="185" t="s">
        <v>545</v>
      </c>
    </row>
    <row r="499" spans="1:3" x14ac:dyDescent="0.2">
      <c r="A499" s="186">
        <v>708</v>
      </c>
      <c r="B499" s="179" t="s">
        <v>415</v>
      </c>
      <c r="C499" s="185" t="s">
        <v>545</v>
      </c>
    </row>
    <row r="500" spans="1:3" x14ac:dyDescent="0.2">
      <c r="A500" s="186">
        <v>709</v>
      </c>
      <c r="B500" s="179" t="s">
        <v>415</v>
      </c>
      <c r="C500" s="185" t="s">
        <v>545</v>
      </c>
    </row>
    <row r="501" spans="1:3" x14ac:dyDescent="0.2">
      <c r="A501" s="186">
        <v>710</v>
      </c>
      <c r="B501" s="179" t="s">
        <v>415</v>
      </c>
      <c r="C501" s="185" t="s">
        <v>545</v>
      </c>
    </row>
    <row r="502" spans="1:3" x14ac:dyDescent="0.2">
      <c r="A502" s="186">
        <v>711</v>
      </c>
      <c r="B502" s="179" t="s">
        <v>415</v>
      </c>
      <c r="C502" s="185" t="s">
        <v>545</v>
      </c>
    </row>
    <row r="503" spans="1:3" x14ac:dyDescent="0.2">
      <c r="A503" s="186">
        <v>712</v>
      </c>
      <c r="B503" s="179" t="s">
        <v>480</v>
      </c>
      <c r="C503" s="185" t="s">
        <v>545</v>
      </c>
    </row>
    <row r="504" spans="1:3" x14ac:dyDescent="0.2">
      <c r="A504" s="186">
        <v>713</v>
      </c>
      <c r="B504" s="179" t="s">
        <v>480</v>
      </c>
      <c r="C504" s="185" t="s">
        <v>545</v>
      </c>
    </row>
    <row r="505" spans="1:3" x14ac:dyDescent="0.2">
      <c r="A505" s="186">
        <v>714</v>
      </c>
      <c r="B505" s="179" t="s">
        <v>480</v>
      </c>
      <c r="C505" s="185" t="s">
        <v>545</v>
      </c>
    </row>
    <row r="506" spans="1:3" x14ac:dyDescent="0.2">
      <c r="A506" s="186">
        <v>715</v>
      </c>
      <c r="B506" s="179" t="s">
        <v>480</v>
      </c>
      <c r="C506" s="185" t="s">
        <v>545</v>
      </c>
    </row>
    <row r="507" spans="1:3" x14ac:dyDescent="0.2">
      <c r="A507" s="186">
        <v>716</v>
      </c>
      <c r="B507" s="179" t="s">
        <v>481</v>
      </c>
      <c r="C507" s="185" t="s">
        <v>545</v>
      </c>
    </row>
    <row r="508" spans="1:3" x14ac:dyDescent="0.2">
      <c r="A508" s="186">
        <v>717</v>
      </c>
      <c r="B508" s="179" t="s">
        <v>481</v>
      </c>
      <c r="C508" s="185" t="s">
        <v>545</v>
      </c>
    </row>
    <row r="509" spans="1:3" x14ac:dyDescent="0.2">
      <c r="A509" s="186">
        <v>718</v>
      </c>
      <c r="B509" s="179" t="s">
        <v>482</v>
      </c>
      <c r="C509" s="185" t="s">
        <v>545</v>
      </c>
    </row>
    <row r="510" spans="1:3" x14ac:dyDescent="0.2">
      <c r="A510" s="186">
        <v>719</v>
      </c>
      <c r="B510" s="179" t="s">
        <v>482</v>
      </c>
      <c r="C510" s="185" t="s">
        <v>545</v>
      </c>
    </row>
    <row r="511" spans="1:3" x14ac:dyDescent="0.2">
      <c r="A511" s="186">
        <v>720</v>
      </c>
      <c r="B511" s="179" t="s">
        <v>350</v>
      </c>
      <c r="C511" s="185" t="s">
        <v>544</v>
      </c>
    </row>
    <row r="512" spans="1:3" x14ac:dyDescent="0.2">
      <c r="A512" s="186">
        <v>721</v>
      </c>
      <c r="B512" s="179" t="s">
        <v>483</v>
      </c>
      <c r="C512" s="185" t="s">
        <v>544</v>
      </c>
    </row>
    <row r="513" spans="1:3" x14ac:dyDescent="0.2">
      <c r="A513" s="186">
        <v>722</v>
      </c>
      <c r="B513" s="179" t="s">
        <v>483</v>
      </c>
      <c r="C513" s="185" t="s">
        <v>544</v>
      </c>
    </row>
    <row r="514" spans="1:3" x14ac:dyDescent="0.2">
      <c r="A514" s="186">
        <v>723</v>
      </c>
      <c r="B514" s="179" t="s">
        <v>483</v>
      </c>
      <c r="C514" s="185" t="s">
        <v>544</v>
      </c>
    </row>
    <row r="515" spans="1:3" x14ac:dyDescent="0.2">
      <c r="A515" s="186">
        <v>724</v>
      </c>
      <c r="B515" s="179" t="s">
        <v>483</v>
      </c>
      <c r="C515" s="185" t="s">
        <v>544</v>
      </c>
    </row>
    <row r="516" spans="1:3" x14ac:dyDescent="0.2">
      <c r="A516" s="186">
        <v>725</v>
      </c>
      <c r="B516" s="179" t="s">
        <v>483</v>
      </c>
      <c r="C516" s="185" t="s">
        <v>544</v>
      </c>
    </row>
    <row r="517" spans="1:3" x14ac:dyDescent="0.2">
      <c r="A517" s="186">
        <v>726</v>
      </c>
      <c r="B517" s="179" t="s">
        <v>483</v>
      </c>
      <c r="C517" s="185" t="s">
        <v>544</v>
      </c>
    </row>
    <row r="518" spans="1:3" x14ac:dyDescent="0.2">
      <c r="A518" s="186">
        <v>727</v>
      </c>
      <c r="B518" s="179" t="s">
        <v>483</v>
      </c>
      <c r="C518" s="185" t="s">
        <v>544</v>
      </c>
    </row>
    <row r="519" spans="1:3" x14ac:dyDescent="0.2">
      <c r="A519" s="186">
        <v>728</v>
      </c>
      <c r="B519" s="179" t="s">
        <v>484</v>
      </c>
      <c r="C519" s="185" t="s">
        <v>544</v>
      </c>
    </row>
    <row r="520" spans="1:3" x14ac:dyDescent="0.2">
      <c r="A520" s="186">
        <v>729</v>
      </c>
      <c r="B520" s="179" t="s">
        <v>483</v>
      </c>
      <c r="C520" s="185" t="s">
        <v>544</v>
      </c>
    </row>
    <row r="521" spans="1:3" x14ac:dyDescent="0.2">
      <c r="A521" s="186">
        <v>730</v>
      </c>
      <c r="B521" s="179" t="s">
        <v>484</v>
      </c>
      <c r="C521" s="185" t="s">
        <v>544</v>
      </c>
    </row>
    <row r="522" spans="1:3" x14ac:dyDescent="0.2">
      <c r="A522" s="186">
        <v>731</v>
      </c>
      <c r="B522" s="179" t="s">
        <v>483</v>
      </c>
      <c r="C522" s="185" t="s">
        <v>544</v>
      </c>
    </row>
    <row r="523" spans="1:3" x14ac:dyDescent="0.2">
      <c r="A523" s="186">
        <v>732</v>
      </c>
      <c r="B523" s="179" t="s">
        <v>484</v>
      </c>
      <c r="C523" s="185" t="s">
        <v>544</v>
      </c>
    </row>
    <row r="524" spans="1:3" x14ac:dyDescent="0.2">
      <c r="A524" s="186">
        <v>733</v>
      </c>
      <c r="B524" s="179" t="s">
        <v>483</v>
      </c>
      <c r="C524" s="185" t="s">
        <v>544</v>
      </c>
    </row>
    <row r="525" spans="1:3" x14ac:dyDescent="0.2">
      <c r="A525" s="186">
        <v>734</v>
      </c>
      <c r="B525" s="179" t="s">
        <v>484</v>
      </c>
      <c r="C525" s="185" t="s">
        <v>544</v>
      </c>
    </row>
    <row r="526" spans="1:3" x14ac:dyDescent="0.2">
      <c r="A526" s="186">
        <v>735</v>
      </c>
      <c r="B526" s="179" t="s">
        <v>483</v>
      </c>
      <c r="C526" s="185" t="s">
        <v>544</v>
      </c>
    </row>
    <row r="527" spans="1:3" x14ac:dyDescent="0.2">
      <c r="A527" s="186">
        <v>736</v>
      </c>
      <c r="B527" s="179" t="s">
        <v>484</v>
      </c>
      <c r="C527" s="185" t="s">
        <v>544</v>
      </c>
    </row>
    <row r="528" spans="1:3" x14ac:dyDescent="0.2">
      <c r="A528" s="186">
        <v>737</v>
      </c>
      <c r="B528" s="179" t="s">
        <v>483</v>
      </c>
      <c r="C528" s="185" t="s">
        <v>544</v>
      </c>
    </row>
    <row r="529" spans="1:3" x14ac:dyDescent="0.2">
      <c r="A529" s="186">
        <v>738</v>
      </c>
      <c r="B529" s="179" t="s">
        <v>484</v>
      </c>
      <c r="C529" s="185" t="s">
        <v>544</v>
      </c>
    </row>
    <row r="530" spans="1:3" x14ac:dyDescent="0.2">
      <c r="A530" s="186">
        <v>739</v>
      </c>
      <c r="B530" s="179" t="s">
        <v>483</v>
      </c>
      <c r="C530" s="185" t="s">
        <v>544</v>
      </c>
    </row>
    <row r="531" spans="1:3" x14ac:dyDescent="0.2">
      <c r="A531" s="186">
        <v>740</v>
      </c>
      <c r="B531" s="179" t="s">
        <v>484</v>
      </c>
      <c r="C531" s="185" t="s">
        <v>544</v>
      </c>
    </row>
    <row r="532" spans="1:3" x14ac:dyDescent="0.2">
      <c r="A532" s="186">
        <v>741</v>
      </c>
      <c r="B532" s="179" t="s">
        <v>483</v>
      </c>
      <c r="C532" s="185" t="s">
        <v>544</v>
      </c>
    </row>
    <row r="533" spans="1:3" x14ac:dyDescent="0.2">
      <c r="A533" s="186">
        <v>742</v>
      </c>
      <c r="B533" s="179" t="s">
        <v>484</v>
      </c>
      <c r="C533" s="185" t="s">
        <v>544</v>
      </c>
    </row>
    <row r="534" spans="1:3" x14ac:dyDescent="0.2">
      <c r="A534" s="186">
        <v>743</v>
      </c>
      <c r="B534" s="179" t="s">
        <v>483</v>
      </c>
      <c r="C534" s="185" t="s">
        <v>544</v>
      </c>
    </row>
    <row r="535" spans="1:3" x14ac:dyDescent="0.2">
      <c r="A535" s="186">
        <v>744</v>
      </c>
      <c r="B535" s="179" t="s">
        <v>484</v>
      </c>
      <c r="C535" s="185" t="s">
        <v>544</v>
      </c>
    </row>
    <row r="536" spans="1:3" x14ac:dyDescent="0.2">
      <c r="A536" s="186">
        <v>745</v>
      </c>
      <c r="B536" s="179" t="s">
        <v>483</v>
      </c>
      <c r="C536" s="185" t="s">
        <v>544</v>
      </c>
    </row>
    <row r="537" spans="1:3" x14ac:dyDescent="0.2">
      <c r="A537" s="186">
        <v>746</v>
      </c>
      <c r="B537" s="179" t="s">
        <v>484</v>
      </c>
      <c r="C537" s="185" t="s">
        <v>544</v>
      </c>
    </row>
    <row r="538" spans="1:3" x14ac:dyDescent="0.2">
      <c r="A538" s="186">
        <v>747</v>
      </c>
      <c r="B538" s="179" t="s">
        <v>483</v>
      </c>
      <c r="C538" s="185" t="s">
        <v>544</v>
      </c>
    </row>
    <row r="539" spans="1:3" x14ac:dyDescent="0.2">
      <c r="A539" s="186">
        <v>748</v>
      </c>
      <c r="B539" s="179" t="s">
        <v>483</v>
      </c>
      <c r="C539" s="185" t="s">
        <v>544</v>
      </c>
    </row>
    <row r="540" spans="1:3" x14ac:dyDescent="0.2">
      <c r="A540" s="186">
        <v>749</v>
      </c>
      <c r="B540" s="179" t="s">
        <v>484</v>
      </c>
      <c r="C540" s="185" t="s">
        <v>544</v>
      </c>
    </row>
    <row r="541" spans="1:3" x14ac:dyDescent="0.2">
      <c r="A541" s="186">
        <v>752</v>
      </c>
      <c r="B541" s="179" t="s">
        <v>483</v>
      </c>
      <c r="C541" s="185" t="s">
        <v>544</v>
      </c>
    </row>
    <row r="542" spans="1:3" x14ac:dyDescent="0.2">
      <c r="A542" s="186">
        <v>753</v>
      </c>
      <c r="B542" s="179" t="s">
        <v>485</v>
      </c>
      <c r="C542" s="185" t="s">
        <v>544</v>
      </c>
    </row>
    <row r="543" spans="1:3" x14ac:dyDescent="0.2">
      <c r="A543" s="186">
        <v>754</v>
      </c>
      <c r="B543" s="179" t="s">
        <v>483</v>
      </c>
      <c r="C543" s="185" t="s">
        <v>544</v>
      </c>
    </row>
    <row r="544" spans="1:3" x14ac:dyDescent="0.2">
      <c r="A544" s="186">
        <v>755</v>
      </c>
      <c r="B544" s="179" t="s">
        <v>485</v>
      </c>
      <c r="C544" s="185" t="s">
        <v>544</v>
      </c>
    </row>
    <row r="545" spans="1:3" x14ac:dyDescent="0.2">
      <c r="A545" s="186">
        <v>756</v>
      </c>
      <c r="B545" s="179" t="s">
        <v>483</v>
      </c>
      <c r="C545" s="185" t="s">
        <v>544</v>
      </c>
    </row>
    <row r="546" spans="1:3" x14ac:dyDescent="0.2">
      <c r="A546" s="186">
        <v>757</v>
      </c>
      <c r="B546" s="179" t="s">
        <v>485</v>
      </c>
      <c r="C546" s="185" t="s">
        <v>544</v>
      </c>
    </row>
    <row r="547" spans="1:3" x14ac:dyDescent="0.2">
      <c r="A547" s="186">
        <v>758</v>
      </c>
      <c r="B547" s="179" t="s">
        <v>483</v>
      </c>
      <c r="C547" s="185" t="s">
        <v>544</v>
      </c>
    </row>
    <row r="548" spans="1:3" x14ac:dyDescent="0.2">
      <c r="A548" s="186">
        <v>759</v>
      </c>
      <c r="B548" s="179" t="s">
        <v>485</v>
      </c>
      <c r="C548" s="185" t="s">
        <v>544</v>
      </c>
    </row>
    <row r="549" spans="1:3" x14ac:dyDescent="0.2">
      <c r="A549" s="186">
        <v>760</v>
      </c>
      <c r="B549" s="179" t="s">
        <v>483</v>
      </c>
      <c r="C549" s="185" t="s">
        <v>544</v>
      </c>
    </row>
    <row r="550" spans="1:3" x14ac:dyDescent="0.2">
      <c r="A550" s="186">
        <v>761</v>
      </c>
      <c r="B550" s="179" t="s">
        <v>485</v>
      </c>
      <c r="C550" s="185" t="s">
        <v>544</v>
      </c>
    </row>
    <row r="551" spans="1:3" x14ac:dyDescent="0.2">
      <c r="A551" s="186">
        <v>762</v>
      </c>
      <c r="B551" s="179" t="s">
        <v>483</v>
      </c>
      <c r="C551" s="185" t="s">
        <v>544</v>
      </c>
    </row>
    <row r="552" spans="1:3" x14ac:dyDescent="0.2">
      <c r="A552" s="186">
        <v>763</v>
      </c>
      <c r="B552" s="179" t="s">
        <v>485</v>
      </c>
      <c r="C552" s="185" t="s">
        <v>544</v>
      </c>
    </row>
    <row r="553" spans="1:3" x14ac:dyDescent="0.2">
      <c r="A553" s="186">
        <v>764</v>
      </c>
      <c r="B553" s="179" t="s">
        <v>483</v>
      </c>
      <c r="C553" s="185" t="s">
        <v>544</v>
      </c>
    </row>
    <row r="554" spans="1:3" x14ac:dyDescent="0.2">
      <c r="A554" s="186">
        <v>765</v>
      </c>
      <c r="B554" s="179" t="s">
        <v>485</v>
      </c>
      <c r="C554" s="185" t="s">
        <v>544</v>
      </c>
    </row>
    <row r="555" spans="1:3" x14ac:dyDescent="0.2">
      <c r="A555" s="186">
        <v>766</v>
      </c>
      <c r="B555" s="179" t="s">
        <v>483</v>
      </c>
      <c r="C555" s="185" t="s">
        <v>544</v>
      </c>
    </row>
    <row r="556" spans="1:3" x14ac:dyDescent="0.2">
      <c r="A556" s="186">
        <v>767</v>
      </c>
      <c r="B556" s="179" t="s">
        <v>485</v>
      </c>
      <c r="C556" s="185" t="s">
        <v>544</v>
      </c>
    </row>
    <row r="557" spans="1:3" x14ac:dyDescent="0.2">
      <c r="A557" s="186">
        <v>768</v>
      </c>
      <c r="B557" s="179" t="s">
        <v>483</v>
      </c>
      <c r="C557" s="185" t="s">
        <v>544</v>
      </c>
    </row>
    <row r="558" spans="1:3" x14ac:dyDescent="0.2">
      <c r="A558" s="186">
        <v>769</v>
      </c>
      <c r="B558" s="179" t="s">
        <v>485</v>
      </c>
      <c r="C558" s="185" t="s">
        <v>544</v>
      </c>
    </row>
    <row r="559" spans="1:3" x14ac:dyDescent="0.2">
      <c r="A559" s="186">
        <v>770</v>
      </c>
      <c r="B559" s="179" t="s">
        <v>486</v>
      </c>
      <c r="C559" s="185" t="s">
        <v>544</v>
      </c>
    </row>
    <row r="560" spans="1:3" x14ac:dyDescent="0.2">
      <c r="A560" s="186">
        <v>775</v>
      </c>
      <c r="B560" s="179" t="s">
        <v>487</v>
      </c>
      <c r="C560" s="185" t="s">
        <v>545</v>
      </c>
    </row>
    <row r="561" spans="1:3" x14ac:dyDescent="0.2">
      <c r="A561" s="186">
        <v>776</v>
      </c>
      <c r="B561" s="179" t="s">
        <v>487</v>
      </c>
      <c r="C561" s="185" t="s">
        <v>545</v>
      </c>
    </row>
    <row r="562" spans="1:3" x14ac:dyDescent="0.2">
      <c r="A562" s="186">
        <v>781</v>
      </c>
      <c r="B562" s="179" t="s">
        <v>483</v>
      </c>
      <c r="C562" s="185" t="s">
        <v>545</v>
      </c>
    </row>
    <row r="563" spans="1:3" x14ac:dyDescent="0.2">
      <c r="A563" s="186">
        <v>782</v>
      </c>
      <c r="B563" s="179" t="s">
        <v>483</v>
      </c>
      <c r="C563" s="185" t="s">
        <v>544</v>
      </c>
    </row>
    <row r="564" spans="1:3" x14ac:dyDescent="0.2">
      <c r="A564" s="186">
        <v>783</v>
      </c>
      <c r="B564" s="179" t="s">
        <v>483</v>
      </c>
      <c r="C564" s="185" t="s">
        <v>544</v>
      </c>
    </row>
    <row r="565" spans="1:3" x14ac:dyDescent="0.2">
      <c r="A565" s="186">
        <v>784</v>
      </c>
      <c r="B565" s="179" t="s">
        <v>483</v>
      </c>
      <c r="C565" s="185" t="s">
        <v>544</v>
      </c>
    </row>
    <row r="566" spans="1:3" x14ac:dyDescent="0.2">
      <c r="A566" s="186">
        <v>785</v>
      </c>
      <c r="B566" s="179" t="s">
        <v>483</v>
      </c>
      <c r="C566" s="185" t="s">
        <v>544</v>
      </c>
    </row>
    <row r="567" spans="1:3" x14ac:dyDescent="0.2">
      <c r="A567" s="186">
        <v>786</v>
      </c>
      <c r="B567" s="179" t="s">
        <v>483</v>
      </c>
      <c r="C567" s="185" t="s">
        <v>544</v>
      </c>
    </row>
    <row r="568" spans="1:3" x14ac:dyDescent="0.2">
      <c r="A568" s="186">
        <v>787</v>
      </c>
      <c r="B568" s="179" t="s">
        <v>488</v>
      </c>
      <c r="C568" s="185" t="s">
        <v>544</v>
      </c>
    </row>
    <row r="569" spans="1:3" x14ac:dyDescent="0.2">
      <c r="A569" s="186">
        <v>788</v>
      </c>
      <c r="B569" s="179" t="s">
        <v>489</v>
      </c>
      <c r="C569" s="185" t="s">
        <v>544</v>
      </c>
    </row>
    <row r="570" spans="1:3" x14ac:dyDescent="0.2">
      <c r="A570" s="186">
        <v>789</v>
      </c>
      <c r="B570" s="179" t="s">
        <v>490</v>
      </c>
      <c r="C570" s="185" t="s">
        <v>544</v>
      </c>
    </row>
    <row r="571" spans="1:3" x14ac:dyDescent="0.2">
      <c r="A571" s="186">
        <v>790</v>
      </c>
      <c r="B571" s="179" t="s">
        <v>491</v>
      </c>
      <c r="C571" s="185" t="s">
        <v>544</v>
      </c>
    </row>
    <row r="572" spans="1:3" x14ac:dyDescent="0.2">
      <c r="A572" s="186">
        <v>791</v>
      </c>
      <c r="B572" s="179" t="s">
        <v>492</v>
      </c>
      <c r="C572" s="185" t="s">
        <v>544</v>
      </c>
    </row>
    <row r="573" spans="1:3" x14ac:dyDescent="0.2">
      <c r="A573" s="186">
        <v>792</v>
      </c>
      <c r="B573" s="179" t="s">
        <v>493</v>
      </c>
      <c r="C573" s="185" t="s">
        <v>544</v>
      </c>
    </row>
    <row r="574" spans="1:3" x14ac:dyDescent="0.2">
      <c r="A574" s="186">
        <v>793</v>
      </c>
      <c r="B574" s="179" t="s">
        <v>483</v>
      </c>
      <c r="C574" s="185" t="s">
        <v>544</v>
      </c>
    </row>
    <row r="575" spans="1:3" x14ac:dyDescent="0.2">
      <c r="A575" s="186">
        <v>794</v>
      </c>
      <c r="B575" s="179" t="s">
        <v>484</v>
      </c>
      <c r="C575" s="185" t="s">
        <v>544</v>
      </c>
    </row>
    <row r="576" spans="1:3" x14ac:dyDescent="0.2">
      <c r="A576" s="186">
        <v>801</v>
      </c>
      <c r="B576" s="179" t="s">
        <v>412</v>
      </c>
      <c r="C576" s="185" t="s">
        <v>544</v>
      </c>
    </row>
    <row r="577" spans="1:3" x14ac:dyDescent="0.2">
      <c r="A577" s="186">
        <v>802</v>
      </c>
      <c r="B577" s="179" t="s">
        <v>494</v>
      </c>
      <c r="C577" s="185" t="s">
        <v>544</v>
      </c>
    </row>
    <row r="578" spans="1:3" x14ac:dyDescent="0.2">
      <c r="A578" s="186">
        <v>803</v>
      </c>
      <c r="B578" s="179" t="s">
        <v>495</v>
      </c>
      <c r="C578" s="185" t="s">
        <v>545</v>
      </c>
    </row>
    <row r="579" spans="1:3" x14ac:dyDescent="0.2">
      <c r="A579" s="186">
        <v>804</v>
      </c>
      <c r="B579" s="179" t="s">
        <v>494</v>
      </c>
      <c r="C579" s="185" t="s">
        <v>544</v>
      </c>
    </row>
    <row r="580" spans="1:3" x14ac:dyDescent="0.2">
      <c r="A580" s="186">
        <v>805</v>
      </c>
      <c r="B580" s="179" t="s">
        <v>495</v>
      </c>
      <c r="C580" s="185" t="s">
        <v>545</v>
      </c>
    </row>
    <row r="581" spans="1:3" x14ac:dyDescent="0.2">
      <c r="A581" s="186">
        <v>806</v>
      </c>
      <c r="B581" s="179" t="s">
        <v>494</v>
      </c>
      <c r="C581" s="185" t="s">
        <v>544</v>
      </c>
    </row>
    <row r="582" spans="1:3" x14ac:dyDescent="0.2">
      <c r="A582" s="186">
        <v>807</v>
      </c>
      <c r="B582" s="179" t="s">
        <v>495</v>
      </c>
      <c r="C582" s="185" t="s">
        <v>545</v>
      </c>
    </row>
    <row r="583" spans="1:3" x14ac:dyDescent="0.2">
      <c r="A583" s="186">
        <v>808</v>
      </c>
      <c r="B583" s="179" t="s">
        <v>494</v>
      </c>
      <c r="C583" s="185" t="s">
        <v>544</v>
      </c>
    </row>
    <row r="584" spans="1:3" x14ac:dyDescent="0.2">
      <c r="A584" s="186">
        <v>809</v>
      </c>
      <c r="B584" s="179" t="s">
        <v>495</v>
      </c>
      <c r="C584" s="185" t="s">
        <v>545</v>
      </c>
    </row>
    <row r="585" spans="1:3" x14ac:dyDescent="0.2">
      <c r="A585" s="186">
        <v>810</v>
      </c>
      <c r="B585" s="179" t="s">
        <v>494</v>
      </c>
      <c r="C585" s="185" t="s">
        <v>544</v>
      </c>
    </row>
    <row r="586" spans="1:3" x14ac:dyDescent="0.2">
      <c r="A586" s="186">
        <v>811</v>
      </c>
      <c r="B586" s="179" t="s">
        <v>495</v>
      </c>
      <c r="C586" s="185" t="s">
        <v>545</v>
      </c>
    </row>
    <row r="587" spans="1:3" x14ac:dyDescent="0.2">
      <c r="A587" s="186">
        <v>812</v>
      </c>
      <c r="B587" s="179" t="s">
        <v>494</v>
      </c>
      <c r="C587" s="185" t="s">
        <v>544</v>
      </c>
    </row>
    <row r="588" spans="1:3" x14ac:dyDescent="0.2">
      <c r="A588" s="186">
        <v>813</v>
      </c>
      <c r="B588" s="179" t="s">
        <v>495</v>
      </c>
      <c r="C588" s="185" t="s">
        <v>545</v>
      </c>
    </row>
    <row r="589" spans="1:3" x14ac:dyDescent="0.2">
      <c r="A589" s="186">
        <v>814</v>
      </c>
      <c r="B589" s="179" t="s">
        <v>494</v>
      </c>
      <c r="C589" s="185" t="s">
        <v>544</v>
      </c>
    </row>
    <row r="590" spans="1:3" x14ac:dyDescent="0.2">
      <c r="A590" s="186">
        <v>815</v>
      </c>
      <c r="B590" s="179" t="s">
        <v>495</v>
      </c>
      <c r="C590" s="185" t="s">
        <v>545</v>
      </c>
    </row>
    <row r="591" spans="1:3" x14ac:dyDescent="0.2">
      <c r="A591" s="186">
        <v>816</v>
      </c>
      <c r="B591" s="179" t="s">
        <v>494</v>
      </c>
      <c r="C591" s="185" t="s">
        <v>544</v>
      </c>
    </row>
    <row r="592" spans="1:3" x14ac:dyDescent="0.2">
      <c r="A592" s="186">
        <v>817</v>
      </c>
      <c r="B592" s="179" t="s">
        <v>495</v>
      </c>
      <c r="C592" s="185" t="s">
        <v>545</v>
      </c>
    </row>
    <row r="593" spans="1:3" x14ac:dyDescent="0.2">
      <c r="A593" s="186">
        <v>818</v>
      </c>
      <c r="B593" s="179" t="s">
        <v>494</v>
      </c>
      <c r="C593" s="185" t="s">
        <v>544</v>
      </c>
    </row>
    <row r="594" spans="1:3" x14ac:dyDescent="0.2">
      <c r="A594" s="186">
        <v>819</v>
      </c>
      <c r="B594" s="179" t="s">
        <v>495</v>
      </c>
      <c r="C594" s="185" t="s">
        <v>545</v>
      </c>
    </row>
    <row r="595" spans="1:3" x14ac:dyDescent="0.2">
      <c r="A595" s="186">
        <v>820</v>
      </c>
      <c r="B595" s="179" t="s">
        <v>494</v>
      </c>
      <c r="C595" s="185" t="s">
        <v>544</v>
      </c>
    </row>
    <row r="596" spans="1:3" x14ac:dyDescent="0.2">
      <c r="A596" s="186">
        <v>821</v>
      </c>
      <c r="B596" s="179" t="s">
        <v>495</v>
      </c>
      <c r="C596" s="185" t="s">
        <v>545</v>
      </c>
    </row>
    <row r="597" spans="1:3" x14ac:dyDescent="0.2">
      <c r="A597" s="186">
        <v>822</v>
      </c>
      <c r="B597" s="179" t="s">
        <v>494</v>
      </c>
      <c r="C597" s="185" t="s">
        <v>544</v>
      </c>
    </row>
    <row r="598" spans="1:3" x14ac:dyDescent="0.2">
      <c r="A598" s="186">
        <v>823</v>
      </c>
      <c r="B598" s="179" t="s">
        <v>495</v>
      </c>
      <c r="C598" s="185" t="s">
        <v>545</v>
      </c>
    </row>
    <row r="599" spans="1:3" x14ac:dyDescent="0.2">
      <c r="A599" s="186">
        <v>824</v>
      </c>
      <c r="B599" s="179" t="s">
        <v>494</v>
      </c>
      <c r="C599" s="185" t="s">
        <v>544</v>
      </c>
    </row>
    <row r="600" spans="1:3" x14ac:dyDescent="0.2">
      <c r="A600" s="186">
        <v>825</v>
      </c>
      <c r="B600" s="179" t="s">
        <v>495</v>
      </c>
      <c r="C600" s="185" t="s">
        <v>545</v>
      </c>
    </row>
    <row r="601" spans="1:3" x14ac:dyDescent="0.2">
      <c r="A601" s="186">
        <v>826</v>
      </c>
      <c r="B601" s="179" t="s">
        <v>494</v>
      </c>
      <c r="C601" s="185" t="s">
        <v>544</v>
      </c>
    </row>
    <row r="602" spans="1:3" x14ac:dyDescent="0.2">
      <c r="A602" s="186">
        <v>827</v>
      </c>
      <c r="B602" s="179" t="s">
        <v>495</v>
      </c>
      <c r="C602" s="185" t="s">
        <v>545</v>
      </c>
    </row>
    <row r="603" spans="1:3" x14ac:dyDescent="0.2">
      <c r="A603" s="186">
        <v>828</v>
      </c>
      <c r="B603" s="179" t="s">
        <v>494</v>
      </c>
      <c r="C603" s="185" t="s">
        <v>544</v>
      </c>
    </row>
    <row r="604" spans="1:3" x14ac:dyDescent="0.2">
      <c r="A604" s="186">
        <v>829</v>
      </c>
      <c r="B604" s="179" t="s">
        <v>495</v>
      </c>
      <c r="C604" s="185" t="s">
        <v>545</v>
      </c>
    </row>
    <row r="605" spans="1:3" x14ac:dyDescent="0.2">
      <c r="A605" s="186">
        <v>830</v>
      </c>
      <c r="B605" s="179" t="s">
        <v>494</v>
      </c>
      <c r="C605" s="185" t="s">
        <v>544</v>
      </c>
    </row>
    <row r="606" spans="1:3" x14ac:dyDescent="0.2">
      <c r="A606" s="186">
        <v>831</v>
      </c>
      <c r="B606" s="179" t="s">
        <v>495</v>
      </c>
      <c r="C606" s="185" t="s">
        <v>545</v>
      </c>
    </row>
    <row r="607" spans="1:3" x14ac:dyDescent="0.2">
      <c r="A607" s="186">
        <v>832</v>
      </c>
      <c r="B607" s="179" t="s">
        <v>494</v>
      </c>
      <c r="C607" s="185" t="s">
        <v>544</v>
      </c>
    </row>
    <row r="608" spans="1:3" x14ac:dyDescent="0.2">
      <c r="A608" s="186">
        <v>833</v>
      </c>
      <c r="B608" s="179" t="s">
        <v>495</v>
      </c>
      <c r="C608" s="185" t="s">
        <v>545</v>
      </c>
    </row>
    <row r="609" spans="1:3" x14ac:dyDescent="0.2">
      <c r="A609" s="186">
        <v>834</v>
      </c>
      <c r="B609" s="179" t="s">
        <v>494</v>
      </c>
      <c r="C609" s="185" t="s">
        <v>544</v>
      </c>
    </row>
    <row r="610" spans="1:3" x14ac:dyDescent="0.2">
      <c r="A610" s="186">
        <v>835</v>
      </c>
      <c r="B610" s="179" t="s">
        <v>495</v>
      </c>
      <c r="C610" s="185" t="s">
        <v>545</v>
      </c>
    </row>
    <row r="611" spans="1:3" x14ac:dyDescent="0.2">
      <c r="A611" s="186">
        <v>836</v>
      </c>
      <c r="B611" s="179" t="s">
        <v>494</v>
      </c>
      <c r="C611" s="185" t="s">
        <v>544</v>
      </c>
    </row>
    <row r="612" spans="1:3" x14ac:dyDescent="0.2">
      <c r="A612" s="186">
        <v>837</v>
      </c>
      <c r="B612" s="179" t="s">
        <v>495</v>
      </c>
      <c r="C612" s="185" t="s">
        <v>545</v>
      </c>
    </row>
    <row r="613" spans="1:3" x14ac:dyDescent="0.2">
      <c r="A613" s="186">
        <v>838</v>
      </c>
      <c r="B613" s="179" t="s">
        <v>494</v>
      </c>
      <c r="C613" s="185" t="s">
        <v>544</v>
      </c>
    </row>
    <row r="614" spans="1:3" x14ac:dyDescent="0.2">
      <c r="A614" s="186">
        <v>839</v>
      </c>
      <c r="B614" s="179" t="s">
        <v>495</v>
      </c>
      <c r="C614" s="185" t="s">
        <v>545</v>
      </c>
    </row>
    <row r="615" spans="1:3" x14ac:dyDescent="0.2">
      <c r="A615" s="186">
        <v>840</v>
      </c>
      <c r="B615" s="179" t="s">
        <v>494</v>
      </c>
      <c r="C615" s="185" t="s">
        <v>544</v>
      </c>
    </row>
    <row r="616" spans="1:3" x14ac:dyDescent="0.2">
      <c r="A616" s="186">
        <v>841</v>
      </c>
      <c r="B616" s="179" t="s">
        <v>495</v>
      </c>
      <c r="C616" s="185" t="s">
        <v>545</v>
      </c>
    </row>
    <row r="617" spans="1:3" x14ac:dyDescent="0.2">
      <c r="A617" s="186">
        <v>842</v>
      </c>
      <c r="B617" s="179" t="s">
        <v>494</v>
      </c>
      <c r="C617" s="185" t="s">
        <v>544</v>
      </c>
    </row>
    <row r="618" spans="1:3" x14ac:dyDescent="0.2">
      <c r="A618" s="186">
        <v>843</v>
      </c>
      <c r="B618" s="179" t="s">
        <v>495</v>
      </c>
      <c r="C618" s="185" t="s">
        <v>545</v>
      </c>
    </row>
    <row r="619" spans="1:3" x14ac:dyDescent="0.2">
      <c r="A619" s="186">
        <v>844</v>
      </c>
      <c r="B619" s="179" t="s">
        <v>494</v>
      </c>
      <c r="C619" s="185" t="s">
        <v>544</v>
      </c>
    </row>
    <row r="620" spans="1:3" x14ac:dyDescent="0.2">
      <c r="A620" s="186">
        <v>845</v>
      </c>
      <c r="B620" s="179" t="s">
        <v>495</v>
      </c>
      <c r="C620" s="185" t="s">
        <v>545</v>
      </c>
    </row>
    <row r="621" spans="1:3" x14ac:dyDescent="0.2">
      <c r="A621" s="186">
        <v>846</v>
      </c>
      <c r="B621" s="179" t="s">
        <v>494</v>
      </c>
      <c r="C621" s="185" t="s">
        <v>544</v>
      </c>
    </row>
    <row r="622" spans="1:3" x14ac:dyDescent="0.2">
      <c r="A622" s="186">
        <v>847</v>
      </c>
      <c r="B622" s="179" t="s">
        <v>495</v>
      </c>
      <c r="C622" s="185" t="s">
        <v>545</v>
      </c>
    </row>
    <row r="623" spans="1:3" x14ac:dyDescent="0.2">
      <c r="A623" s="186">
        <v>848</v>
      </c>
      <c r="B623" s="179" t="s">
        <v>494</v>
      </c>
      <c r="C623" s="185" t="s">
        <v>544</v>
      </c>
    </row>
    <row r="624" spans="1:3" x14ac:dyDescent="0.2">
      <c r="A624" s="186">
        <v>849</v>
      </c>
      <c r="B624" s="179" t="s">
        <v>495</v>
      </c>
      <c r="C624" s="185" t="s">
        <v>545</v>
      </c>
    </row>
    <row r="625" spans="1:3" x14ac:dyDescent="0.2">
      <c r="A625" s="186">
        <v>850</v>
      </c>
      <c r="B625" s="179" t="s">
        <v>495</v>
      </c>
      <c r="C625" s="185" t="s">
        <v>545</v>
      </c>
    </row>
    <row r="626" spans="1:3" x14ac:dyDescent="0.2">
      <c r="A626" s="186">
        <v>851</v>
      </c>
      <c r="B626" s="179" t="s">
        <v>495</v>
      </c>
      <c r="C626" s="185" t="s">
        <v>545</v>
      </c>
    </row>
    <row r="627" spans="1:3" x14ac:dyDescent="0.2">
      <c r="A627" s="186">
        <v>852</v>
      </c>
      <c r="B627" s="179" t="s">
        <v>494</v>
      </c>
      <c r="C627" s="185" t="s">
        <v>544</v>
      </c>
    </row>
    <row r="628" spans="1:3" x14ac:dyDescent="0.2">
      <c r="A628" s="186">
        <v>853</v>
      </c>
      <c r="B628" s="179" t="s">
        <v>494</v>
      </c>
      <c r="C628" s="185" t="s">
        <v>544</v>
      </c>
    </row>
    <row r="629" spans="1:3" x14ac:dyDescent="0.2">
      <c r="A629" s="186">
        <v>854</v>
      </c>
      <c r="B629" s="179" t="s">
        <v>494</v>
      </c>
      <c r="C629" s="185" t="s">
        <v>544</v>
      </c>
    </row>
    <row r="630" spans="1:3" x14ac:dyDescent="0.2">
      <c r="A630" s="186">
        <v>855</v>
      </c>
      <c r="B630" s="179" t="s">
        <v>494</v>
      </c>
      <c r="C630" s="185" t="s">
        <v>544</v>
      </c>
    </row>
    <row r="631" spans="1:3" x14ac:dyDescent="0.2">
      <c r="A631" s="186">
        <v>856</v>
      </c>
      <c r="B631" s="179" t="s">
        <v>494</v>
      </c>
      <c r="C631" s="185" t="s">
        <v>544</v>
      </c>
    </row>
    <row r="632" spans="1:3" x14ac:dyDescent="0.2">
      <c r="A632" s="186">
        <v>857</v>
      </c>
      <c r="B632" s="179" t="s">
        <v>494</v>
      </c>
      <c r="C632" s="185" t="s">
        <v>544</v>
      </c>
    </row>
    <row r="633" spans="1:3" x14ac:dyDescent="0.2">
      <c r="A633" s="186">
        <v>858</v>
      </c>
      <c r="B633" s="179" t="s">
        <v>494</v>
      </c>
      <c r="C633" s="185" t="s">
        <v>544</v>
      </c>
    </row>
    <row r="634" spans="1:3" x14ac:dyDescent="0.2">
      <c r="A634" s="186">
        <v>859</v>
      </c>
      <c r="B634" s="179" t="s">
        <v>494</v>
      </c>
      <c r="C634" s="185" t="s">
        <v>544</v>
      </c>
    </row>
    <row r="635" spans="1:3" x14ac:dyDescent="0.2">
      <c r="A635" s="186">
        <v>860</v>
      </c>
      <c r="B635" s="179" t="s">
        <v>494</v>
      </c>
      <c r="C635" s="185" t="s">
        <v>544</v>
      </c>
    </row>
    <row r="636" spans="1:3" x14ac:dyDescent="0.2">
      <c r="A636" s="186">
        <v>861</v>
      </c>
      <c r="B636" s="179" t="s">
        <v>494</v>
      </c>
      <c r="C636" s="185" t="s">
        <v>544</v>
      </c>
    </row>
    <row r="637" spans="1:3" x14ac:dyDescent="0.2">
      <c r="A637" s="186">
        <v>862</v>
      </c>
      <c r="B637" s="179" t="s">
        <v>494</v>
      </c>
      <c r="C637" s="185" t="s">
        <v>544</v>
      </c>
    </row>
    <row r="638" spans="1:3" x14ac:dyDescent="0.2">
      <c r="A638" s="186">
        <v>863</v>
      </c>
      <c r="B638" s="179" t="s">
        <v>494</v>
      </c>
      <c r="C638" s="185" t="s">
        <v>544</v>
      </c>
    </row>
    <row r="639" spans="1:3" x14ac:dyDescent="0.2">
      <c r="A639" s="186">
        <v>864</v>
      </c>
      <c r="B639" s="179" t="s">
        <v>494</v>
      </c>
      <c r="C639" s="185" t="s">
        <v>544</v>
      </c>
    </row>
    <row r="640" spans="1:3" x14ac:dyDescent="0.2">
      <c r="A640" s="186">
        <v>865</v>
      </c>
      <c r="B640" s="179" t="s">
        <v>494</v>
      </c>
      <c r="C640" s="185" t="s">
        <v>544</v>
      </c>
    </row>
    <row r="641" spans="1:3" x14ac:dyDescent="0.2">
      <c r="A641" s="186">
        <v>866</v>
      </c>
      <c r="B641" s="179" t="s">
        <v>495</v>
      </c>
      <c r="C641" s="185" t="s">
        <v>545</v>
      </c>
    </row>
    <row r="642" spans="1:3" x14ac:dyDescent="0.2">
      <c r="A642" s="186">
        <v>867</v>
      </c>
      <c r="B642" s="179" t="s">
        <v>494</v>
      </c>
      <c r="C642" s="185" t="s">
        <v>544</v>
      </c>
    </row>
    <row r="643" spans="1:3" x14ac:dyDescent="0.2">
      <c r="A643" s="186">
        <v>868</v>
      </c>
      <c r="B643" s="179" t="s">
        <v>495</v>
      </c>
      <c r="C643" s="185" t="s">
        <v>545</v>
      </c>
    </row>
    <row r="644" spans="1:3" x14ac:dyDescent="0.2">
      <c r="A644" s="186">
        <v>869</v>
      </c>
      <c r="B644" s="179" t="s">
        <v>494</v>
      </c>
      <c r="C644" s="185" t="s">
        <v>544</v>
      </c>
    </row>
    <row r="645" spans="1:3" x14ac:dyDescent="0.2">
      <c r="A645" s="186">
        <v>870</v>
      </c>
      <c r="B645" s="179" t="s">
        <v>495</v>
      </c>
      <c r="C645" s="185" t="s">
        <v>545</v>
      </c>
    </row>
    <row r="646" spans="1:3" x14ac:dyDescent="0.2">
      <c r="A646" s="186">
        <v>871</v>
      </c>
      <c r="B646" s="179" t="s">
        <v>494</v>
      </c>
      <c r="C646" s="185" t="s">
        <v>544</v>
      </c>
    </row>
    <row r="647" spans="1:3" x14ac:dyDescent="0.2">
      <c r="A647" s="186">
        <v>872</v>
      </c>
      <c r="B647" s="179" t="s">
        <v>495</v>
      </c>
      <c r="C647" s="185" t="s">
        <v>545</v>
      </c>
    </row>
    <row r="648" spans="1:3" x14ac:dyDescent="0.2">
      <c r="A648" s="186">
        <v>873</v>
      </c>
      <c r="B648" s="179" t="s">
        <v>494</v>
      </c>
      <c r="C648" s="185" t="s">
        <v>544</v>
      </c>
    </row>
    <row r="649" spans="1:3" x14ac:dyDescent="0.2">
      <c r="A649" s="186">
        <v>874</v>
      </c>
      <c r="B649" s="179" t="s">
        <v>495</v>
      </c>
      <c r="C649" s="185" t="s">
        <v>545</v>
      </c>
    </row>
    <row r="650" spans="1:3" x14ac:dyDescent="0.2">
      <c r="A650" s="186">
        <v>875</v>
      </c>
      <c r="B650" s="179" t="s">
        <v>494</v>
      </c>
      <c r="C650" s="185" t="s">
        <v>544</v>
      </c>
    </row>
    <row r="651" spans="1:3" x14ac:dyDescent="0.2">
      <c r="A651" s="186">
        <v>876</v>
      </c>
      <c r="B651" s="179" t="s">
        <v>495</v>
      </c>
      <c r="C651" s="185" t="s">
        <v>545</v>
      </c>
    </row>
    <row r="652" spans="1:3" x14ac:dyDescent="0.2">
      <c r="A652" s="186">
        <v>877</v>
      </c>
      <c r="B652" s="179" t="s">
        <v>494</v>
      </c>
      <c r="C652" s="185" t="s">
        <v>544</v>
      </c>
    </row>
    <row r="653" spans="1:3" x14ac:dyDescent="0.2">
      <c r="A653" s="186">
        <v>878</v>
      </c>
      <c r="B653" s="179" t="s">
        <v>495</v>
      </c>
      <c r="C653" s="185" t="s">
        <v>545</v>
      </c>
    </row>
    <row r="654" spans="1:3" x14ac:dyDescent="0.2">
      <c r="A654" s="186">
        <v>879</v>
      </c>
      <c r="B654" s="179" t="s">
        <v>494</v>
      </c>
      <c r="C654" s="185" t="s">
        <v>544</v>
      </c>
    </row>
    <row r="655" spans="1:3" x14ac:dyDescent="0.2">
      <c r="A655" s="186">
        <v>880</v>
      </c>
      <c r="B655" s="179" t="s">
        <v>495</v>
      </c>
      <c r="C655" s="185" t="s">
        <v>545</v>
      </c>
    </row>
    <row r="656" spans="1:3" x14ac:dyDescent="0.2">
      <c r="A656" s="186">
        <v>881</v>
      </c>
      <c r="B656" s="179" t="s">
        <v>494</v>
      </c>
      <c r="C656" s="185" t="s">
        <v>544</v>
      </c>
    </row>
    <row r="657" spans="1:3" x14ac:dyDescent="0.2">
      <c r="A657" s="186">
        <v>882</v>
      </c>
      <c r="B657" s="179" t="s">
        <v>495</v>
      </c>
      <c r="C657" s="185" t="s">
        <v>545</v>
      </c>
    </row>
    <row r="658" spans="1:3" x14ac:dyDescent="0.2">
      <c r="A658" s="186">
        <v>883</v>
      </c>
      <c r="B658" s="179" t="s">
        <v>494</v>
      </c>
      <c r="C658" s="185" t="s">
        <v>544</v>
      </c>
    </row>
    <row r="659" spans="1:3" x14ac:dyDescent="0.2">
      <c r="A659" s="186">
        <v>884</v>
      </c>
      <c r="B659" s="179" t="s">
        <v>495</v>
      </c>
      <c r="C659" s="185" t="s">
        <v>545</v>
      </c>
    </row>
    <row r="660" spans="1:3" x14ac:dyDescent="0.2">
      <c r="A660" s="186">
        <v>885</v>
      </c>
      <c r="B660" s="179" t="s">
        <v>494</v>
      </c>
      <c r="C660" s="185" t="s">
        <v>544</v>
      </c>
    </row>
    <row r="661" spans="1:3" x14ac:dyDescent="0.2">
      <c r="A661" s="186">
        <v>886</v>
      </c>
      <c r="B661" s="179" t="s">
        <v>495</v>
      </c>
      <c r="C661" s="185" t="s">
        <v>545</v>
      </c>
    </row>
    <row r="662" spans="1:3" x14ac:dyDescent="0.2">
      <c r="A662" s="186">
        <v>887</v>
      </c>
      <c r="B662" s="179" t="s">
        <v>494</v>
      </c>
      <c r="C662" s="185" t="s">
        <v>544</v>
      </c>
    </row>
    <row r="663" spans="1:3" x14ac:dyDescent="0.2">
      <c r="A663" s="186">
        <v>888</v>
      </c>
      <c r="B663" s="179" t="s">
        <v>495</v>
      </c>
      <c r="C663" s="185" t="s">
        <v>545</v>
      </c>
    </row>
    <row r="664" spans="1:3" x14ac:dyDescent="0.2">
      <c r="A664" s="186">
        <v>889</v>
      </c>
      <c r="B664" s="179" t="s">
        <v>494</v>
      </c>
      <c r="C664" s="185" t="s">
        <v>544</v>
      </c>
    </row>
    <row r="665" spans="1:3" x14ac:dyDescent="0.2">
      <c r="A665" s="186">
        <v>890</v>
      </c>
      <c r="B665" s="179" t="s">
        <v>495</v>
      </c>
      <c r="C665" s="185" t="s">
        <v>545</v>
      </c>
    </row>
    <row r="666" spans="1:3" x14ac:dyDescent="0.2">
      <c r="A666" s="186">
        <v>891</v>
      </c>
      <c r="B666" s="179" t="s">
        <v>495</v>
      </c>
      <c r="C666" s="185" t="s">
        <v>545</v>
      </c>
    </row>
    <row r="667" spans="1:3" x14ac:dyDescent="0.2">
      <c r="A667" s="186">
        <v>892</v>
      </c>
      <c r="B667" s="179" t="s">
        <v>495</v>
      </c>
      <c r="C667" s="185" t="s">
        <v>545</v>
      </c>
    </row>
    <row r="668" spans="1:3" x14ac:dyDescent="0.2">
      <c r="A668" s="186">
        <v>893</v>
      </c>
      <c r="B668" s="179" t="s">
        <v>495</v>
      </c>
      <c r="C668" s="185" t="s">
        <v>545</v>
      </c>
    </row>
    <row r="669" spans="1:3" x14ac:dyDescent="0.2">
      <c r="A669" s="186">
        <v>894</v>
      </c>
      <c r="B669" s="179" t="s">
        <v>453</v>
      </c>
      <c r="C669" s="185" t="s">
        <v>545</v>
      </c>
    </row>
    <row r="670" spans="1:3" x14ac:dyDescent="0.2">
      <c r="A670" s="186">
        <v>895</v>
      </c>
      <c r="B670" s="179" t="s">
        <v>453</v>
      </c>
      <c r="C670" s="185" t="s">
        <v>545</v>
      </c>
    </row>
    <row r="671" spans="1:3" x14ac:dyDescent="0.2">
      <c r="A671" s="186">
        <v>896</v>
      </c>
      <c r="B671" s="179" t="s">
        <v>453</v>
      </c>
      <c r="C671" s="185" t="s">
        <v>545</v>
      </c>
    </row>
    <row r="672" spans="1:3" x14ac:dyDescent="0.2">
      <c r="A672" s="186">
        <v>897</v>
      </c>
      <c r="B672" s="179" t="s">
        <v>495</v>
      </c>
      <c r="C672" s="185" t="s">
        <v>545</v>
      </c>
    </row>
    <row r="673" spans="1:3" x14ac:dyDescent="0.2">
      <c r="A673" s="186">
        <v>898</v>
      </c>
      <c r="B673" s="179" t="s">
        <v>495</v>
      </c>
      <c r="C673" s="185" t="s">
        <v>545</v>
      </c>
    </row>
    <row r="674" spans="1:3" x14ac:dyDescent="0.2">
      <c r="A674" s="186">
        <v>899</v>
      </c>
      <c r="B674" s="179" t="s">
        <v>496</v>
      </c>
      <c r="C674" s="185" t="s">
        <v>545</v>
      </c>
    </row>
    <row r="675" spans="1:3" x14ac:dyDescent="0.2">
      <c r="A675" s="186">
        <v>900</v>
      </c>
      <c r="B675" s="179" t="s">
        <v>496</v>
      </c>
      <c r="C675" s="185" t="s">
        <v>545</v>
      </c>
    </row>
    <row r="676" spans="1:3" x14ac:dyDescent="0.2">
      <c r="A676" s="186">
        <v>901</v>
      </c>
      <c r="B676" s="179" t="s">
        <v>496</v>
      </c>
      <c r="C676" s="185" t="s">
        <v>545</v>
      </c>
    </row>
    <row r="677" spans="1:3" x14ac:dyDescent="0.2">
      <c r="A677" s="186">
        <v>902</v>
      </c>
      <c r="B677" s="179" t="s">
        <v>496</v>
      </c>
      <c r="C677" s="185" t="s">
        <v>545</v>
      </c>
    </row>
    <row r="678" spans="1:3" x14ac:dyDescent="0.2">
      <c r="A678" s="186">
        <v>903</v>
      </c>
      <c r="B678" s="179" t="s">
        <v>496</v>
      </c>
      <c r="C678" s="185" t="s">
        <v>545</v>
      </c>
    </row>
    <row r="679" spans="1:3" x14ac:dyDescent="0.2">
      <c r="A679" s="186">
        <v>904</v>
      </c>
      <c r="B679" s="179" t="s">
        <v>497</v>
      </c>
      <c r="C679" s="185" t="s">
        <v>545</v>
      </c>
    </row>
    <row r="680" spans="1:3" x14ac:dyDescent="0.2">
      <c r="A680" s="186">
        <v>905</v>
      </c>
      <c r="B680" s="179" t="s">
        <v>497</v>
      </c>
      <c r="C680" s="185" t="s">
        <v>545</v>
      </c>
    </row>
    <row r="681" spans="1:3" x14ac:dyDescent="0.2">
      <c r="A681" s="186">
        <v>906</v>
      </c>
      <c r="B681" s="179" t="s">
        <v>497</v>
      </c>
      <c r="C681" s="185" t="s">
        <v>545</v>
      </c>
    </row>
    <row r="682" spans="1:3" x14ac:dyDescent="0.2">
      <c r="A682" s="186">
        <v>907</v>
      </c>
      <c r="B682" s="179" t="s">
        <v>498</v>
      </c>
      <c r="C682" s="185" t="s">
        <v>545</v>
      </c>
    </row>
    <row r="683" spans="1:3" x14ac:dyDescent="0.2">
      <c r="A683" s="186">
        <v>908</v>
      </c>
      <c r="B683" s="179" t="s">
        <v>498</v>
      </c>
      <c r="C683" s="185" t="s">
        <v>545</v>
      </c>
    </row>
    <row r="684" spans="1:3" x14ac:dyDescent="0.2">
      <c r="A684" s="186">
        <v>909</v>
      </c>
      <c r="B684" s="179" t="s">
        <v>498</v>
      </c>
      <c r="C684" s="185" t="s">
        <v>545</v>
      </c>
    </row>
    <row r="685" spans="1:3" x14ac:dyDescent="0.2">
      <c r="A685" s="186">
        <v>910</v>
      </c>
      <c r="B685" s="179" t="s">
        <v>498</v>
      </c>
      <c r="C685" s="185" t="s">
        <v>545</v>
      </c>
    </row>
    <row r="686" spans="1:3" x14ac:dyDescent="0.2">
      <c r="A686" s="186">
        <v>911</v>
      </c>
      <c r="B686" s="179" t="s">
        <v>498</v>
      </c>
      <c r="C686" s="185" t="s">
        <v>545</v>
      </c>
    </row>
    <row r="687" spans="1:3" x14ac:dyDescent="0.2">
      <c r="A687" s="186">
        <v>912</v>
      </c>
      <c r="B687" s="179" t="s">
        <v>498</v>
      </c>
      <c r="C687" s="185" t="s">
        <v>545</v>
      </c>
    </row>
    <row r="688" spans="1:3" x14ac:dyDescent="0.2">
      <c r="A688" s="186">
        <v>913</v>
      </c>
      <c r="B688" s="179" t="s">
        <v>498</v>
      </c>
      <c r="C688" s="185" t="s">
        <v>545</v>
      </c>
    </row>
    <row r="689" spans="1:3" x14ac:dyDescent="0.2">
      <c r="A689" s="186">
        <v>914</v>
      </c>
      <c r="B689" s="179" t="s">
        <v>499</v>
      </c>
      <c r="C689" s="185" t="s">
        <v>544</v>
      </c>
    </row>
    <row r="690" spans="1:3" x14ac:dyDescent="0.2">
      <c r="A690" s="186">
        <v>915</v>
      </c>
      <c r="B690" s="179" t="s">
        <v>453</v>
      </c>
      <c r="C690" s="185" t="s">
        <v>544</v>
      </c>
    </row>
    <row r="691" spans="1:3" x14ac:dyDescent="0.2">
      <c r="A691" s="186">
        <v>916</v>
      </c>
      <c r="B691" s="179" t="s">
        <v>453</v>
      </c>
      <c r="C691" s="185" t="s">
        <v>544</v>
      </c>
    </row>
    <row r="692" spans="1:3" x14ac:dyDescent="0.2">
      <c r="A692" s="186">
        <v>917</v>
      </c>
      <c r="B692" s="179" t="s">
        <v>453</v>
      </c>
      <c r="C692" s="185" t="s">
        <v>544</v>
      </c>
    </row>
    <row r="693" spans="1:3" x14ac:dyDescent="0.2">
      <c r="A693" s="186">
        <v>918</v>
      </c>
      <c r="B693" s="179" t="s">
        <v>389</v>
      </c>
      <c r="C693" s="185" t="s">
        <v>544</v>
      </c>
    </row>
    <row r="694" spans="1:3" x14ac:dyDescent="0.2">
      <c r="A694" s="186">
        <v>919</v>
      </c>
      <c r="B694" s="179" t="s">
        <v>500</v>
      </c>
      <c r="C694" s="185" t="s">
        <v>544</v>
      </c>
    </row>
    <row r="695" spans="1:3" x14ac:dyDescent="0.2">
      <c r="A695" s="186">
        <v>920</v>
      </c>
      <c r="B695" s="179" t="s">
        <v>500</v>
      </c>
      <c r="C695" s="185" t="s">
        <v>544</v>
      </c>
    </row>
    <row r="696" spans="1:3" x14ac:dyDescent="0.2">
      <c r="A696" s="186">
        <v>922</v>
      </c>
      <c r="B696" s="179" t="s">
        <v>412</v>
      </c>
      <c r="C696" s="185" t="s">
        <v>544</v>
      </c>
    </row>
    <row r="697" spans="1:3" x14ac:dyDescent="0.2">
      <c r="A697" s="186">
        <v>923</v>
      </c>
      <c r="B697" s="179" t="s">
        <v>412</v>
      </c>
      <c r="C697" s="185" t="s">
        <v>544</v>
      </c>
    </row>
    <row r="698" spans="1:3" x14ac:dyDescent="0.2">
      <c r="A698" s="186">
        <v>924</v>
      </c>
      <c r="B698" s="179" t="s">
        <v>412</v>
      </c>
      <c r="C698" s="185" t="s">
        <v>544</v>
      </c>
    </row>
    <row r="699" spans="1:3" x14ac:dyDescent="0.2">
      <c r="A699" s="186">
        <v>925</v>
      </c>
      <c r="B699" s="179" t="s">
        <v>501</v>
      </c>
      <c r="C699" s="185" t="s">
        <v>540</v>
      </c>
    </row>
    <row r="700" spans="1:3" x14ac:dyDescent="0.2">
      <c r="A700" s="186">
        <v>926</v>
      </c>
      <c r="B700" s="179" t="s">
        <v>442</v>
      </c>
      <c r="C700" s="185" t="s">
        <v>540</v>
      </c>
    </row>
    <row r="701" spans="1:3" x14ac:dyDescent="0.2">
      <c r="A701" s="186">
        <v>927</v>
      </c>
      <c r="B701" s="179" t="s">
        <v>444</v>
      </c>
      <c r="C701" s="185" t="s">
        <v>540</v>
      </c>
    </row>
    <row r="702" spans="1:3" x14ac:dyDescent="0.2">
      <c r="A702" s="186">
        <v>928</v>
      </c>
      <c r="B702" s="179" t="s">
        <v>443</v>
      </c>
      <c r="C702" s="185" t="s">
        <v>540</v>
      </c>
    </row>
    <row r="703" spans="1:3" x14ac:dyDescent="0.2">
      <c r="A703" s="186">
        <v>929</v>
      </c>
      <c r="B703" s="179" t="s">
        <v>496</v>
      </c>
      <c r="C703" s="185" t="s">
        <v>545</v>
      </c>
    </row>
    <row r="704" spans="1:3" x14ac:dyDescent="0.2">
      <c r="A704" s="186">
        <v>930</v>
      </c>
      <c r="B704" s="179" t="s">
        <v>496</v>
      </c>
      <c r="C704" s="185" t="s">
        <v>545</v>
      </c>
    </row>
    <row r="705" spans="1:3" x14ac:dyDescent="0.2">
      <c r="A705" s="186">
        <v>931</v>
      </c>
      <c r="B705" s="179" t="s">
        <v>496</v>
      </c>
      <c r="C705" s="185" t="s">
        <v>545</v>
      </c>
    </row>
    <row r="706" spans="1:3" x14ac:dyDescent="0.2">
      <c r="A706" s="186">
        <v>932</v>
      </c>
      <c r="B706" s="179" t="s">
        <v>502</v>
      </c>
      <c r="C706" s="185" t="s">
        <v>544</v>
      </c>
    </row>
    <row r="707" spans="1:3" x14ac:dyDescent="0.2">
      <c r="A707" s="186">
        <v>933</v>
      </c>
      <c r="B707" s="179" t="s">
        <v>494</v>
      </c>
      <c r="C707" s="185" t="s">
        <v>544</v>
      </c>
    </row>
    <row r="708" spans="1:3" x14ac:dyDescent="0.2">
      <c r="A708" s="186">
        <v>934</v>
      </c>
      <c r="B708" s="179" t="s">
        <v>495</v>
      </c>
      <c r="C708" s="185" t="s">
        <v>545</v>
      </c>
    </row>
    <row r="709" spans="1:3" x14ac:dyDescent="0.2">
      <c r="A709" s="186">
        <v>935</v>
      </c>
      <c r="B709" s="179" t="s">
        <v>503</v>
      </c>
      <c r="C709" s="185" t="s">
        <v>544</v>
      </c>
    </row>
    <row r="710" spans="1:3" x14ac:dyDescent="0.2">
      <c r="A710" s="186">
        <v>936</v>
      </c>
      <c r="B710" s="179" t="s">
        <v>503</v>
      </c>
      <c r="C710" s="185" t="s">
        <v>544</v>
      </c>
    </row>
    <row r="711" spans="1:3" x14ac:dyDescent="0.2">
      <c r="A711" s="186">
        <v>937</v>
      </c>
      <c r="B711" s="179" t="s">
        <v>503</v>
      </c>
      <c r="C711" s="185" t="s">
        <v>544</v>
      </c>
    </row>
    <row r="712" spans="1:3" x14ac:dyDescent="0.2">
      <c r="A712" s="186">
        <v>938</v>
      </c>
      <c r="B712" s="179" t="s">
        <v>503</v>
      </c>
      <c r="C712" s="185" t="s">
        <v>544</v>
      </c>
    </row>
    <row r="713" spans="1:3" x14ac:dyDescent="0.2">
      <c r="A713" s="186">
        <v>939</v>
      </c>
      <c r="B713" s="179" t="s">
        <v>503</v>
      </c>
      <c r="C713" s="185" t="s">
        <v>544</v>
      </c>
    </row>
    <row r="714" spans="1:3" x14ac:dyDescent="0.2">
      <c r="A714" s="186">
        <v>940</v>
      </c>
      <c r="B714" s="179" t="s">
        <v>504</v>
      </c>
      <c r="C714" s="185" t="s">
        <v>541</v>
      </c>
    </row>
    <row r="715" spans="1:3" x14ac:dyDescent="0.2">
      <c r="A715" s="186">
        <v>941</v>
      </c>
      <c r="B715" s="179" t="s">
        <v>505</v>
      </c>
      <c r="C715" s="185" t="s">
        <v>541</v>
      </c>
    </row>
    <row r="716" spans="1:3" x14ac:dyDescent="0.2">
      <c r="A716" s="186">
        <v>942</v>
      </c>
      <c r="B716" s="179" t="s">
        <v>358</v>
      </c>
      <c r="C716" s="185" t="s">
        <v>544</v>
      </c>
    </row>
    <row r="717" spans="1:3" x14ac:dyDescent="0.2">
      <c r="A717" s="186">
        <v>943</v>
      </c>
      <c r="B717" s="179" t="s">
        <v>349</v>
      </c>
      <c r="C717" s="185" t="s">
        <v>544</v>
      </c>
    </row>
    <row r="718" spans="1:3" x14ac:dyDescent="0.2">
      <c r="A718" s="186">
        <v>944</v>
      </c>
      <c r="B718" s="179" t="s">
        <v>349</v>
      </c>
      <c r="C718" s="185" t="s">
        <v>544</v>
      </c>
    </row>
    <row r="719" spans="1:3" x14ac:dyDescent="0.2">
      <c r="A719" s="186">
        <v>945</v>
      </c>
      <c r="B719" s="179" t="s">
        <v>349</v>
      </c>
      <c r="C719" s="185" t="s">
        <v>544</v>
      </c>
    </row>
    <row r="720" spans="1:3" x14ac:dyDescent="0.2">
      <c r="A720" s="186">
        <v>946</v>
      </c>
      <c r="B720" s="179" t="s">
        <v>349</v>
      </c>
      <c r="C720" s="185" t="s">
        <v>544</v>
      </c>
    </row>
    <row r="721" spans="1:3" x14ac:dyDescent="0.2">
      <c r="A721" s="186">
        <v>947</v>
      </c>
      <c r="B721" s="179" t="s">
        <v>506</v>
      </c>
      <c r="C721" s="185" t="s">
        <v>544</v>
      </c>
    </row>
    <row r="722" spans="1:3" x14ac:dyDescent="0.2">
      <c r="A722" s="186">
        <v>948</v>
      </c>
      <c r="B722" s="179" t="s">
        <v>507</v>
      </c>
      <c r="C722" s="185" t="s">
        <v>544</v>
      </c>
    </row>
    <row r="723" spans="1:3" x14ac:dyDescent="0.2">
      <c r="A723" s="186">
        <v>949</v>
      </c>
      <c r="B723" s="179" t="s">
        <v>508</v>
      </c>
      <c r="C723" s="185" t="s">
        <v>544</v>
      </c>
    </row>
    <row r="724" spans="1:3" x14ac:dyDescent="0.2">
      <c r="A724" s="186">
        <v>950</v>
      </c>
      <c r="B724" s="179" t="s">
        <v>509</v>
      </c>
      <c r="C724" s="185" t="s">
        <v>545</v>
      </c>
    </row>
    <row r="725" spans="1:3" x14ac:dyDescent="0.2">
      <c r="A725" s="186">
        <v>951</v>
      </c>
      <c r="B725" s="179" t="s">
        <v>510</v>
      </c>
      <c r="C725" s="185" t="s">
        <v>545</v>
      </c>
    </row>
    <row r="726" spans="1:3" x14ac:dyDescent="0.2">
      <c r="A726" s="186">
        <v>952</v>
      </c>
      <c r="B726" s="179" t="s">
        <v>511</v>
      </c>
      <c r="C726" s="185" t="s">
        <v>544</v>
      </c>
    </row>
    <row r="727" spans="1:3" x14ac:dyDescent="0.2">
      <c r="A727" s="186">
        <v>953</v>
      </c>
      <c r="B727" s="179" t="s">
        <v>512</v>
      </c>
      <c r="C727" s="185" t="s">
        <v>544</v>
      </c>
    </row>
    <row r="728" spans="1:3" x14ac:dyDescent="0.2">
      <c r="A728" s="186">
        <v>954</v>
      </c>
      <c r="B728" s="179" t="s">
        <v>513</v>
      </c>
      <c r="C728" s="185" t="s">
        <v>544</v>
      </c>
    </row>
    <row r="729" spans="1:3" x14ac:dyDescent="0.2">
      <c r="A729" s="186">
        <v>955</v>
      </c>
      <c r="B729" s="179" t="s">
        <v>514</v>
      </c>
      <c r="C729" s="185" t="s">
        <v>544</v>
      </c>
    </row>
    <row r="730" spans="1:3" x14ac:dyDescent="0.2">
      <c r="A730" s="186">
        <v>956</v>
      </c>
      <c r="B730" s="179" t="s">
        <v>515</v>
      </c>
      <c r="C730" s="185" t="s">
        <v>544</v>
      </c>
    </row>
    <row r="731" spans="1:3" x14ac:dyDescent="0.2">
      <c r="A731" s="186">
        <v>957</v>
      </c>
      <c r="B731" s="179" t="s">
        <v>516</v>
      </c>
      <c r="C731" s="185" t="s">
        <v>544</v>
      </c>
    </row>
    <row r="732" spans="1:3" x14ac:dyDescent="0.2">
      <c r="A732" s="186">
        <v>958</v>
      </c>
      <c r="B732" s="179" t="s">
        <v>517</v>
      </c>
      <c r="C732" s="185" t="s">
        <v>544</v>
      </c>
    </row>
    <row r="733" spans="1:3" x14ac:dyDescent="0.2">
      <c r="A733" s="186">
        <v>959</v>
      </c>
      <c r="B733" s="179" t="s">
        <v>518</v>
      </c>
      <c r="C733" s="185" t="s">
        <v>544</v>
      </c>
    </row>
    <row r="734" spans="1:3" x14ac:dyDescent="0.2">
      <c r="A734" s="186">
        <v>960</v>
      </c>
      <c r="B734" s="179" t="s">
        <v>519</v>
      </c>
      <c r="C734" s="185" t="s">
        <v>544</v>
      </c>
    </row>
    <row r="735" spans="1:3" x14ac:dyDescent="0.2">
      <c r="A735" s="186">
        <v>961</v>
      </c>
      <c r="B735" s="179" t="s">
        <v>520</v>
      </c>
      <c r="C735" s="185" t="s">
        <v>544</v>
      </c>
    </row>
    <row r="736" spans="1:3" x14ac:dyDescent="0.2">
      <c r="A736" s="186">
        <v>962</v>
      </c>
      <c r="B736" s="179" t="s">
        <v>521</v>
      </c>
      <c r="C736" s="185" t="s">
        <v>544</v>
      </c>
    </row>
    <row r="737" spans="1:3" x14ac:dyDescent="0.2">
      <c r="A737" s="186">
        <v>963</v>
      </c>
      <c r="B737" s="179" t="s">
        <v>522</v>
      </c>
      <c r="C737" s="185" t="s">
        <v>544</v>
      </c>
    </row>
    <row r="738" spans="1:3" x14ac:dyDescent="0.2">
      <c r="A738" s="186">
        <v>964</v>
      </c>
      <c r="B738" s="179" t="s">
        <v>523</v>
      </c>
      <c r="C738" s="185" t="s">
        <v>544</v>
      </c>
    </row>
    <row r="739" spans="1:3" x14ac:dyDescent="0.2">
      <c r="A739" s="186">
        <v>965</v>
      </c>
      <c r="B739" s="179" t="s">
        <v>524</v>
      </c>
      <c r="C739" s="185" t="s">
        <v>544</v>
      </c>
    </row>
    <row r="740" spans="1:3" x14ac:dyDescent="0.2">
      <c r="A740" s="186">
        <v>966</v>
      </c>
      <c r="B740" s="179" t="s">
        <v>369</v>
      </c>
      <c r="C740" s="185" t="s">
        <v>545</v>
      </c>
    </row>
    <row r="741" spans="1:3" x14ac:dyDescent="0.2">
      <c r="A741" s="186">
        <v>967</v>
      </c>
      <c r="B741" s="179" t="s">
        <v>381</v>
      </c>
      <c r="C741" s="185" t="s">
        <v>544</v>
      </c>
    </row>
    <row r="742" spans="1:3" x14ac:dyDescent="0.2">
      <c r="A742" s="186">
        <v>968</v>
      </c>
      <c r="B742" s="179" t="s">
        <v>381</v>
      </c>
      <c r="C742" s="185" t="s">
        <v>544</v>
      </c>
    </row>
    <row r="743" spans="1:3" x14ac:dyDescent="0.2">
      <c r="A743" s="186">
        <v>969</v>
      </c>
      <c r="B743" s="179" t="s">
        <v>524</v>
      </c>
      <c r="C743" s="185" t="s">
        <v>544</v>
      </c>
    </row>
    <row r="744" spans="1:3" x14ac:dyDescent="0.2">
      <c r="A744" s="186">
        <v>970</v>
      </c>
      <c r="B744" s="179" t="s">
        <v>337</v>
      </c>
      <c r="C744" s="185" t="s">
        <v>544</v>
      </c>
    </row>
    <row r="745" spans="1:3" x14ac:dyDescent="0.2">
      <c r="A745" s="186">
        <v>971</v>
      </c>
      <c r="B745" s="179" t="s">
        <v>525</v>
      </c>
      <c r="C745" s="185" t="s">
        <v>544</v>
      </c>
    </row>
    <row r="746" spans="1:3" x14ac:dyDescent="0.2">
      <c r="A746" s="186">
        <v>972</v>
      </c>
      <c r="B746" s="179" t="s">
        <v>526</v>
      </c>
      <c r="C746" s="185" t="s">
        <v>544</v>
      </c>
    </row>
    <row r="747" spans="1:3" x14ac:dyDescent="0.2">
      <c r="A747" s="186">
        <v>973</v>
      </c>
      <c r="B747" s="179" t="s">
        <v>379</v>
      </c>
      <c r="C747" s="185" t="s">
        <v>544</v>
      </c>
    </row>
    <row r="748" spans="1:3" x14ac:dyDescent="0.2">
      <c r="A748" s="186">
        <v>974</v>
      </c>
      <c r="B748" s="179" t="s">
        <v>405</v>
      </c>
      <c r="C748" s="185" t="s">
        <v>544</v>
      </c>
    </row>
    <row r="749" spans="1:3" x14ac:dyDescent="0.2">
      <c r="A749" s="186">
        <v>975</v>
      </c>
      <c r="B749" s="179" t="s">
        <v>527</v>
      </c>
      <c r="C749" s="185" t="s">
        <v>544</v>
      </c>
    </row>
    <row r="750" spans="1:3" x14ac:dyDescent="0.2">
      <c r="A750" s="186">
        <v>976</v>
      </c>
      <c r="B750" s="179" t="s">
        <v>528</v>
      </c>
      <c r="C750" s="185" t="s">
        <v>544</v>
      </c>
    </row>
    <row r="751" spans="1:3" x14ac:dyDescent="0.2">
      <c r="A751" s="186">
        <v>978</v>
      </c>
      <c r="B751" s="179" t="s">
        <v>363</v>
      </c>
      <c r="C751" s="185" t="s">
        <v>545</v>
      </c>
    </row>
    <row r="752" spans="1:3" x14ac:dyDescent="0.2">
      <c r="A752" s="186">
        <v>979</v>
      </c>
      <c r="B752" s="179" t="s">
        <v>402</v>
      </c>
      <c r="C752" s="185" t="s">
        <v>545</v>
      </c>
    </row>
    <row r="753" spans="1:3" x14ac:dyDescent="0.2">
      <c r="A753" s="186">
        <v>980</v>
      </c>
      <c r="B753" s="179" t="s">
        <v>529</v>
      </c>
      <c r="C753" s="185" t="s">
        <v>544</v>
      </c>
    </row>
    <row r="754" spans="1:3" x14ac:dyDescent="0.2">
      <c r="A754" s="186">
        <v>981</v>
      </c>
      <c r="B754" s="179" t="s">
        <v>530</v>
      </c>
      <c r="C754" s="185" t="s">
        <v>545</v>
      </c>
    </row>
    <row r="755" spans="1:3" x14ac:dyDescent="0.2">
      <c r="A755" s="186">
        <v>982</v>
      </c>
      <c r="B755" s="179" t="s">
        <v>531</v>
      </c>
      <c r="C755" s="185" t="s">
        <v>544</v>
      </c>
    </row>
    <row r="756" spans="1:3" x14ac:dyDescent="0.2">
      <c r="A756" s="186">
        <v>983</v>
      </c>
      <c r="B756" s="179" t="s">
        <v>532</v>
      </c>
      <c r="C756" s="185" t="s">
        <v>544</v>
      </c>
    </row>
    <row r="757" spans="1:3" x14ac:dyDescent="0.2">
      <c r="A757" s="186">
        <v>984</v>
      </c>
      <c r="B757" s="179" t="s">
        <v>533</v>
      </c>
      <c r="C757" s="185" t="s">
        <v>544</v>
      </c>
    </row>
    <row r="758" spans="1:3" x14ac:dyDescent="0.2">
      <c r="A758" s="186">
        <v>985</v>
      </c>
      <c r="B758" s="179" t="s">
        <v>534</v>
      </c>
      <c r="C758" s="185" t="s">
        <v>544</v>
      </c>
    </row>
    <row r="759" spans="1:3" x14ac:dyDescent="0.2">
      <c r="A759" s="186">
        <v>989</v>
      </c>
      <c r="B759" s="179" t="s">
        <v>418</v>
      </c>
      <c r="C759" s="185" t="s">
        <v>544</v>
      </c>
    </row>
    <row r="760" spans="1:3" x14ac:dyDescent="0.2">
      <c r="A760" s="186">
        <v>990</v>
      </c>
      <c r="B760" s="179" t="s">
        <v>419</v>
      </c>
      <c r="C760" s="185" t="s">
        <v>545</v>
      </c>
    </row>
    <row r="761" spans="1:3" x14ac:dyDescent="0.2">
      <c r="A761" s="186">
        <v>991</v>
      </c>
      <c r="B761" s="179" t="s">
        <v>369</v>
      </c>
      <c r="C761" s="185" t="s">
        <v>545</v>
      </c>
    </row>
    <row r="762" spans="1:3" x14ac:dyDescent="0.2">
      <c r="A762" s="186">
        <v>996</v>
      </c>
      <c r="B762" s="179" t="s">
        <v>448</v>
      </c>
      <c r="C762" s="185" t="s">
        <v>544</v>
      </c>
    </row>
    <row r="763" spans="1:3" x14ac:dyDescent="0.2">
      <c r="A763" s="186">
        <v>997</v>
      </c>
      <c r="B763" s="179" t="s">
        <v>535</v>
      </c>
      <c r="C763" s="185" t="s">
        <v>544</v>
      </c>
    </row>
  </sheetData>
  <hyperlinks>
    <hyperlink ref="A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X24"/>
  <sheetViews>
    <sheetView topLeftCell="O1" zoomScale="52" zoomScaleNormal="52" workbookViewId="0">
      <selection activeCell="AA1" sqref="AA1:AJ1048576"/>
    </sheetView>
  </sheetViews>
  <sheetFormatPr defaultColWidth="9.140625" defaultRowHeight="12.75" x14ac:dyDescent="0.2"/>
  <cols>
    <col min="1" max="1" width="2.42578125" style="115" customWidth="1"/>
    <col min="2" max="2" width="33.7109375" style="115" customWidth="1"/>
    <col min="3" max="4" width="14.140625" style="115" customWidth="1"/>
    <col min="5" max="9" width="12.140625" style="115" customWidth="1"/>
    <col min="10" max="10" width="5.5703125" style="115" customWidth="1"/>
    <col min="11" max="11" width="5.28515625" style="115" customWidth="1"/>
    <col min="12" max="12" width="35.28515625" style="115" customWidth="1"/>
    <col min="13" max="20" width="11.7109375" style="115" customWidth="1"/>
    <col min="21" max="27" width="9.140625" style="115"/>
    <col min="28" max="28" width="25" style="115" hidden="1" customWidth="1"/>
    <col min="29" max="29" width="14.5703125" style="115" hidden="1" customWidth="1"/>
    <col min="30" max="35" width="0" style="115" hidden="1" customWidth="1"/>
    <col min="36" max="16384" width="9.140625" style="115"/>
  </cols>
  <sheetData>
    <row r="1" spans="1:154" x14ac:dyDescent="0.2">
      <c r="B1" s="98" t="s">
        <v>24</v>
      </c>
      <c r="J1" s="116"/>
      <c r="K1" s="116"/>
      <c r="L1" s="116"/>
      <c r="M1" s="116"/>
      <c r="N1" s="116"/>
      <c r="O1" s="116"/>
      <c r="P1" s="116"/>
      <c r="Q1" s="116"/>
      <c r="R1" s="116"/>
      <c r="S1" s="116"/>
      <c r="T1" s="116"/>
      <c r="U1" s="116"/>
      <c r="V1" s="116"/>
      <c r="W1" s="116"/>
      <c r="X1" s="116"/>
      <c r="Y1" s="116"/>
      <c r="Z1" s="116"/>
      <c r="AA1" s="116"/>
      <c r="AB1" s="116"/>
      <c r="AC1" s="116"/>
      <c r="AD1" s="116"/>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c r="BG1" s="116"/>
      <c r="BH1" s="116"/>
      <c r="BI1" s="116"/>
      <c r="BJ1" s="116"/>
      <c r="BK1" s="116"/>
      <c r="BL1" s="116"/>
      <c r="BM1" s="116"/>
      <c r="BN1" s="116"/>
      <c r="BO1" s="116"/>
      <c r="BP1" s="116"/>
      <c r="BQ1" s="116"/>
      <c r="BR1" s="116"/>
      <c r="BS1" s="116"/>
      <c r="BT1" s="116"/>
      <c r="BU1" s="116"/>
      <c r="BV1" s="116"/>
      <c r="BW1" s="116"/>
      <c r="BX1" s="116"/>
      <c r="BY1" s="116"/>
      <c r="BZ1" s="116"/>
      <c r="CA1" s="116"/>
      <c r="CB1" s="116"/>
      <c r="CC1" s="116"/>
      <c r="CD1" s="116"/>
      <c r="CE1" s="116"/>
      <c r="CF1" s="116"/>
      <c r="CG1" s="116"/>
      <c r="CH1" s="116"/>
      <c r="CI1" s="116"/>
      <c r="CJ1" s="116"/>
      <c r="CK1" s="116"/>
      <c r="CL1" s="116"/>
      <c r="CM1" s="116"/>
      <c r="CN1" s="116"/>
      <c r="CO1" s="116"/>
      <c r="CP1" s="116"/>
      <c r="CQ1" s="116"/>
      <c r="CR1" s="116"/>
      <c r="CS1" s="116"/>
      <c r="CT1" s="116"/>
      <c r="CU1" s="116"/>
      <c r="CV1" s="116"/>
      <c r="CW1" s="116"/>
      <c r="CX1" s="116"/>
      <c r="CY1" s="116"/>
      <c r="CZ1" s="116"/>
      <c r="DA1" s="116"/>
      <c r="DB1" s="116"/>
      <c r="DC1" s="116"/>
      <c r="DD1" s="116"/>
      <c r="DE1" s="116"/>
      <c r="DF1" s="116"/>
      <c r="DG1" s="116"/>
      <c r="DH1" s="116"/>
      <c r="DI1" s="116"/>
      <c r="DJ1" s="116"/>
      <c r="DK1" s="116"/>
      <c r="DL1" s="116"/>
      <c r="DM1" s="116"/>
      <c r="DN1" s="116"/>
      <c r="DO1" s="116"/>
      <c r="DP1" s="116"/>
      <c r="DQ1" s="116"/>
      <c r="DR1" s="116"/>
      <c r="DS1" s="116"/>
      <c r="DT1" s="116"/>
      <c r="DU1" s="116"/>
      <c r="DV1" s="116"/>
      <c r="DW1" s="116"/>
      <c r="DX1" s="116"/>
      <c r="DY1" s="116"/>
      <c r="DZ1" s="116"/>
      <c r="EA1" s="116"/>
      <c r="EB1" s="116"/>
      <c r="EC1" s="116"/>
      <c r="ED1" s="116"/>
      <c r="EE1" s="116"/>
      <c r="EF1" s="116"/>
      <c r="EG1" s="116"/>
      <c r="EH1" s="116"/>
      <c r="EI1" s="116"/>
      <c r="EJ1" s="116"/>
      <c r="EK1" s="116"/>
      <c r="EL1" s="116"/>
      <c r="EM1" s="116"/>
      <c r="EN1" s="116"/>
      <c r="EO1" s="116"/>
      <c r="EP1" s="116"/>
      <c r="EQ1" s="116"/>
      <c r="ER1" s="116"/>
      <c r="ES1" s="116"/>
      <c r="ET1" s="116"/>
      <c r="EU1" s="116"/>
      <c r="EV1" s="116"/>
      <c r="EW1" s="116"/>
      <c r="EX1" s="116"/>
    </row>
    <row r="2" spans="1:154" s="117" customFormat="1" ht="21.75" customHeight="1" x14ac:dyDescent="0.2">
      <c r="B2" s="315" t="str">
        <f>Overview!B4&amp; " - Effective from "&amp;TEXT(Overview!D4,"D MMMM YYYY")&amp;" - "&amp;Overview!E4</f>
        <v>Western Power Distribution (South Wales) plc - Effective from 1 April 2021 - Final</v>
      </c>
      <c r="C2" s="316"/>
      <c r="D2" s="316"/>
      <c r="E2" s="316"/>
      <c r="F2" s="316"/>
      <c r="G2" s="316"/>
      <c r="H2" s="316"/>
      <c r="I2" s="316"/>
      <c r="J2" s="316"/>
      <c r="K2" s="316"/>
      <c r="L2" s="316"/>
      <c r="M2" s="316"/>
      <c r="N2" s="316"/>
      <c r="O2" s="316"/>
      <c r="P2" s="316"/>
      <c r="Q2" s="316"/>
      <c r="R2" s="316"/>
      <c r="S2" s="316"/>
      <c r="T2" s="317"/>
      <c r="U2" s="116"/>
      <c r="V2" s="116"/>
      <c r="W2" s="116"/>
      <c r="X2" s="116"/>
      <c r="Y2" s="116"/>
      <c r="Z2" s="116"/>
      <c r="AA2" s="116"/>
      <c r="AB2" s="30"/>
      <c r="AC2" s="61" t="s">
        <v>293</v>
      </c>
      <c r="AD2" s="61" t="s">
        <v>295</v>
      </c>
      <c r="AE2" s="61" t="s">
        <v>294</v>
      </c>
      <c r="AF2" s="160" t="s">
        <v>30</v>
      </c>
      <c r="AG2" s="160" t="s">
        <v>31</v>
      </c>
      <c r="AH2" s="30" t="s">
        <v>175</v>
      </c>
      <c r="AI2" s="160" t="s">
        <v>59</v>
      </c>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c r="CG2" s="116"/>
      <c r="CH2" s="116"/>
      <c r="CI2" s="116"/>
      <c r="CJ2" s="116"/>
      <c r="CK2" s="116"/>
      <c r="CL2" s="116"/>
      <c r="CM2" s="116"/>
      <c r="CN2" s="116"/>
      <c r="CO2" s="116"/>
      <c r="CP2" s="116"/>
      <c r="CQ2" s="116"/>
      <c r="CR2" s="116"/>
      <c r="CS2" s="116"/>
      <c r="CT2" s="116"/>
      <c r="CU2" s="116"/>
      <c r="CV2" s="116"/>
      <c r="CW2" s="116"/>
      <c r="CX2" s="116"/>
      <c r="CY2" s="116"/>
      <c r="CZ2" s="116"/>
      <c r="DA2" s="116"/>
      <c r="DB2" s="116"/>
      <c r="DC2" s="116"/>
      <c r="DD2" s="116"/>
      <c r="DE2" s="116"/>
      <c r="DF2" s="116"/>
      <c r="DG2" s="116"/>
      <c r="DH2" s="116"/>
      <c r="DI2" s="116"/>
      <c r="DJ2" s="116"/>
      <c r="DK2" s="116"/>
      <c r="DL2" s="116"/>
      <c r="DM2" s="116"/>
      <c r="DN2" s="116"/>
      <c r="DO2" s="116"/>
      <c r="DP2" s="116"/>
      <c r="DQ2" s="116"/>
      <c r="DR2" s="116"/>
      <c r="DS2" s="116"/>
      <c r="DT2" s="116"/>
      <c r="DU2" s="116"/>
      <c r="DV2" s="116"/>
      <c r="DW2" s="116"/>
      <c r="DX2" s="116"/>
      <c r="DY2" s="116"/>
      <c r="DZ2" s="116"/>
      <c r="EA2" s="116"/>
      <c r="EB2" s="116"/>
      <c r="EC2" s="116"/>
      <c r="ED2" s="116"/>
      <c r="EE2" s="116"/>
      <c r="EF2" s="116"/>
      <c r="EG2" s="116"/>
      <c r="EH2" s="116"/>
      <c r="EI2" s="116"/>
      <c r="EJ2" s="116"/>
      <c r="EK2" s="116"/>
      <c r="EL2" s="116"/>
      <c r="EM2" s="116"/>
      <c r="EN2" s="116"/>
      <c r="EO2" s="116"/>
      <c r="EP2" s="116"/>
      <c r="EQ2" s="116"/>
      <c r="ER2" s="116"/>
      <c r="ES2" s="116"/>
      <c r="ET2" s="116"/>
      <c r="EU2" s="116"/>
      <c r="EV2" s="116"/>
      <c r="EW2" s="116"/>
      <c r="EX2" s="116"/>
    </row>
    <row r="3" spans="1:154" s="119" customFormat="1" ht="9" customHeight="1" x14ac:dyDescent="0.2">
      <c r="A3" s="118"/>
      <c r="B3" s="118"/>
      <c r="C3" s="118"/>
      <c r="D3" s="118"/>
      <c r="E3" s="118"/>
      <c r="F3" s="118"/>
      <c r="G3" s="118"/>
      <c r="H3" s="118"/>
      <c r="I3" s="118"/>
      <c r="J3" s="118"/>
      <c r="K3" s="118"/>
      <c r="L3" s="116"/>
      <c r="M3" s="116"/>
      <c r="N3" s="116"/>
      <c r="O3" s="116"/>
      <c r="P3" s="116"/>
      <c r="Q3" s="116"/>
      <c r="R3" s="116"/>
      <c r="S3" s="116"/>
      <c r="T3" s="116"/>
      <c r="U3" s="116"/>
      <c r="V3" s="116"/>
      <c r="W3" s="116"/>
      <c r="X3" s="116"/>
      <c r="Y3" s="116"/>
      <c r="Z3" s="116"/>
      <c r="AA3" s="116"/>
      <c r="AB3" s="19" t="s">
        <v>189</v>
      </c>
      <c r="AC3" s="162" t="s">
        <v>299</v>
      </c>
      <c r="AD3" s="163" t="s">
        <v>301</v>
      </c>
      <c r="AE3" s="164" t="s">
        <v>294</v>
      </c>
      <c r="AF3" s="170" t="s">
        <v>303</v>
      </c>
      <c r="AG3" s="165" t="s">
        <v>306</v>
      </c>
      <c r="AH3" s="165" t="s">
        <v>306</v>
      </c>
      <c r="AI3" s="166" t="s">
        <v>306</v>
      </c>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c r="BH3" s="116"/>
      <c r="BI3" s="116"/>
      <c r="BJ3" s="116"/>
      <c r="BK3" s="116"/>
      <c r="BL3" s="116"/>
      <c r="BM3" s="116"/>
      <c r="BN3" s="116"/>
      <c r="BO3" s="116"/>
      <c r="BP3" s="116"/>
      <c r="BQ3" s="116"/>
      <c r="BR3" s="116"/>
      <c r="BS3" s="116"/>
      <c r="BT3" s="116"/>
      <c r="BU3" s="116"/>
      <c r="BV3" s="116"/>
      <c r="BW3" s="116"/>
      <c r="BX3" s="116"/>
      <c r="BY3" s="116"/>
      <c r="BZ3" s="116"/>
      <c r="CA3" s="116"/>
      <c r="CB3" s="116"/>
      <c r="CC3" s="116"/>
      <c r="CD3" s="116"/>
      <c r="CE3" s="116"/>
      <c r="CF3" s="116"/>
      <c r="CG3" s="116"/>
      <c r="CH3" s="116"/>
      <c r="CI3" s="116"/>
      <c r="CJ3" s="116"/>
      <c r="CK3" s="116"/>
      <c r="CL3" s="116"/>
      <c r="CM3" s="116"/>
      <c r="CN3" s="116"/>
      <c r="CO3" s="116"/>
      <c r="CP3" s="116"/>
      <c r="CQ3" s="116"/>
      <c r="CR3" s="116"/>
      <c r="CS3" s="116"/>
      <c r="CT3" s="116"/>
      <c r="CU3" s="116"/>
      <c r="CV3" s="116"/>
      <c r="CW3" s="116"/>
      <c r="CX3" s="116"/>
      <c r="CY3" s="116"/>
      <c r="CZ3" s="116"/>
      <c r="DA3" s="116"/>
      <c r="DB3" s="116"/>
      <c r="DC3" s="116"/>
      <c r="DD3" s="116"/>
      <c r="DE3" s="116"/>
      <c r="DF3" s="116"/>
      <c r="DG3" s="116"/>
      <c r="DH3" s="116"/>
      <c r="DI3" s="116"/>
      <c r="DJ3" s="116"/>
      <c r="DK3" s="116"/>
      <c r="DL3" s="116"/>
      <c r="DM3" s="116"/>
      <c r="DN3" s="116"/>
      <c r="DO3" s="116"/>
      <c r="DP3" s="116"/>
      <c r="DQ3" s="116"/>
      <c r="DR3" s="116"/>
      <c r="DS3" s="116"/>
      <c r="DT3" s="116"/>
      <c r="DU3" s="116"/>
      <c r="DV3" s="116"/>
      <c r="DW3" s="116"/>
      <c r="DX3" s="116"/>
      <c r="DY3" s="116"/>
      <c r="DZ3" s="116"/>
      <c r="EA3" s="116"/>
      <c r="EB3" s="116"/>
      <c r="EC3" s="116"/>
      <c r="ED3" s="116"/>
      <c r="EE3" s="116"/>
      <c r="EF3" s="116"/>
      <c r="EG3" s="116"/>
      <c r="EH3" s="116"/>
      <c r="EI3" s="116"/>
      <c r="EJ3" s="116"/>
      <c r="EK3" s="116"/>
      <c r="EL3" s="116"/>
      <c r="EM3" s="116"/>
      <c r="EN3" s="116"/>
      <c r="EO3" s="116"/>
      <c r="EP3" s="116"/>
      <c r="EQ3" s="116"/>
      <c r="ER3" s="116"/>
      <c r="ES3" s="116"/>
      <c r="ET3" s="116"/>
      <c r="EU3" s="116"/>
      <c r="EV3" s="116"/>
      <c r="EW3" s="116"/>
      <c r="EX3" s="116"/>
    </row>
    <row r="4" spans="1:154" ht="26.25" customHeight="1" x14ac:dyDescent="0.2">
      <c r="B4" s="321" t="s">
        <v>297</v>
      </c>
      <c r="C4" s="322"/>
      <c r="D4" s="322"/>
      <c r="E4" s="322"/>
      <c r="F4" s="322"/>
      <c r="G4" s="322"/>
      <c r="H4" s="322"/>
      <c r="I4" s="323"/>
      <c r="L4" s="321" t="s">
        <v>298</v>
      </c>
      <c r="M4" s="322"/>
      <c r="N4" s="322"/>
      <c r="O4" s="322"/>
      <c r="P4" s="322"/>
      <c r="Q4" s="322"/>
      <c r="R4" s="322"/>
      <c r="S4" s="322"/>
      <c r="T4" s="323"/>
      <c r="AB4" s="19" t="s">
        <v>190</v>
      </c>
      <c r="AC4" s="162" t="s">
        <v>299</v>
      </c>
      <c r="AD4" s="163" t="s">
        <v>301</v>
      </c>
      <c r="AE4" s="164" t="s">
        <v>294</v>
      </c>
      <c r="AF4" s="165" t="s">
        <v>306</v>
      </c>
      <c r="AG4" s="165" t="s">
        <v>306</v>
      </c>
      <c r="AH4" s="165" t="s">
        <v>306</v>
      </c>
      <c r="AI4" s="166" t="s">
        <v>306</v>
      </c>
    </row>
    <row r="5" spans="1:154" ht="18" customHeight="1" x14ac:dyDescent="0.2">
      <c r="B5" s="325" t="s">
        <v>145</v>
      </c>
      <c r="C5" s="325"/>
      <c r="D5" s="325"/>
      <c r="E5" s="325"/>
      <c r="F5" s="325"/>
      <c r="G5" s="325"/>
      <c r="H5" s="325"/>
      <c r="I5" s="325"/>
      <c r="L5" s="325" t="s">
        <v>147</v>
      </c>
      <c r="M5" s="325"/>
      <c r="N5" s="325"/>
      <c r="O5" s="325"/>
      <c r="P5" s="325"/>
      <c r="Q5" s="325"/>
      <c r="R5" s="325"/>
      <c r="S5" s="325"/>
      <c r="T5" s="325"/>
      <c r="AB5" s="19" t="s">
        <v>191</v>
      </c>
      <c r="AC5" s="162" t="s">
        <v>299</v>
      </c>
      <c r="AD5" s="163" t="s">
        <v>301</v>
      </c>
      <c r="AE5" s="164" t="s">
        <v>294</v>
      </c>
      <c r="AF5" s="170" t="s">
        <v>303</v>
      </c>
      <c r="AG5" s="165" t="s">
        <v>306</v>
      </c>
      <c r="AH5" s="165" t="s">
        <v>306</v>
      </c>
      <c r="AI5" s="166" t="s">
        <v>306</v>
      </c>
    </row>
    <row r="6" spans="1:154" s="120" customFormat="1" ht="27.75" customHeight="1" x14ac:dyDescent="0.2">
      <c r="B6" s="324" t="s">
        <v>151</v>
      </c>
      <c r="C6" s="324"/>
      <c r="D6" s="324"/>
      <c r="E6" s="324"/>
      <c r="F6" s="324"/>
      <c r="G6" s="324"/>
      <c r="H6" s="324"/>
      <c r="I6" s="324"/>
      <c r="L6" s="324" t="s">
        <v>152</v>
      </c>
      <c r="M6" s="324"/>
      <c r="N6" s="324"/>
      <c r="O6" s="324"/>
      <c r="P6" s="324"/>
      <c r="Q6" s="324"/>
      <c r="R6" s="324"/>
      <c r="S6" s="324"/>
      <c r="T6" s="324"/>
      <c r="AB6" s="19" t="s">
        <v>192</v>
      </c>
      <c r="AC6" s="162" t="s">
        <v>299</v>
      </c>
      <c r="AD6" s="163" t="s">
        <v>301</v>
      </c>
      <c r="AE6" s="164" t="s">
        <v>294</v>
      </c>
      <c r="AF6" s="165" t="s">
        <v>306</v>
      </c>
      <c r="AG6" s="165" t="s">
        <v>306</v>
      </c>
      <c r="AH6" s="165" t="s">
        <v>306</v>
      </c>
      <c r="AI6" s="166" t="s">
        <v>306</v>
      </c>
    </row>
    <row r="7" spans="1:154" ht="18" customHeight="1" x14ac:dyDescent="0.2">
      <c r="B7" s="325" t="s">
        <v>146</v>
      </c>
      <c r="C7" s="325"/>
      <c r="D7" s="325"/>
      <c r="E7" s="325"/>
      <c r="F7" s="325"/>
      <c r="G7" s="325"/>
      <c r="H7" s="325"/>
      <c r="I7" s="325"/>
      <c r="L7" s="325" t="s">
        <v>148</v>
      </c>
      <c r="M7" s="325"/>
      <c r="N7" s="325"/>
      <c r="O7" s="325"/>
      <c r="P7" s="325"/>
      <c r="Q7" s="325"/>
      <c r="R7" s="325"/>
      <c r="S7" s="325"/>
      <c r="T7" s="325"/>
      <c r="AB7" s="19" t="s">
        <v>193</v>
      </c>
      <c r="AC7" s="162" t="s">
        <v>299</v>
      </c>
      <c r="AD7" s="163" t="s">
        <v>301</v>
      </c>
      <c r="AE7" s="164" t="s">
        <v>294</v>
      </c>
      <c r="AF7" s="170" t="s">
        <v>303</v>
      </c>
      <c r="AG7" s="170" t="s">
        <v>304</v>
      </c>
      <c r="AH7" s="171" t="s">
        <v>305</v>
      </c>
      <c r="AI7" s="172" t="s">
        <v>59</v>
      </c>
    </row>
    <row r="8" spans="1:154" ht="8.25" customHeight="1" x14ac:dyDescent="0.2">
      <c r="AB8" s="19" t="s">
        <v>194</v>
      </c>
      <c r="AC8" s="162" t="s">
        <v>299</v>
      </c>
      <c r="AD8" s="163" t="s">
        <v>301</v>
      </c>
      <c r="AE8" s="164" t="s">
        <v>294</v>
      </c>
      <c r="AF8" s="170" t="s">
        <v>303</v>
      </c>
      <c r="AG8" s="170" t="s">
        <v>304</v>
      </c>
      <c r="AH8" s="171" t="s">
        <v>305</v>
      </c>
      <c r="AI8" s="167" t="s">
        <v>59</v>
      </c>
    </row>
    <row r="9" spans="1:154" ht="72" customHeight="1" x14ac:dyDescent="0.2">
      <c r="B9" s="121" t="s">
        <v>149</v>
      </c>
      <c r="C9" s="122" t="str">
        <f>IFERROR(VLOOKUP($B$10,$AB$2:$AI$18,2,FALSE),AC2)</f>
        <v>Red/black unit charge
p/kWh</v>
      </c>
      <c r="D9" s="122" t="str">
        <f>IFERROR(VLOOKUP($B$10,$AB$2:$AI$18,3,FALSE),AD2)</f>
        <v>Amber/yellow unit charge
p/kWh</v>
      </c>
      <c r="E9" s="122" t="str">
        <f>IFERROR(VLOOKUP($B$10,$AB$2:$AI$18,4,FALSE),AE2)</f>
        <v>Green unit charge
p/kWh</v>
      </c>
      <c r="F9" s="122" t="str">
        <f>IFERROR(VLOOKUP($B$10,$AB$2:$AI$18,5,FALSE),AF2)</f>
        <v>Fixed charge p/MPAN/day</v>
      </c>
      <c r="G9" s="122" t="str">
        <f>IFERROR(VLOOKUP($B$10,$AB$2:$AI$18,6,FALSE),AG2)</f>
        <v>Capacity charge p/kVA/day</v>
      </c>
      <c r="H9" s="122" t="str">
        <f>IFERROR(VLOOKUP($B$10,$AB$2:$AI$18,7,FALSE),AH2)</f>
        <v>Exceeded capacity charge
p/kVA/day</v>
      </c>
      <c r="I9" s="122" t="str">
        <f>IFERROR(VLOOKUP($B$10,$AB$2:$AI$18,8,FALSE),AI2)</f>
        <v>Reactive power charge
p/kVArh</v>
      </c>
      <c r="L9" s="121" t="s">
        <v>150</v>
      </c>
      <c r="M9" s="140" t="str">
        <f>'Annex 2 EHV charges'!H10</f>
        <v>Import
Super Red
unit charge
(p/kWh)</v>
      </c>
      <c r="N9" s="140" t="str">
        <f>'Annex 2 EHV charges'!I10</f>
        <v>Import
fixed charge
(p/day)</v>
      </c>
      <c r="O9" s="140" t="str">
        <f>'Annex 2 EHV charges'!J10</f>
        <v>Import
capacity charge
(p/kVA/day)</v>
      </c>
      <c r="P9" s="140" t="str">
        <f>'Annex 2 EHV charges'!K10</f>
        <v>Import
exceeded capacity charge
(p/kVA/day)</v>
      </c>
      <c r="Q9" s="141" t="str">
        <f>'Annex 2 EHV charges'!L10</f>
        <v>Export
Super Red
unit charge
(p/kWh)</v>
      </c>
      <c r="R9" s="141" t="str">
        <f>'Annex 2 EHV charges'!M10</f>
        <v>Export
fixed charge
(p/day)</v>
      </c>
      <c r="S9" s="141" t="str">
        <f>'Annex 2 EHV charges'!N10</f>
        <v>Export
capacity charge
(p/kVA/day)</v>
      </c>
      <c r="T9" s="141" t="str">
        <f>'Annex 2 EHV charges'!O10</f>
        <v>Export
exceeded capacity charge
(p/kVA/day)</v>
      </c>
      <c r="AB9" s="19" t="s">
        <v>195</v>
      </c>
      <c r="AC9" s="162" t="s">
        <v>299</v>
      </c>
      <c r="AD9" s="163" t="s">
        <v>301</v>
      </c>
      <c r="AE9" s="164" t="s">
        <v>294</v>
      </c>
      <c r="AF9" s="170" t="s">
        <v>303</v>
      </c>
      <c r="AG9" s="170" t="s">
        <v>304</v>
      </c>
      <c r="AH9" s="171" t="s">
        <v>305</v>
      </c>
      <c r="AI9" s="167" t="s">
        <v>59</v>
      </c>
    </row>
    <row r="10" spans="1:154" ht="30" customHeight="1" x14ac:dyDescent="0.2">
      <c r="B10" s="109"/>
      <c r="C10" s="136" t="str">
        <f>IFERROR(VLOOKUP($B$10,'Annex 1 LV, HV and UMS charges'!$A:$K,4,FALSE),"")</f>
        <v/>
      </c>
      <c r="D10" s="137" t="str">
        <f>IFERROR(VLOOKUP($B$10,'Annex 1 LV, HV and UMS charges'!$A:$K,5,FALSE),"")</f>
        <v/>
      </c>
      <c r="E10" s="137" t="str">
        <f>IFERROR(VLOOKUP($B$10,'Annex 1 LV, HV and UMS charges'!$A:$K,6,FALSE),"")</f>
        <v/>
      </c>
      <c r="F10" s="111" t="str">
        <f>IFERROR(VLOOKUP($B$10,'Annex 1 LV, HV and UMS charges'!$A:$K,7,FALSE),"")</f>
        <v/>
      </c>
      <c r="G10" s="111" t="str">
        <f>IFERROR(VLOOKUP($B$10,'Annex 1 LV, HV and UMS charges'!$A:$K,8,FALSE),"")</f>
        <v/>
      </c>
      <c r="H10" s="111" t="str">
        <f>IFERROR(VLOOKUP($B$10,'Annex 1 LV, HV and UMS charges'!$A:$K,9,FALSE),"")</f>
        <v/>
      </c>
      <c r="I10" s="111" t="str">
        <f>IFERROR(VLOOKUP($B$10,'Annex 1 LV, HV and UMS charges'!$A:$K,10,FALSE),"")</f>
        <v/>
      </c>
      <c r="L10" s="109"/>
      <c r="M10" s="111" t="str">
        <f>IFERROR(VLOOKUP($L$10,'Annex 2 EHV charges'!$G:$O,2,FALSE),"")</f>
        <v/>
      </c>
      <c r="N10" s="111" t="str">
        <f>IFERROR(VLOOKUP($L$10,'Annex 2 EHV charges'!$G:$O,3,FALSE),"")</f>
        <v/>
      </c>
      <c r="O10" s="111" t="str">
        <f>IFERROR(VLOOKUP($L$10,'Annex 2 EHV charges'!$G:$O,4,FALSE),"")</f>
        <v/>
      </c>
      <c r="P10" s="111" t="str">
        <f>IFERROR(VLOOKUP($L$10,'Annex 2 EHV charges'!$G:$O,5,FALSE),"")</f>
        <v/>
      </c>
      <c r="Q10" s="124" t="str">
        <f>IFERROR(VLOOKUP($L$10,'Annex 2 EHV charges'!$G:$O,6,FALSE),"")</f>
        <v/>
      </c>
      <c r="R10" s="124" t="str">
        <f>IFERROR(VLOOKUP($L$10,'Annex 2 EHV charges'!$G:$O,7,FALSE),"")</f>
        <v/>
      </c>
      <c r="S10" s="124" t="str">
        <f>IFERROR(VLOOKUP($L$10,'Annex 2 EHV charges'!$G:$O,8,FALSE),"")</f>
        <v/>
      </c>
      <c r="T10" s="124" t="str">
        <f>IFERROR(VLOOKUP($L$10,'Annex 2 EHV charges'!$G:$O,9,FALSE),"")</f>
        <v/>
      </c>
      <c r="AB10" s="19" t="s">
        <v>196</v>
      </c>
      <c r="AC10" s="168" t="s">
        <v>300</v>
      </c>
      <c r="AD10" s="169" t="s">
        <v>302</v>
      </c>
      <c r="AE10" s="164" t="s">
        <v>294</v>
      </c>
      <c r="AF10" s="165" t="s">
        <v>306</v>
      </c>
      <c r="AG10" s="165" t="s">
        <v>306</v>
      </c>
      <c r="AH10" s="165" t="s">
        <v>306</v>
      </c>
      <c r="AI10" s="165" t="s">
        <v>306</v>
      </c>
    </row>
    <row r="11" spans="1:154" ht="7.5" customHeight="1" x14ac:dyDescent="0.2">
      <c r="AB11" s="19" t="s">
        <v>197</v>
      </c>
      <c r="AC11" s="162" t="s">
        <v>299</v>
      </c>
      <c r="AD11" s="163" t="s">
        <v>301</v>
      </c>
      <c r="AE11" s="164" t="s">
        <v>294</v>
      </c>
      <c r="AF11" s="170" t="s">
        <v>303</v>
      </c>
      <c r="AG11" s="165" t="s">
        <v>306</v>
      </c>
      <c r="AH11" s="165" t="s">
        <v>306</v>
      </c>
      <c r="AI11" s="165" t="s">
        <v>306</v>
      </c>
    </row>
    <row r="12" spans="1:154" ht="88.5" customHeight="1" x14ac:dyDescent="0.2">
      <c r="B12" s="125" t="s">
        <v>115</v>
      </c>
      <c r="C12" s="122" t="str">
        <f>C9</f>
        <v>Red/black unit charge
p/kWh</v>
      </c>
      <c r="D12" s="122" t="str">
        <f>D9</f>
        <v>Amber/yellow unit charge
p/kWh</v>
      </c>
      <c r="E12" s="122" t="str">
        <f>E9</f>
        <v>Green unit charge
p/kWh</v>
      </c>
      <c r="F12" s="122" t="s">
        <v>116</v>
      </c>
      <c r="G12" s="122" t="s">
        <v>113</v>
      </c>
      <c r="H12" s="122" t="s">
        <v>178</v>
      </c>
      <c r="I12" s="122" t="s">
        <v>114</v>
      </c>
      <c r="L12" s="125" t="s">
        <v>115</v>
      </c>
      <c r="M12" s="122" t="s">
        <v>135</v>
      </c>
      <c r="N12" s="122" t="s">
        <v>116</v>
      </c>
      <c r="O12" s="122" t="s">
        <v>131</v>
      </c>
      <c r="P12" s="122" t="s">
        <v>178</v>
      </c>
      <c r="Q12" s="123" t="s">
        <v>133</v>
      </c>
      <c r="R12" s="123" t="s">
        <v>116</v>
      </c>
      <c r="S12" s="123" t="s">
        <v>132</v>
      </c>
      <c r="T12" s="123" t="s">
        <v>178</v>
      </c>
      <c r="AB12" s="19" t="s">
        <v>198</v>
      </c>
      <c r="AC12" s="162" t="s">
        <v>299</v>
      </c>
      <c r="AD12" s="163" t="s">
        <v>301</v>
      </c>
      <c r="AE12" s="164" t="s">
        <v>294</v>
      </c>
      <c r="AF12" s="170" t="s">
        <v>303</v>
      </c>
      <c r="AG12" s="165" t="s">
        <v>306</v>
      </c>
      <c r="AH12" s="165" t="s">
        <v>306</v>
      </c>
      <c r="AI12" s="165" t="s">
        <v>306</v>
      </c>
    </row>
    <row r="13" spans="1:154" ht="30" customHeight="1" x14ac:dyDescent="0.2">
      <c r="B13" s="126" t="s">
        <v>117</v>
      </c>
      <c r="C13" s="131"/>
      <c r="D13" s="131"/>
      <c r="E13" s="131"/>
      <c r="F13" s="131"/>
      <c r="G13" s="131"/>
      <c r="H13" s="131"/>
      <c r="I13" s="131"/>
      <c r="L13" s="126" t="s">
        <v>117</v>
      </c>
      <c r="M13" s="112"/>
      <c r="N13" s="112"/>
      <c r="O13" s="112"/>
      <c r="P13" s="112"/>
      <c r="Q13" s="113"/>
      <c r="R13" s="113">
        <f>N13</f>
        <v>0</v>
      </c>
      <c r="S13" s="113"/>
      <c r="T13" s="113"/>
      <c r="AB13" s="19" t="s">
        <v>199</v>
      </c>
      <c r="AC13" s="162" t="s">
        <v>299</v>
      </c>
      <c r="AD13" s="163" t="s">
        <v>301</v>
      </c>
      <c r="AE13" s="164" t="s">
        <v>294</v>
      </c>
      <c r="AF13" s="170" t="s">
        <v>303</v>
      </c>
      <c r="AG13" s="165" t="s">
        <v>306</v>
      </c>
      <c r="AH13" s="165" t="s">
        <v>306</v>
      </c>
      <c r="AI13" s="167" t="s">
        <v>59</v>
      </c>
    </row>
    <row r="14" spans="1:154" ht="30" customHeight="1" x14ac:dyDescent="0.2">
      <c r="B14" s="127" t="s">
        <v>119</v>
      </c>
      <c r="C14" s="110">
        <f t="shared" ref="C14:I14" si="0">C13</f>
        <v>0</v>
      </c>
      <c r="D14" s="110">
        <f t="shared" si="0"/>
        <v>0</v>
      </c>
      <c r="E14" s="110">
        <f t="shared" si="0"/>
        <v>0</v>
      </c>
      <c r="F14" s="110">
        <f t="shared" si="0"/>
        <v>0</v>
      </c>
      <c r="G14" s="110">
        <f t="shared" si="0"/>
        <v>0</v>
      </c>
      <c r="H14" s="110">
        <f t="shared" si="0"/>
        <v>0</v>
      </c>
      <c r="I14" s="110">
        <f t="shared" si="0"/>
        <v>0</v>
      </c>
      <c r="L14" s="127" t="s">
        <v>119</v>
      </c>
      <c r="M14" s="110">
        <f>M13</f>
        <v>0</v>
      </c>
      <c r="N14" s="110">
        <f t="shared" ref="N14:T14" si="1">N13</f>
        <v>0</v>
      </c>
      <c r="O14" s="110">
        <f t="shared" si="1"/>
        <v>0</v>
      </c>
      <c r="P14" s="110">
        <f t="shared" si="1"/>
        <v>0</v>
      </c>
      <c r="Q14" s="114">
        <f t="shared" si="1"/>
        <v>0</v>
      </c>
      <c r="R14" s="114">
        <f t="shared" si="1"/>
        <v>0</v>
      </c>
      <c r="S14" s="114">
        <f t="shared" si="1"/>
        <v>0</v>
      </c>
      <c r="T14" s="114">
        <f t="shared" si="1"/>
        <v>0</v>
      </c>
      <c r="AB14" s="19" t="s">
        <v>200</v>
      </c>
      <c r="AC14" s="162" t="s">
        <v>299</v>
      </c>
      <c r="AD14" s="163" t="s">
        <v>301</v>
      </c>
      <c r="AE14" s="164" t="s">
        <v>294</v>
      </c>
      <c r="AF14" s="170" t="s">
        <v>303</v>
      </c>
      <c r="AG14" s="165" t="s">
        <v>306</v>
      </c>
      <c r="AH14" s="165" t="s">
        <v>306</v>
      </c>
      <c r="AI14" s="165" t="s">
        <v>306</v>
      </c>
    </row>
    <row r="15" spans="1:154" ht="7.5" customHeight="1" x14ac:dyDescent="0.2">
      <c r="AB15" s="19" t="s">
        <v>201</v>
      </c>
      <c r="AC15" s="162" t="s">
        <v>299</v>
      </c>
      <c r="AD15" s="163" t="s">
        <v>301</v>
      </c>
      <c r="AE15" s="164" t="s">
        <v>294</v>
      </c>
      <c r="AF15" s="170" t="s">
        <v>303</v>
      </c>
      <c r="AG15" s="165" t="s">
        <v>306</v>
      </c>
      <c r="AH15" s="165" t="s">
        <v>306</v>
      </c>
      <c r="AI15" s="167" t="s">
        <v>59</v>
      </c>
    </row>
    <row r="16" spans="1:154" ht="63.75" customHeight="1" x14ac:dyDescent="0.2">
      <c r="B16" s="125" t="s">
        <v>118</v>
      </c>
      <c r="C16" s="122" t="s">
        <v>128</v>
      </c>
      <c r="D16" s="122" t="s">
        <v>129</v>
      </c>
      <c r="E16" s="122" t="s">
        <v>130</v>
      </c>
      <c r="F16" s="122" t="s">
        <v>124</v>
      </c>
      <c r="G16" s="122" t="s">
        <v>123</v>
      </c>
      <c r="H16" s="122" t="s">
        <v>179</v>
      </c>
      <c r="I16" s="122" t="s">
        <v>122</v>
      </c>
      <c r="L16" s="125" t="s">
        <v>118</v>
      </c>
      <c r="M16" s="122" t="s">
        <v>136</v>
      </c>
      <c r="N16" s="122" t="s">
        <v>134</v>
      </c>
      <c r="O16" s="122" t="s">
        <v>139</v>
      </c>
      <c r="P16" s="122" t="s">
        <v>180</v>
      </c>
      <c r="Q16" s="123" t="s">
        <v>137</v>
      </c>
      <c r="R16" s="123" t="s">
        <v>138</v>
      </c>
      <c r="S16" s="123" t="s">
        <v>140</v>
      </c>
      <c r="T16" s="123" t="s">
        <v>181</v>
      </c>
      <c r="AB16" s="19" t="s">
        <v>202</v>
      </c>
      <c r="AC16" s="162" t="s">
        <v>299</v>
      </c>
      <c r="AD16" s="163" t="s">
        <v>301</v>
      </c>
      <c r="AE16" s="164" t="s">
        <v>294</v>
      </c>
      <c r="AF16" s="170" t="s">
        <v>303</v>
      </c>
      <c r="AG16" s="165" t="s">
        <v>306</v>
      </c>
      <c r="AH16" s="165" t="s">
        <v>306</v>
      </c>
      <c r="AI16" s="165" t="s">
        <v>306</v>
      </c>
    </row>
    <row r="17" spans="2:35" ht="30" customHeight="1" x14ac:dyDescent="0.2">
      <c r="B17" s="126" t="s">
        <v>120</v>
      </c>
      <c r="C17" s="132" t="str">
        <f>IFERROR(C10*C13/100,"")</f>
        <v/>
      </c>
      <c r="D17" s="132" t="str">
        <f t="shared" ref="D17:I17" si="2">IFERROR(D10*D13/100,"")</f>
        <v/>
      </c>
      <c r="E17" s="132" t="str">
        <f t="shared" si="2"/>
        <v/>
      </c>
      <c r="F17" s="132" t="str">
        <f t="shared" si="2"/>
        <v/>
      </c>
      <c r="G17" s="132" t="str">
        <f>IFERROR(G10*G13*F13/100,"")</f>
        <v/>
      </c>
      <c r="H17" s="132" t="str">
        <f>IFERROR(H10*H13*F13/100,"")</f>
        <v/>
      </c>
      <c r="I17" s="132" t="str">
        <f t="shared" si="2"/>
        <v/>
      </c>
      <c r="L17" s="128" t="s">
        <v>120</v>
      </c>
      <c r="M17" s="132" t="str">
        <f>IFERROR(M10*M13/100,"")</f>
        <v/>
      </c>
      <c r="N17" s="132" t="str">
        <f>IFERROR(N10*N13/100,"")</f>
        <v/>
      </c>
      <c r="O17" s="132" t="str">
        <f>IFERROR(O10*O13*N13/100,"")</f>
        <v/>
      </c>
      <c r="P17" s="132" t="str">
        <f>IFERROR(P10*P13*N13/100,"")</f>
        <v/>
      </c>
      <c r="Q17" s="133" t="str">
        <f>IFERROR(Q10*Q13/100,"")</f>
        <v/>
      </c>
      <c r="R17" s="133" t="str">
        <f>IFERROR(R10*R13/100,"")</f>
        <v/>
      </c>
      <c r="S17" s="133" t="str">
        <f>IFERROR(S10*S13*R13/100,"")</f>
        <v/>
      </c>
      <c r="T17" s="133" t="str">
        <f>IFERROR(T10*T13*R13/100,"")</f>
        <v/>
      </c>
      <c r="AB17" s="19" t="s">
        <v>203</v>
      </c>
      <c r="AC17" s="162" t="s">
        <v>299</v>
      </c>
      <c r="AD17" s="163" t="s">
        <v>301</v>
      </c>
      <c r="AE17" s="164" t="s">
        <v>294</v>
      </c>
      <c r="AF17" s="170" t="s">
        <v>303</v>
      </c>
      <c r="AG17" s="165" t="s">
        <v>306</v>
      </c>
      <c r="AH17" s="165" t="s">
        <v>306</v>
      </c>
      <c r="AI17" s="167" t="s">
        <v>59</v>
      </c>
    </row>
    <row r="18" spans="2:35" ht="30" customHeight="1" x14ac:dyDescent="0.2">
      <c r="B18" s="127" t="s">
        <v>121</v>
      </c>
      <c r="C18" s="134" t="str">
        <f>IFERROR(C10*C14/100,"")</f>
        <v/>
      </c>
      <c r="D18" s="134" t="str">
        <f t="shared" ref="D18:I18" si="3">IFERROR(D10*D14/100,"")</f>
        <v/>
      </c>
      <c r="E18" s="134" t="str">
        <f t="shared" si="3"/>
        <v/>
      </c>
      <c r="F18" s="134" t="str">
        <f t="shared" si="3"/>
        <v/>
      </c>
      <c r="G18" s="134" t="str">
        <f>IFERROR(G10*G14*F14/100,"")</f>
        <v/>
      </c>
      <c r="H18" s="134" t="str">
        <f>IFERROR(H10*H14*F14/100,"")</f>
        <v/>
      </c>
      <c r="I18" s="134" t="str">
        <f t="shared" si="3"/>
        <v/>
      </c>
      <c r="L18" s="129" t="s">
        <v>121</v>
      </c>
      <c r="M18" s="134" t="str">
        <f>IFERROR(M10*M14/100,"")</f>
        <v/>
      </c>
      <c r="N18" s="134" t="str">
        <f>IFERROR(N10*N14/100,"")</f>
        <v/>
      </c>
      <c r="O18" s="134" t="str">
        <f>IFERROR(O10*O14*N14/100,"")</f>
        <v/>
      </c>
      <c r="P18" s="134" t="str">
        <f>IFERROR(P10*P14*N14/100,"")</f>
        <v/>
      </c>
      <c r="Q18" s="135" t="str">
        <f>IFERROR(Q10*Q14/100,"")</f>
        <v/>
      </c>
      <c r="R18" s="135" t="str">
        <f>IFERROR(R10*R14/100,"")</f>
        <v/>
      </c>
      <c r="S18" s="135" t="str">
        <f>IFERROR(S10*S14*R14/100,"")</f>
        <v/>
      </c>
      <c r="T18" s="135" t="str">
        <f>IFERROR(T10*T14*R14/100,"")</f>
        <v/>
      </c>
      <c r="AB18" s="19" t="s">
        <v>204</v>
      </c>
      <c r="AC18" s="162" t="s">
        <v>299</v>
      </c>
      <c r="AD18" s="163" t="s">
        <v>301</v>
      </c>
      <c r="AE18" s="164" t="s">
        <v>294</v>
      </c>
      <c r="AF18" s="170" t="s">
        <v>303</v>
      </c>
      <c r="AG18" s="165" t="s">
        <v>306</v>
      </c>
      <c r="AH18" s="165" t="s">
        <v>306</v>
      </c>
      <c r="AI18" s="165" t="s">
        <v>306</v>
      </c>
    </row>
    <row r="19" spans="2:35" ht="7.5" customHeight="1" x14ac:dyDescent="0.2"/>
    <row r="20" spans="2:35" ht="39.75" customHeight="1" x14ac:dyDescent="0.2">
      <c r="C20" s="130" t="s">
        <v>125</v>
      </c>
      <c r="M20" s="122" t="s">
        <v>141</v>
      </c>
      <c r="N20" s="123" t="s">
        <v>142</v>
      </c>
    </row>
    <row r="21" spans="2:35" ht="30" customHeight="1" x14ac:dyDescent="0.2">
      <c r="B21" s="126" t="s">
        <v>120</v>
      </c>
      <c r="C21" s="132">
        <f>SUM(C17:I17)</f>
        <v>0</v>
      </c>
      <c r="L21" s="126" t="s">
        <v>120</v>
      </c>
      <c r="M21" s="132">
        <f>SUM(M17:P17)</f>
        <v>0</v>
      </c>
      <c r="N21" s="133">
        <f>SUM(Q17:T17)</f>
        <v>0</v>
      </c>
    </row>
    <row r="22" spans="2:35" ht="30" customHeight="1" x14ac:dyDescent="0.2">
      <c r="B22" s="127" t="s">
        <v>121</v>
      </c>
      <c r="C22" s="134">
        <f>SUM(C18:I18)</f>
        <v>0</v>
      </c>
      <c r="L22" s="127" t="s">
        <v>121</v>
      </c>
      <c r="M22" s="134">
        <f>SUM(M18:P18)</f>
        <v>0</v>
      </c>
      <c r="N22" s="135">
        <f>SUM(Q18:T18)</f>
        <v>0</v>
      </c>
    </row>
    <row r="24" spans="2:35" ht="30.75" customHeight="1" x14ac:dyDescent="0.2">
      <c r="B24" s="318" t="s">
        <v>143</v>
      </c>
      <c r="C24" s="319"/>
      <c r="D24" s="320"/>
      <c r="L24" s="318" t="s">
        <v>144</v>
      </c>
      <c r="M24" s="319"/>
      <c r="N24" s="320"/>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containsText" dxfId="2" priority="3" operator="containsText" text="n/a">
      <formula>NOT(ISERROR(SEARCH("n/a",C9)))</formula>
    </cfRule>
  </conditionalFormatting>
  <conditionalFormatting sqref="C10:I10 C12:I14 C16:I18">
    <cfRule type="expression" dxfId="1" priority="2">
      <formula>C$9="n/a"</formula>
    </cfRule>
  </conditionalFormatting>
  <conditionalFormatting sqref="Q9:T10 Q12:T14 Q16:T18">
    <cfRule type="expression" dxfId="0" priority="1">
      <formula>$T$10=0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HV and UMS charges'!$A$14:$A$29</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29"/>
  <sheetViews>
    <sheetView tabSelected="1" zoomScale="55" zoomScaleNormal="55" zoomScaleSheetLayoutView="100" zoomScalePageLayoutView="55" workbookViewId="0">
      <selection activeCell="G5" sqref="G5:H5"/>
    </sheetView>
  </sheetViews>
  <sheetFormatPr defaultColWidth="9.140625" defaultRowHeight="27.75" customHeight="1" x14ac:dyDescent="0.2"/>
  <cols>
    <col min="1" max="1" width="52.7109375" style="2" customWidth="1"/>
    <col min="2" max="2" width="20.7109375" style="3" customWidth="1"/>
    <col min="3" max="3" width="6.85546875" style="2" customWidth="1"/>
    <col min="4" max="4" width="17.5703125" style="2" customWidth="1"/>
    <col min="5" max="7" width="17.5703125" style="3" customWidth="1"/>
    <col min="8" max="9" width="17.5703125" style="9" customWidth="1"/>
    <col min="10" max="10" width="17.5703125" style="5" customWidth="1"/>
    <col min="11" max="11" width="17.5703125" style="6" customWidth="1"/>
    <col min="12" max="12" width="1.42578125" style="4" customWidth="1"/>
    <col min="13" max="13" width="15.5703125" style="4" customWidth="1"/>
    <col min="14" max="19" width="15.5703125" style="2" customWidth="1"/>
    <col min="20" max="16384" width="9.140625" style="2"/>
  </cols>
  <sheetData>
    <row r="1" spans="1:15" ht="27.75" customHeight="1" x14ac:dyDescent="0.2">
      <c r="A1" s="99" t="s">
        <v>24</v>
      </c>
      <c r="B1" s="245" t="s">
        <v>182</v>
      </c>
      <c r="C1" s="246"/>
      <c r="D1" s="246"/>
      <c r="E1" s="244"/>
      <c r="F1" s="244"/>
      <c r="G1" s="244"/>
      <c r="H1" s="244"/>
      <c r="I1" s="244"/>
      <c r="J1" s="244"/>
      <c r="K1" s="244"/>
      <c r="L1" s="58"/>
      <c r="M1" s="58"/>
      <c r="N1" s="58"/>
      <c r="O1" s="58"/>
    </row>
    <row r="2" spans="1:15" ht="27" customHeight="1" x14ac:dyDescent="0.2">
      <c r="A2" s="255" t="str">
        <f>Overview!B4&amp; " - Effective from "&amp;TEXT(Overview!D4,"D MMMM YYYY")&amp;" - "&amp;Overview!E4&amp;" LV and HV charges"</f>
        <v>Western Power Distribution (South Wales) plc - Effective from 1 April 2021 - Final LV and HV charges</v>
      </c>
      <c r="B2" s="255"/>
      <c r="C2" s="255"/>
      <c r="D2" s="255"/>
      <c r="E2" s="255"/>
      <c r="F2" s="255"/>
      <c r="G2" s="255"/>
      <c r="H2" s="255"/>
      <c r="I2" s="255"/>
      <c r="J2" s="255"/>
      <c r="K2" s="255"/>
    </row>
    <row r="3" spans="1:15" s="91" customFormat="1" ht="15" customHeight="1" x14ac:dyDescent="0.2">
      <c r="A3" s="89"/>
      <c r="B3" s="89"/>
      <c r="C3" s="89"/>
      <c r="D3" s="89"/>
      <c r="E3" s="89"/>
      <c r="F3" s="89"/>
      <c r="G3" s="89"/>
      <c r="H3" s="89"/>
      <c r="I3" s="89"/>
      <c r="J3" s="89"/>
      <c r="K3" s="89"/>
      <c r="L3" s="90"/>
      <c r="M3" s="90"/>
    </row>
    <row r="4" spans="1:15" ht="18" customHeight="1" x14ac:dyDescent="0.2">
      <c r="A4" s="262" t="s">
        <v>851</v>
      </c>
      <c r="B4" s="263"/>
      <c r="C4" s="263"/>
      <c r="D4" s="263"/>
      <c r="E4" s="264"/>
      <c r="F4" s="89"/>
      <c r="G4" s="262" t="s">
        <v>852</v>
      </c>
      <c r="H4" s="263"/>
      <c r="I4" s="263"/>
      <c r="J4" s="263"/>
      <c r="K4" s="264"/>
    </row>
    <row r="5" spans="1:15" ht="29.45" customHeight="1" x14ac:dyDescent="0.2">
      <c r="A5" s="197" t="s">
        <v>17</v>
      </c>
      <c r="B5" s="198" t="s">
        <v>104</v>
      </c>
      <c r="C5" s="256" t="s">
        <v>105</v>
      </c>
      <c r="D5" s="257"/>
      <c r="E5" s="199" t="s">
        <v>106</v>
      </c>
      <c r="F5" s="89"/>
      <c r="G5" s="259"/>
      <c r="H5" s="260"/>
      <c r="I5" s="200" t="s">
        <v>108</v>
      </c>
      <c r="J5" s="201" t="s">
        <v>109</v>
      </c>
      <c r="K5" s="199" t="s">
        <v>106</v>
      </c>
      <c r="L5" s="89"/>
      <c r="N5" s="4"/>
    </row>
    <row r="6" spans="1:15" ht="40.15" customHeight="1" x14ac:dyDescent="0.2">
      <c r="A6" s="202" t="s">
        <v>554</v>
      </c>
      <c r="B6" s="203" t="s">
        <v>560</v>
      </c>
      <c r="C6" s="258" t="s">
        <v>561</v>
      </c>
      <c r="D6" s="258"/>
      <c r="E6" s="204" t="s">
        <v>562</v>
      </c>
      <c r="F6" s="89"/>
      <c r="G6" s="261" t="s">
        <v>578</v>
      </c>
      <c r="H6" s="261"/>
      <c r="I6" s="203" t="s">
        <v>560</v>
      </c>
      <c r="J6" s="205" t="s">
        <v>561</v>
      </c>
      <c r="K6" s="205" t="s">
        <v>562</v>
      </c>
      <c r="L6" s="89"/>
      <c r="N6" s="4"/>
    </row>
    <row r="7" spans="1:15" ht="38.25" x14ac:dyDescent="0.2">
      <c r="A7" s="202" t="s">
        <v>555</v>
      </c>
      <c r="B7" s="206"/>
      <c r="C7" s="265" t="s">
        <v>563</v>
      </c>
      <c r="D7" s="265"/>
      <c r="E7" s="205" t="s">
        <v>850</v>
      </c>
      <c r="F7" s="89"/>
      <c r="G7" s="261" t="s">
        <v>579</v>
      </c>
      <c r="H7" s="261"/>
      <c r="I7" s="206"/>
      <c r="J7" s="205" t="s">
        <v>564</v>
      </c>
      <c r="K7" s="205" t="s">
        <v>562</v>
      </c>
      <c r="L7" s="89"/>
      <c r="N7" s="4"/>
    </row>
    <row r="8" spans="1:15" ht="38.25" x14ac:dyDescent="0.2">
      <c r="A8" s="207" t="s">
        <v>18</v>
      </c>
      <c r="B8" s="258" t="s">
        <v>19</v>
      </c>
      <c r="C8" s="258"/>
      <c r="D8" s="258"/>
      <c r="E8" s="258"/>
      <c r="F8" s="89"/>
      <c r="G8" s="261" t="s">
        <v>555</v>
      </c>
      <c r="H8" s="261"/>
      <c r="I8" s="206"/>
      <c r="J8" s="205" t="s">
        <v>563</v>
      </c>
      <c r="K8" s="205" t="s">
        <v>565</v>
      </c>
      <c r="L8" s="89"/>
      <c r="N8" s="4"/>
    </row>
    <row r="9" spans="1:15" s="85" customFormat="1" ht="17.25" customHeight="1" x14ac:dyDescent="0.2">
      <c r="A9" s="208"/>
      <c r="B9" s="208"/>
      <c r="C9" s="248"/>
      <c r="D9" s="248"/>
      <c r="E9" s="208"/>
      <c r="F9" s="89"/>
      <c r="G9" s="261" t="s">
        <v>18</v>
      </c>
      <c r="H9" s="261"/>
      <c r="I9" s="249" t="s">
        <v>19</v>
      </c>
      <c r="J9" s="250"/>
      <c r="K9" s="251"/>
      <c r="L9" s="89"/>
      <c r="M9" s="56"/>
      <c r="N9" s="56"/>
    </row>
    <row r="10" spans="1:15" s="91" customFormat="1" ht="9" customHeight="1" x14ac:dyDescent="0.2">
      <c r="A10" s="190"/>
      <c r="B10" s="252"/>
      <c r="C10" s="252"/>
      <c r="D10" s="252"/>
      <c r="E10" s="252"/>
      <c r="F10" s="89"/>
      <c r="G10" s="247"/>
      <c r="H10" s="247"/>
      <c r="I10" s="196"/>
      <c r="J10" s="196"/>
      <c r="K10" s="196"/>
      <c r="L10" s="89"/>
      <c r="M10" s="90"/>
      <c r="N10" s="90"/>
    </row>
    <row r="11" spans="1:15" s="91" customFormat="1" ht="9" customHeight="1" x14ac:dyDescent="0.2">
      <c r="A11" s="89"/>
      <c r="B11" s="89"/>
      <c r="C11" s="89"/>
      <c r="D11" s="89"/>
      <c r="E11" s="89"/>
      <c r="F11" s="89"/>
      <c r="G11" s="254"/>
      <c r="H11" s="254"/>
      <c r="I11" s="253"/>
      <c r="J11" s="253"/>
      <c r="K11" s="253"/>
      <c r="L11" s="90"/>
      <c r="M11" s="90"/>
    </row>
    <row r="12" spans="1:15" s="91" customFormat="1" ht="9" customHeight="1" x14ac:dyDescent="0.2">
      <c r="A12" s="89"/>
      <c r="B12" s="89"/>
      <c r="C12" s="89"/>
      <c r="D12" s="89"/>
      <c r="E12" s="89"/>
      <c r="F12" s="89"/>
      <c r="G12" s="89"/>
      <c r="H12" s="89"/>
      <c r="I12" s="89"/>
      <c r="J12" s="89"/>
      <c r="K12" s="89"/>
      <c r="L12" s="90"/>
      <c r="M12" s="90"/>
    </row>
    <row r="13" spans="1:15" ht="78.599999999999994" customHeight="1" x14ac:dyDescent="0.2">
      <c r="A13" s="30" t="s">
        <v>173</v>
      </c>
      <c r="B13" s="157" t="s">
        <v>28</v>
      </c>
      <c r="C13" s="161" t="s">
        <v>29</v>
      </c>
      <c r="D13" s="61" t="s">
        <v>293</v>
      </c>
      <c r="E13" s="61" t="s">
        <v>295</v>
      </c>
      <c r="F13" s="61" t="s">
        <v>294</v>
      </c>
      <c r="G13" s="157" t="s">
        <v>30</v>
      </c>
      <c r="H13" s="157" t="s">
        <v>31</v>
      </c>
      <c r="I13" s="30" t="s">
        <v>175</v>
      </c>
      <c r="J13" s="157" t="s">
        <v>59</v>
      </c>
      <c r="K13" s="157" t="s">
        <v>0</v>
      </c>
    </row>
    <row r="14" spans="1:15" ht="46.15" customHeight="1" x14ac:dyDescent="0.2">
      <c r="A14" s="19" t="s">
        <v>189</v>
      </c>
      <c r="B14" s="45" t="s">
        <v>597</v>
      </c>
      <c r="C14" s="45" t="s">
        <v>551</v>
      </c>
      <c r="D14" s="152">
        <v>11.813000000000001</v>
      </c>
      <c r="E14" s="153">
        <v>2.202</v>
      </c>
      <c r="F14" s="154">
        <v>1.4410000000000001</v>
      </c>
      <c r="G14" s="51">
        <v>4.76</v>
      </c>
      <c r="H14" s="52"/>
      <c r="I14" s="52"/>
      <c r="J14" s="47"/>
      <c r="K14" s="49"/>
    </row>
    <row r="15" spans="1:15" ht="32.450000000000003" customHeight="1" x14ac:dyDescent="0.2">
      <c r="A15" s="19" t="s">
        <v>190</v>
      </c>
      <c r="B15" s="45" t="s">
        <v>588</v>
      </c>
      <c r="C15" s="235">
        <v>2</v>
      </c>
      <c r="D15" s="152">
        <v>11.813000000000001</v>
      </c>
      <c r="E15" s="153">
        <v>2.202</v>
      </c>
      <c r="F15" s="154">
        <v>1.4410000000000001</v>
      </c>
      <c r="G15" s="52"/>
      <c r="H15" s="52"/>
      <c r="I15" s="52"/>
      <c r="J15" s="47"/>
      <c r="K15" s="49"/>
    </row>
    <row r="16" spans="1:15" ht="46.15" customHeight="1" x14ac:dyDescent="0.2">
      <c r="A16" s="19" t="s">
        <v>191</v>
      </c>
      <c r="B16" s="50" t="s">
        <v>589</v>
      </c>
      <c r="C16" s="50" t="s">
        <v>552</v>
      </c>
      <c r="D16" s="152">
        <v>9.7249999999999996</v>
      </c>
      <c r="E16" s="153">
        <v>2.0129999999999999</v>
      </c>
      <c r="F16" s="154">
        <v>1.401</v>
      </c>
      <c r="G16" s="51">
        <v>9.35</v>
      </c>
      <c r="H16" s="52"/>
      <c r="I16" s="52"/>
      <c r="J16" s="47"/>
      <c r="K16" s="49"/>
    </row>
    <row r="17" spans="1:11" ht="32.450000000000003" customHeight="1" x14ac:dyDescent="0.2">
      <c r="A17" s="19" t="s">
        <v>192</v>
      </c>
      <c r="B17" s="235">
        <v>294</v>
      </c>
      <c r="C17" s="235">
        <v>4</v>
      </c>
      <c r="D17" s="152">
        <v>9.7249999999999996</v>
      </c>
      <c r="E17" s="153">
        <v>2.0129999999999999</v>
      </c>
      <c r="F17" s="154">
        <v>1.401</v>
      </c>
      <c r="G17" s="52"/>
      <c r="H17" s="52"/>
      <c r="I17" s="52"/>
      <c r="J17" s="47"/>
      <c r="K17" s="49"/>
    </row>
    <row r="18" spans="1:11" ht="32.450000000000003" customHeight="1" x14ac:dyDescent="0.2">
      <c r="A18" s="19" t="s">
        <v>193</v>
      </c>
      <c r="B18" s="235">
        <v>300</v>
      </c>
      <c r="C18" s="49">
        <v>0</v>
      </c>
      <c r="D18" s="152">
        <v>7.7839999999999998</v>
      </c>
      <c r="E18" s="153">
        <v>1.825</v>
      </c>
      <c r="F18" s="154">
        <v>1.373</v>
      </c>
      <c r="G18" s="51">
        <v>14.13</v>
      </c>
      <c r="H18" s="51">
        <v>3.41</v>
      </c>
      <c r="I18" s="151">
        <v>7.04</v>
      </c>
      <c r="J18" s="46">
        <v>0.191</v>
      </c>
      <c r="K18" s="49"/>
    </row>
    <row r="19" spans="1:11" ht="32.450000000000003" customHeight="1" x14ac:dyDescent="0.2">
      <c r="A19" s="19" t="s">
        <v>194</v>
      </c>
      <c r="B19" s="235">
        <v>344</v>
      </c>
      <c r="C19" s="49">
        <v>0</v>
      </c>
      <c r="D19" s="152">
        <v>5.5389999999999997</v>
      </c>
      <c r="E19" s="153">
        <v>1.607</v>
      </c>
      <c r="F19" s="154">
        <v>1.341</v>
      </c>
      <c r="G19" s="51">
        <v>11.08</v>
      </c>
      <c r="H19" s="51">
        <v>3.61</v>
      </c>
      <c r="I19" s="151">
        <v>6.55</v>
      </c>
      <c r="J19" s="46">
        <v>0.14199999999999999</v>
      </c>
      <c r="K19" s="49"/>
    </row>
    <row r="20" spans="1:11" ht="32.450000000000003" customHeight="1" x14ac:dyDescent="0.2">
      <c r="A20" s="19" t="s">
        <v>195</v>
      </c>
      <c r="B20" s="235">
        <v>400</v>
      </c>
      <c r="C20" s="49">
        <v>0</v>
      </c>
      <c r="D20" s="152">
        <v>5.0469999999999997</v>
      </c>
      <c r="E20" s="153">
        <v>1.554</v>
      </c>
      <c r="F20" s="154">
        <v>1.3340000000000001</v>
      </c>
      <c r="G20" s="51">
        <v>100.57</v>
      </c>
      <c r="H20" s="51">
        <v>3.74</v>
      </c>
      <c r="I20" s="151">
        <v>7.05</v>
      </c>
      <c r="J20" s="46">
        <v>0.105</v>
      </c>
      <c r="K20" s="49"/>
    </row>
    <row r="21" spans="1:11" ht="32.450000000000003" customHeight="1" x14ac:dyDescent="0.2">
      <c r="A21" s="19" t="s">
        <v>196</v>
      </c>
      <c r="B21" s="49" t="s">
        <v>590</v>
      </c>
      <c r="C21" s="49" t="s">
        <v>550</v>
      </c>
      <c r="D21" s="155">
        <v>25.463999999999999</v>
      </c>
      <c r="E21" s="156">
        <v>3.351</v>
      </c>
      <c r="F21" s="154">
        <v>2.383</v>
      </c>
      <c r="G21" s="52"/>
      <c r="H21" s="52"/>
      <c r="I21" s="52"/>
      <c r="J21" s="47"/>
      <c r="K21" s="49"/>
    </row>
    <row r="22" spans="1:11" ht="32.450000000000003" customHeight="1" x14ac:dyDescent="0.2">
      <c r="A22" s="19" t="s">
        <v>197</v>
      </c>
      <c r="B22" s="235">
        <v>697</v>
      </c>
      <c r="C22" s="50">
        <v>0</v>
      </c>
      <c r="D22" s="152">
        <v>-6.7960000000000003</v>
      </c>
      <c r="E22" s="153">
        <v>-0.61799999999999999</v>
      </c>
      <c r="F22" s="154">
        <v>-0.129</v>
      </c>
      <c r="G22" s="51">
        <v>0</v>
      </c>
      <c r="H22" s="52"/>
      <c r="I22" s="52"/>
      <c r="J22" s="47"/>
      <c r="K22" s="49"/>
    </row>
    <row r="23" spans="1:11" ht="32.450000000000003" customHeight="1" x14ac:dyDescent="0.2">
      <c r="A23" s="19" t="s">
        <v>198</v>
      </c>
      <c r="B23" s="235">
        <v>717</v>
      </c>
      <c r="C23" s="49">
        <v>0</v>
      </c>
      <c r="D23" s="152">
        <v>-6.2140000000000004</v>
      </c>
      <c r="E23" s="153">
        <v>-0.55900000000000005</v>
      </c>
      <c r="F23" s="154">
        <v>-0.123</v>
      </c>
      <c r="G23" s="51">
        <v>0</v>
      </c>
      <c r="H23" s="52"/>
      <c r="I23" s="52"/>
      <c r="J23" s="47"/>
      <c r="K23" s="49"/>
    </row>
    <row r="24" spans="1:11" ht="32.450000000000003" customHeight="1" x14ac:dyDescent="0.2">
      <c r="A24" s="19" t="s">
        <v>199</v>
      </c>
      <c r="B24" s="49" t="s">
        <v>591</v>
      </c>
      <c r="C24" s="49">
        <v>0</v>
      </c>
      <c r="D24" s="152">
        <v>-6.7960000000000003</v>
      </c>
      <c r="E24" s="153">
        <v>-0.61799999999999999</v>
      </c>
      <c r="F24" s="154">
        <v>-0.129</v>
      </c>
      <c r="G24" s="51">
        <v>0</v>
      </c>
      <c r="H24" s="52"/>
      <c r="I24" s="52"/>
      <c r="J24" s="46">
        <v>0.214</v>
      </c>
      <c r="K24" s="49"/>
    </row>
    <row r="25" spans="1:11" ht="32.450000000000003" customHeight="1" x14ac:dyDescent="0.2">
      <c r="A25" s="19" t="s">
        <v>200</v>
      </c>
      <c r="B25" s="49" t="s">
        <v>592</v>
      </c>
      <c r="C25" s="49">
        <v>0</v>
      </c>
      <c r="D25" s="152">
        <v>-6.7960000000000003</v>
      </c>
      <c r="E25" s="153">
        <v>-0.61799999999999999</v>
      </c>
      <c r="F25" s="154">
        <v>-0.129</v>
      </c>
      <c r="G25" s="51">
        <v>0</v>
      </c>
      <c r="H25" s="52"/>
      <c r="I25" s="52"/>
      <c r="J25" s="47"/>
      <c r="K25" s="49"/>
    </row>
    <row r="26" spans="1:11" ht="32.450000000000003" customHeight="1" x14ac:dyDescent="0.2">
      <c r="A26" s="19" t="s">
        <v>201</v>
      </c>
      <c r="B26" s="49" t="s">
        <v>593</v>
      </c>
      <c r="C26" s="49">
        <v>0</v>
      </c>
      <c r="D26" s="152">
        <v>-6.2140000000000004</v>
      </c>
      <c r="E26" s="153">
        <v>-0.55900000000000005</v>
      </c>
      <c r="F26" s="154">
        <v>-0.123</v>
      </c>
      <c r="G26" s="51">
        <v>0</v>
      </c>
      <c r="H26" s="52"/>
      <c r="I26" s="52"/>
      <c r="J26" s="46">
        <v>0.17899999999999999</v>
      </c>
      <c r="K26" s="49"/>
    </row>
    <row r="27" spans="1:11" ht="32.450000000000003" customHeight="1" x14ac:dyDescent="0.2">
      <c r="A27" s="19" t="s">
        <v>202</v>
      </c>
      <c r="B27" s="49" t="s">
        <v>594</v>
      </c>
      <c r="C27" s="49">
        <v>0</v>
      </c>
      <c r="D27" s="152">
        <v>-6.2140000000000004</v>
      </c>
      <c r="E27" s="153">
        <v>-0.55900000000000005</v>
      </c>
      <c r="F27" s="154">
        <v>-0.123</v>
      </c>
      <c r="G27" s="51">
        <v>0</v>
      </c>
      <c r="H27" s="52"/>
      <c r="I27" s="52"/>
      <c r="J27" s="47"/>
      <c r="K27" s="49"/>
    </row>
    <row r="28" spans="1:11" ht="32.450000000000003" customHeight="1" x14ac:dyDescent="0.2">
      <c r="A28" s="19" t="s">
        <v>203</v>
      </c>
      <c r="B28" s="49" t="s">
        <v>595</v>
      </c>
      <c r="C28" s="49">
        <v>0</v>
      </c>
      <c r="D28" s="152">
        <v>-4.2539999999999996</v>
      </c>
      <c r="E28" s="153">
        <v>-0.36</v>
      </c>
      <c r="F28" s="154">
        <v>-0.10100000000000001</v>
      </c>
      <c r="G28" s="51">
        <v>62.81</v>
      </c>
      <c r="H28" s="52"/>
      <c r="I28" s="52"/>
      <c r="J28" s="46">
        <v>0.15</v>
      </c>
      <c r="K28" s="49"/>
    </row>
    <row r="29" spans="1:11" ht="32.450000000000003" customHeight="1" x14ac:dyDescent="0.2">
      <c r="A29" s="19" t="s">
        <v>204</v>
      </c>
      <c r="B29" s="49" t="s">
        <v>596</v>
      </c>
      <c r="C29" s="49">
        <v>0</v>
      </c>
      <c r="D29" s="152">
        <v>-4.2539999999999996</v>
      </c>
      <c r="E29" s="153">
        <v>-0.36</v>
      </c>
      <c r="F29" s="154">
        <v>-0.10100000000000001</v>
      </c>
      <c r="G29" s="51">
        <v>62.81</v>
      </c>
      <c r="H29" s="52"/>
      <c r="I29" s="52"/>
      <c r="J29" s="47"/>
      <c r="K29" s="49"/>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I11:K11"/>
    <mergeCell ref="G11:H11"/>
    <mergeCell ref="A2:K2"/>
    <mergeCell ref="C5:D5"/>
    <mergeCell ref="C6:D6"/>
    <mergeCell ref="G5:H5"/>
    <mergeCell ref="G6:H6"/>
    <mergeCell ref="G4:K4"/>
    <mergeCell ref="A4:E4"/>
    <mergeCell ref="C7:D7"/>
    <mergeCell ref="B8:E8"/>
    <mergeCell ref="G9:H9"/>
    <mergeCell ref="G7:H7"/>
    <mergeCell ref="G8:H8"/>
    <mergeCell ref="E1:K1"/>
    <mergeCell ref="B1:D1"/>
    <mergeCell ref="G10:H10"/>
    <mergeCell ref="C9:D9"/>
    <mergeCell ref="I9:K9"/>
    <mergeCell ref="B10:E10"/>
  </mergeCells>
  <phoneticPr fontId="4" type="noConversion"/>
  <hyperlinks>
    <hyperlink ref="A1" location="Overview!A1" display="Back to Overview"/>
  </hyperlinks>
  <pageMargins left="0.39370078740157483" right="0.39370078740157483" top="0.51181102362204722" bottom="0.39370078740157483" header="0.27559055118110237" footer="0.27559055118110237"/>
  <pageSetup paperSize="9" scale="64" fitToHeight="0" orientation="landscape" r:id="rId2"/>
  <headerFooter scaleWithDoc="0">
    <oddHeader>&amp;L&amp;"Arial,Bold"Annex 1&amp;"Arial,Regular" - Schedule of Charges for use of the Distribution System by LV and HV Designated Properties</oddHeader>
    <oddFooter xml:space="preserve">&amp;R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410"/>
  <sheetViews>
    <sheetView topLeftCell="C1" zoomScaleNormal="100" zoomScaleSheetLayoutView="70" zoomScalePageLayoutView="115" workbookViewId="0">
      <selection activeCell="F117" sqref="F117"/>
    </sheetView>
  </sheetViews>
  <sheetFormatPr defaultColWidth="9.140625" defaultRowHeight="27.75" customHeight="1" x14ac:dyDescent="0.2"/>
  <cols>
    <col min="1" max="1" width="14.5703125" style="59" customWidth="1"/>
    <col min="2" max="2" width="16.28515625" style="59" customWidth="1"/>
    <col min="3" max="3" width="17.140625" style="59" customWidth="1"/>
    <col min="4" max="4" width="14.7109375" style="67" customWidth="1"/>
    <col min="5" max="5" width="24.28515625" style="67" customWidth="1"/>
    <col min="6" max="6" width="17.28515625" style="67" customWidth="1"/>
    <col min="7" max="7" width="50.7109375" style="67" customWidth="1"/>
    <col min="8" max="8" width="14.7109375" style="67" customWidth="1"/>
    <col min="9" max="9" width="14.7109375" style="68" customWidth="1"/>
    <col min="10" max="11" width="14.7109375" style="69" customWidth="1"/>
    <col min="12" max="15" width="14.7109375" style="59" customWidth="1"/>
    <col min="16" max="17" width="15.5703125" style="59" customWidth="1"/>
    <col min="18" max="16384" width="9.140625" style="59"/>
  </cols>
  <sheetData>
    <row r="1" spans="1:15" ht="66.75" customHeight="1" x14ac:dyDescent="0.2">
      <c r="A1" s="57" t="s">
        <v>24</v>
      </c>
      <c r="B1" s="57"/>
      <c r="C1" s="273" t="s">
        <v>170</v>
      </c>
      <c r="D1" s="273"/>
      <c r="E1" s="58"/>
      <c r="F1" s="272" t="s">
        <v>56</v>
      </c>
      <c r="G1" s="272"/>
      <c r="H1" s="272"/>
      <c r="I1" s="272"/>
      <c r="J1" s="272"/>
      <c r="K1" s="272"/>
      <c r="L1" s="272"/>
      <c r="M1" s="272"/>
      <c r="N1" s="272"/>
      <c r="O1" s="272"/>
    </row>
    <row r="2" spans="1:15" s="60" customFormat="1" ht="25.5" customHeight="1" x14ac:dyDescent="0.2">
      <c r="A2" s="255" t="str">
        <f>Overview!B4&amp;" - Effective from "&amp;TEXT(Overview!D4,"D MMMM YYYY")&amp;" - "&amp;Overview!E4&amp;" EDCM charges"</f>
        <v>Western Power Distribution (South Wales) plc - Effective from 1 April 2021 - Final EDCM charges</v>
      </c>
      <c r="B2" s="255"/>
      <c r="C2" s="255"/>
      <c r="D2" s="255"/>
      <c r="E2" s="255"/>
      <c r="F2" s="255"/>
      <c r="G2" s="255"/>
      <c r="H2" s="255"/>
      <c r="I2" s="255"/>
      <c r="J2" s="255"/>
      <c r="K2" s="255"/>
      <c r="L2" s="255"/>
      <c r="M2" s="255"/>
      <c r="N2" s="255"/>
      <c r="O2" s="255"/>
    </row>
    <row r="3" spans="1:15" s="92" customFormat="1" ht="18" x14ac:dyDescent="0.2">
      <c r="A3" s="89"/>
      <c r="B3" s="89"/>
      <c r="C3" s="89"/>
      <c r="D3" s="89"/>
      <c r="E3" s="89"/>
      <c r="F3" s="89"/>
      <c r="G3" s="89"/>
      <c r="H3" s="89"/>
      <c r="I3" s="89"/>
      <c r="J3" s="89"/>
      <c r="K3" s="89"/>
      <c r="L3" s="89"/>
      <c r="M3" s="89"/>
      <c r="N3" s="89"/>
      <c r="O3" s="89"/>
    </row>
    <row r="4" spans="1:15" s="92" customFormat="1" ht="18" x14ac:dyDescent="0.2">
      <c r="A4" s="255" t="s">
        <v>110</v>
      </c>
      <c r="B4" s="255"/>
      <c r="C4" s="255"/>
      <c r="D4" s="255"/>
      <c r="E4" s="255"/>
      <c r="F4" s="255"/>
      <c r="G4" s="89"/>
      <c r="H4" s="89"/>
      <c r="I4" s="89"/>
      <c r="J4" s="89"/>
      <c r="K4" s="89"/>
      <c r="L4" s="89"/>
      <c r="M4" s="89"/>
      <c r="N4" s="89"/>
      <c r="O4" s="89"/>
    </row>
    <row r="5" spans="1:15" s="92" customFormat="1" ht="18" x14ac:dyDescent="0.2">
      <c r="A5" s="275" t="s">
        <v>17</v>
      </c>
      <c r="B5" s="276"/>
      <c r="C5" s="276"/>
      <c r="D5" s="266" t="s">
        <v>107</v>
      </c>
      <c r="E5" s="267"/>
      <c r="F5" s="268"/>
      <c r="G5" s="89"/>
      <c r="H5" s="89"/>
      <c r="I5" s="89"/>
      <c r="J5" s="89"/>
      <c r="K5" s="89"/>
      <c r="L5" s="89"/>
      <c r="M5" s="89"/>
      <c r="N5" s="89"/>
      <c r="O5" s="89"/>
    </row>
    <row r="6" spans="1:15" s="92" customFormat="1" ht="48" customHeight="1" x14ac:dyDescent="0.2">
      <c r="A6" s="277" t="s">
        <v>566</v>
      </c>
      <c r="B6" s="277"/>
      <c r="C6" s="277"/>
      <c r="D6" s="269" t="s">
        <v>567</v>
      </c>
      <c r="E6" s="270"/>
      <c r="F6" s="271"/>
      <c r="G6" s="89"/>
      <c r="H6" s="89"/>
      <c r="I6" s="89"/>
      <c r="J6" s="89"/>
      <c r="K6" s="89"/>
      <c r="L6" s="89"/>
      <c r="M6" s="89"/>
      <c r="N6" s="89"/>
      <c r="O6" s="89"/>
    </row>
    <row r="7" spans="1:15" s="92" customFormat="1" ht="18" x14ac:dyDescent="0.2">
      <c r="A7" s="277" t="s">
        <v>18</v>
      </c>
      <c r="B7" s="277"/>
      <c r="C7" s="277"/>
      <c r="D7" s="269" t="s">
        <v>19</v>
      </c>
      <c r="E7" s="270"/>
      <c r="F7" s="271"/>
      <c r="G7" s="89"/>
      <c r="H7" s="89"/>
      <c r="I7" s="89"/>
      <c r="J7" s="89"/>
      <c r="K7" s="89"/>
      <c r="L7" s="89"/>
      <c r="M7" s="89"/>
      <c r="N7" s="89"/>
      <c r="O7" s="89"/>
    </row>
    <row r="8" spans="1:15" s="92" customFormat="1" ht="18" x14ac:dyDescent="0.2">
      <c r="A8" s="278"/>
      <c r="B8" s="278"/>
      <c r="C8" s="278"/>
      <c r="D8" s="274"/>
      <c r="E8" s="274"/>
      <c r="F8" s="274"/>
      <c r="G8" s="89"/>
      <c r="H8" s="89"/>
      <c r="I8" s="89"/>
      <c r="J8" s="89"/>
      <c r="K8" s="89"/>
      <c r="L8" s="89"/>
      <c r="M8" s="89"/>
      <c r="N8" s="89"/>
      <c r="O8" s="89"/>
    </row>
    <row r="9" spans="1:15" s="92" customFormat="1" ht="18" x14ac:dyDescent="0.2">
      <c r="A9" s="89"/>
      <c r="B9" s="89"/>
      <c r="C9" s="89"/>
      <c r="D9" s="89"/>
      <c r="E9" s="89"/>
      <c r="F9" s="89"/>
      <c r="G9" s="89"/>
      <c r="H9" s="89"/>
      <c r="I9" s="89"/>
      <c r="J9" s="89"/>
      <c r="K9" s="89"/>
      <c r="L9" s="89"/>
      <c r="M9" s="89"/>
      <c r="N9" s="89"/>
      <c r="O9" s="89"/>
    </row>
    <row r="10" spans="1:15" ht="63.75" customHeight="1" x14ac:dyDescent="0.2">
      <c r="A10" s="61" t="s">
        <v>99</v>
      </c>
      <c r="B10" s="62" t="s">
        <v>62</v>
      </c>
      <c r="C10" s="61" t="s">
        <v>63</v>
      </c>
      <c r="D10" s="61" t="s">
        <v>101</v>
      </c>
      <c r="E10" s="62" t="s">
        <v>62</v>
      </c>
      <c r="F10" s="61" t="s">
        <v>64</v>
      </c>
      <c r="G10" s="63" t="s">
        <v>55</v>
      </c>
      <c r="H10" s="64" t="s">
        <v>164</v>
      </c>
      <c r="I10" s="63" t="s">
        <v>102</v>
      </c>
      <c r="J10" s="63" t="s">
        <v>162</v>
      </c>
      <c r="K10" s="144" t="s">
        <v>176</v>
      </c>
      <c r="L10" s="64" t="s">
        <v>165</v>
      </c>
      <c r="M10" s="63" t="s">
        <v>103</v>
      </c>
      <c r="N10" s="63" t="s">
        <v>163</v>
      </c>
      <c r="O10" s="144" t="s">
        <v>177</v>
      </c>
    </row>
    <row r="11" spans="1:15" ht="12.75" x14ac:dyDescent="0.2">
      <c r="A11" s="191">
        <v>419</v>
      </c>
      <c r="B11" s="100">
        <v>419</v>
      </c>
      <c r="C11" s="65">
        <v>2100041256896</v>
      </c>
      <c r="D11" s="192">
        <v>425</v>
      </c>
      <c r="E11" s="100">
        <v>425</v>
      </c>
      <c r="F11" s="65">
        <v>2100041256901</v>
      </c>
      <c r="G11" s="66" t="s">
        <v>598</v>
      </c>
      <c r="H11" s="70"/>
      <c r="I11" s="71">
        <v>26.78</v>
      </c>
      <c r="J11" s="71">
        <v>1.88</v>
      </c>
      <c r="K11" s="71">
        <v>1.88</v>
      </c>
      <c r="L11" s="72"/>
      <c r="M11" s="73">
        <v>1607.01</v>
      </c>
      <c r="N11" s="73">
        <v>0.05</v>
      </c>
      <c r="O11" s="73">
        <v>0.05</v>
      </c>
    </row>
    <row r="12" spans="1:15" ht="12.75" x14ac:dyDescent="0.2">
      <c r="A12" s="191">
        <v>420</v>
      </c>
      <c r="B12" s="100">
        <v>420</v>
      </c>
      <c r="C12" s="65">
        <v>2100041327873</v>
      </c>
      <c r="D12" s="192">
        <v>426</v>
      </c>
      <c r="E12" s="100">
        <v>426</v>
      </c>
      <c r="F12" s="65">
        <v>2100041327882</v>
      </c>
      <c r="G12" s="66" t="s">
        <v>599</v>
      </c>
      <c r="H12" s="70"/>
      <c r="I12" s="71">
        <v>144.96</v>
      </c>
      <c r="J12" s="71">
        <v>2.15</v>
      </c>
      <c r="K12" s="71">
        <v>2.15</v>
      </c>
      <c r="L12" s="72">
        <v>-0.11</v>
      </c>
      <c r="M12" s="73">
        <v>1594.61</v>
      </c>
      <c r="N12" s="73">
        <v>0.05</v>
      </c>
      <c r="O12" s="73">
        <v>0.05</v>
      </c>
    </row>
    <row r="13" spans="1:15" ht="12.75" x14ac:dyDescent="0.2">
      <c r="A13" s="191">
        <v>421</v>
      </c>
      <c r="B13" s="100">
        <v>421</v>
      </c>
      <c r="C13" s="65">
        <v>2100041453132</v>
      </c>
      <c r="D13" s="192">
        <v>427</v>
      </c>
      <c r="E13" s="100">
        <v>427</v>
      </c>
      <c r="F13" s="65">
        <v>2100041453141</v>
      </c>
      <c r="G13" s="66" t="s">
        <v>600</v>
      </c>
      <c r="H13" s="70"/>
      <c r="I13" s="71">
        <v>9.98</v>
      </c>
      <c r="J13" s="71">
        <v>2</v>
      </c>
      <c r="K13" s="71">
        <v>2</v>
      </c>
      <c r="L13" s="72"/>
      <c r="M13" s="73">
        <v>1636.4</v>
      </c>
      <c r="N13" s="73">
        <v>0.05</v>
      </c>
      <c r="O13" s="73">
        <v>0.05</v>
      </c>
    </row>
    <row r="14" spans="1:15" ht="12.75" x14ac:dyDescent="0.2">
      <c r="A14" s="191">
        <v>460</v>
      </c>
      <c r="B14" s="100">
        <v>460</v>
      </c>
      <c r="C14" s="65">
        <v>2100041270311</v>
      </c>
      <c r="D14" s="192">
        <v>975</v>
      </c>
      <c r="E14" s="100">
        <v>975</v>
      </c>
      <c r="F14" s="65">
        <v>2100041270320</v>
      </c>
      <c r="G14" s="66" t="s">
        <v>601</v>
      </c>
      <c r="H14" s="70">
        <v>0.46800000000000003</v>
      </c>
      <c r="I14" s="71">
        <v>12.1</v>
      </c>
      <c r="J14" s="71">
        <v>2.34</v>
      </c>
      <c r="K14" s="71">
        <v>2.34</v>
      </c>
      <c r="L14" s="72"/>
      <c r="M14" s="73">
        <v>740.67</v>
      </c>
      <c r="N14" s="73">
        <v>0.05</v>
      </c>
      <c r="O14" s="73">
        <v>0.05</v>
      </c>
    </row>
    <row r="15" spans="1:15" ht="12.75" x14ac:dyDescent="0.2">
      <c r="A15" s="191">
        <v>461</v>
      </c>
      <c r="B15" s="100">
        <v>461</v>
      </c>
      <c r="C15" s="65">
        <v>2100041270288</v>
      </c>
      <c r="D15" s="192"/>
      <c r="E15" s="100"/>
      <c r="F15" s="65"/>
      <c r="G15" s="66" t="s">
        <v>602</v>
      </c>
      <c r="H15" s="70">
        <v>6.7000000000000004E-2</v>
      </c>
      <c r="I15" s="71">
        <v>599.58000000000004</v>
      </c>
      <c r="J15" s="71">
        <v>2.27</v>
      </c>
      <c r="K15" s="71">
        <v>2.27</v>
      </c>
      <c r="L15" s="72"/>
      <c r="M15" s="73"/>
      <c r="N15" s="73"/>
      <c r="O15" s="73"/>
    </row>
    <row r="16" spans="1:15" ht="12.75" x14ac:dyDescent="0.2">
      <c r="A16" s="191">
        <v>462</v>
      </c>
      <c r="B16" s="100">
        <v>462</v>
      </c>
      <c r="C16" s="65">
        <v>2100041272860</v>
      </c>
      <c r="D16" s="192">
        <v>976</v>
      </c>
      <c r="E16" s="100">
        <v>976</v>
      </c>
      <c r="F16" s="65">
        <v>2100041272870</v>
      </c>
      <c r="G16" s="66" t="s">
        <v>603</v>
      </c>
      <c r="H16" s="70">
        <v>3.3090000000000002</v>
      </c>
      <c r="I16" s="71">
        <v>5.19</v>
      </c>
      <c r="J16" s="71">
        <v>4.07</v>
      </c>
      <c r="K16" s="71">
        <v>4.07</v>
      </c>
      <c r="L16" s="72"/>
      <c r="M16" s="73">
        <v>865.39</v>
      </c>
      <c r="N16" s="73">
        <v>0.05</v>
      </c>
      <c r="O16" s="73">
        <v>0.05</v>
      </c>
    </row>
    <row r="17" spans="1:15" ht="12.75" x14ac:dyDescent="0.2">
      <c r="A17" s="191">
        <v>463</v>
      </c>
      <c r="B17" s="100">
        <v>463</v>
      </c>
      <c r="C17" s="65">
        <v>2100041136537</v>
      </c>
      <c r="D17" s="192">
        <v>943</v>
      </c>
      <c r="E17" s="100">
        <v>943</v>
      </c>
      <c r="F17" s="65">
        <v>2100041136546</v>
      </c>
      <c r="G17" s="66" t="s">
        <v>604</v>
      </c>
      <c r="H17" s="70">
        <v>3.3090000000000002</v>
      </c>
      <c r="I17" s="71">
        <v>2.59</v>
      </c>
      <c r="J17" s="71">
        <v>6.33</v>
      </c>
      <c r="K17" s="71">
        <v>6.33</v>
      </c>
      <c r="L17" s="72"/>
      <c r="M17" s="73">
        <v>777.12</v>
      </c>
      <c r="N17" s="73">
        <v>0.05</v>
      </c>
      <c r="O17" s="73">
        <v>0.05</v>
      </c>
    </row>
    <row r="18" spans="1:15" ht="12.75" x14ac:dyDescent="0.2">
      <c r="A18" s="191">
        <v>464</v>
      </c>
      <c r="B18" s="100">
        <v>464</v>
      </c>
      <c r="C18" s="65">
        <v>2100041278152</v>
      </c>
      <c r="D18" s="192">
        <v>977</v>
      </c>
      <c r="E18" s="100">
        <v>977</v>
      </c>
      <c r="F18" s="65">
        <v>2100041278161</v>
      </c>
      <c r="G18" s="66" t="s">
        <v>605</v>
      </c>
      <c r="H18" s="70"/>
      <c r="I18" s="71">
        <v>2.54</v>
      </c>
      <c r="J18" s="71">
        <v>2.52</v>
      </c>
      <c r="K18" s="71">
        <v>2.52</v>
      </c>
      <c r="L18" s="72"/>
      <c r="M18" s="73">
        <v>507.25</v>
      </c>
      <c r="N18" s="73">
        <v>0.05</v>
      </c>
      <c r="O18" s="73">
        <v>0.05</v>
      </c>
    </row>
    <row r="19" spans="1:15" ht="12.75" x14ac:dyDescent="0.2">
      <c r="A19" s="191">
        <v>465</v>
      </c>
      <c r="B19" s="100">
        <v>465</v>
      </c>
      <c r="C19" s="65">
        <v>2100041290958</v>
      </c>
      <c r="D19" s="192">
        <v>978</v>
      </c>
      <c r="E19" s="100">
        <v>978</v>
      </c>
      <c r="F19" s="65">
        <v>2100041290967</v>
      </c>
      <c r="G19" s="66" t="s">
        <v>606</v>
      </c>
      <c r="H19" s="70">
        <v>6.0839999999999996</v>
      </c>
      <c r="I19" s="71">
        <v>56.53</v>
      </c>
      <c r="J19" s="71">
        <v>2.23</v>
      </c>
      <c r="K19" s="71">
        <v>2.23</v>
      </c>
      <c r="L19" s="72"/>
      <c r="M19" s="73">
        <v>4324.6400000000003</v>
      </c>
      <c r="N19" s="73">
        <v>0.05</v>
      </c>
      <c r="O19" s="73">
        <v>0.05</v>
      </c>
    </row>
    <row r="20" spans="1:15" ht="12.75" x14ac:dyDescent="0.2">
      <c r="A20" s="191">
        <v>466</v>
      </c>
      <c r="B20" s="100">
        <v>466</v>
      </c>
      <c r="C20" s="65">
        <v>2100041309926</v>
      </c>
      <c r="D20" s="192">
        <v>979</v>
      </c>
      <c r="E20" s="100">
        <v>979</v>
      </c>
      <c r="F20" s="65">
        <v>2100041309935</v>
      </c>
      <c r="G20" s="66" t="s">
        <v>607</v>
      </c>
      <c r="H20" s="70">
        <v>4.9859999999999998</v>
      </c>
      <c r="I20" s="71">
        <v>3.41</v>
      </c>
      <c r="J20" s="71">
        <v>3.24</v>
      </c>
      <c r="K20" s="71">
        <v>3.24</v>
      </c>
      <c r="L20" s="72"/>
      <c r="M20" s="73">
        <v>545.99</v>
      </c>
      <c r="N20" s="73">
        <v>0.05</v>
      </c>
      <c r="O20" s="73">
        <v>0.05</v>
      </c>
    </row>
    <row r="21" spans="1:15" ht="12.75" x14ac:dyDescent="0.2">
      <c r="A21" s="191">
        <v>467</v>
      </c>
      <c r="B21" s="100">
        <v>467</v>
      </c>
      <c r="C21" s="65">
        <v>2100041319358</v>
      </c>
      <c r="D21" s="192">
        <v>980</v>
      </c>
      <c r="E21" s="100">
        <v>980</v>
      </c>
      <c r="F21" s="65">
        <v>2100041319367</v>
      </c>
      <c r="G21" s="66" t="s">
        <v>608</v>
      </c>
      <c r="H21" s="70">
        <v>0.14199999999999999</v>
      </c>
      <c r="I21" s="71">
        <v>3.41</v>
      </c>
      <c r="J21" s="71">
        <v>2.69</v>
      </c>
      <c r="K21" s="71">
        <v>2.69</v>
      </c>
      <c r="L21" s="72"/>
      <c r="M21" s="73">
        <v>545.13</v>
      </c>
      <c r="N21" s="73">
        <v>0.05</v>
      </c>
      <c r="O21" s="73">
        <v>0.05</v>
      </c>
    </row>
    <row r="22" spans="1:15" ht="12.75" x14ac:dyDescent="0.2">
      <c r="A22" s="191">
        <v>468</v>
      </c>
      <c r="B22" s="100">
        <v>468</v>
      </c>
      <c r="C22" s="65">
        <v>2100041320646</v>
      </c>
      <c r="D22" s="192">
        <v>981</v>
      </c>
      <c r="E22" s="100">
        <v>981</v>
      </c>
      <c r="F22" s="65">
        <v>2100041320655</v>
      </c>
      <c r="G22" s="66" t="s">
        <v>609</v>
      </c>
      <c r="H22" s="70"/>
      <c r="I22" s="71">
        <v>45.28</v>
      </c>
      <c r="J22" s="71">
        <v>1.58</v>
      </c>
      <c r="K22" s="71">
        <v>1.58</v>
      </c>
      <c r="L22" s="72"/>
      <c r="M22" s="73">
        <v>845.53</v>
      </c>
      <c r="N22" s="73">
        <v>0.05</v>
      </c>
      <c r="O22" s="73">
        <v>0.05</v>
      </c>
    </row>
    <row r="23" spans="1:15" ht="12.75" x14ac:dyDescent="0.2">
      <c r="A23" s="191">
        <v>469</v>
      </c>
      <c r="B23" s="100">
        <v>469</v>
      </c>
      <c r="C23" s="65">
        <v>2100041320682</v>
      </c>
      <c r="D23" s="192">
        <v>982</v>
      </c>
      <c r="E23" s="100">
        <v>982</v>
      </c>
      <c r="F23" s="65">
        <v>2100041320691</v>
      </c>
      <c r="G23" s="66" t="s">
        <v>610</v>
      </c>
      <c r="H23" s="70">
        <v>8.0000000000000002E-3</v>
      </c>
      <c r="I23" s="71">
        <v>6.28</v>
      </c>
      <c r="J23" s="71">
        <v>2.59</v>
      </c>
      <c r="K23" s="71">
        <v>2.59</v>
      </c>
      <c r="L23" s="72"/>
      <c r="M23" s="73">
        <v>1114.67</v>
      </c>
      <c r="N23" s="73">
        <v>0.05</v>
      </c>
      <c r="O23" s="73">
        <v>0.05</v>
      </c>
    </row>
    <row r="24" spans="1:15" ht="12.75" x14ac:dyDescent="0.2">
      <c r="A24" s="191">
        <v>470</v>
      </c>
      <c r="B24" s="100">
        <v>470</v>
      </c>
      <c r="C24" s="65">
        <v>2100041321808</v>
      </c>
      <c r="D24" s="192">
        <v>983</v>
      </c>
      <c r="E24" s="100">
        <v>983</v>
      </c>
      <c r="F24" s="65">
        <v>2100041321817</v>
      </c>
      <c r="G24" s="66" t="s">
        <v>611</v>
      </c>
      <c r="H24" s="70">
        <v>0.153</v>
      </c>
      <c r="I24" s="71">
        <v>3.19</v>
      </c>
      <c r="J24" s="71">
        <v>5.13</v>
      </c>
      <c r="K24" s="71">
        <v>5.13</v>
      </c>
      <c r="L24" s="72"/>
      <c r="M24" s="73">
        <v>542.52</v>
      </c>
      <c r="N24" s="73">
        <v>0.05</v>
      </c>
      <c r="O24" s="73">
        <v>0.05</v>
      </c>
    </row>
    <row r="25" spans="1:15" ht="12.75" x14ac:dyDescent="0.2">
      <c r="A25" s="191">
        <v>471</v>
      </c>
      <c r="B25" s="100">
        <v>471</v>
      </c>
      <c r="C25" s="65">
        <v>2100041322183</v>
      </c>
      <c r="D25" s="192">
        <v>984</v>
      </c>
      <c r="E25" s="100">
        <v>984</v>
      </c>
      <c r="F25" s="65">
        <v>2100041322192</v>
      </c>
      <c r="G25" s="66" t="s">
        <v>612</v>
      </c>
      <c r="H25" s="70">
        <v>0.17</v>
      </c>
      <c r="I25" s="71">
        <v>17.739999999999998</v>
      </c>
      <c r="J25" s="71">
        <v>1.65</v>
      </c>
      <c r="K25" s="71">
        <v>1.65</v>
      </c>
      <c r="L25" s="72">
        <v>-0.32700000000000001</v>
      </c>
      <c r="M25" s="73">
        <v>473.03</v>
      </c>
      <c r="N25" s="73">
        <v>0.05</v>
      </c>
      <c r="O25" s="73">
        <v>0.05</v>
      </c>
    </row>
    <row r="26" spans="1:15" ht="12.75" x14ac:dyDescent="0.2">
      <c r="A26" s="191">
        <v>472</v>
      </c>
      <c r="B26" s="100">
        <v>472</v>
      </c>
      <c r="C26" s="65">
        <v>2100041330919</v>
      </c>
      <c r="D26" s="192">
        <v>985</v>
      </c>
      <c r="E26" s="100">
        <v>985</v>
      </c>
      <c r="F26" s="65">
        <v>2100041330928</v>
      </c>
      <c r="G26" s="66" t="s">
        <v>613</v>
      </c>
      <c r="H26" s="70">
        <v>0.46600000000000003</v>
      </c>
      <c r="I26" s="71">
        <v>30.86</v>
      </c>
      <c r="J26" s="71">
        <v>2.0299999999999998</v>
      </c>
      <c r="K26" s="71">
        <v>2.0299999999999998</v>
      </c>
      <c r="L26" s="72"/>
      <c r="M26" s="73">
        <v>1925.74</v>
      </c>
      <c r="N26" s="73">
        <v>0.05</v>
      </c>
      <c r="O26" s="73">
        <v>0.05</v>
      </c>
    </row>
    <row r="27" spans="1:15" ht="12.75" x14ac:dyDescent="0.2">
      <c r="A27" s="191">
        <v>476</v>
      </c>
      <c r="B27" s="100">
        <v>476</v>
      </c>
      <c r="C27" s="65">
        <v>2100041336716</v>
      </c>
      <c r="D27" s="192">
        <v>989</v>
      </c>
      <c r="E27" s="100">
        <v>989</v>
      </c>
      <c r="F27" s="65">
        <v>2100041336725</v>
      </c>
      <c r="G27" s="66" t="s">
        <v>614</v>
      </c>
      <c r="H27" s="70"/>
      <c r="I27" s="71">
        <v>22.04</v>
      </c>
      <c r="J27" s="71">
        <v>1.96</v>
      </c>
      <c r="K27" s="71">
        <v>1.96</v>
      </c>
      <c r="L27" s="72"/>
      <c r="M27" s="73">
        <v>1046.96</v>
      </c>
      <c r="N27" s="73">
        <v>0.05</v>
      </c>
      <c r="O27" s="73">
        <v>0.05</v>
      </c>
    </row>
    <row r="28" spans="1:15" ht="12.75" x14ac:dyDescent="0.2">
      <c r="A28" s="191">
        <v>477</v>
      </c>
      <c r="B28" s="100">
        <v>477</v>
      </c>
      <c r="C28" s="65">
        <v>2100041336734</v>
      </c>
      <c r="D28" s="192">
        <v>721</v>
      </c>
      <c r="E28" s="100">
        <v>721</v>
      </c>
      <c r="F28" s="65">
        <v>2100041336743</v>
      </c>
      <c r="G28" s="66" t="s">
        <v>615</v>
      </c>
      <c r="H28" s="70">
        <v>0.34699999999999998</v>
      </c>
      <c r="I28" s="71">
        <v>2.1800000000000002</v>
      </c>
      <c r="J28" s="71">
        <v>3.01</v>
      </c>
      <c r="K28" s="71">
        <v>3.01</v>
      </c>
      <c r="L28" s="72"/>
      <c r="M28" s="73">
        <v>545.64</v>
      </c>
      <c r="N28" s="73">
        <v>0.05</v>
      </c>
      <c r="O28" s="73">
        <v>0.05</v>
      </c>
    </row>
    <row r="29" spans="1:15" ht="12.75" x14ac:dyDescent="0.2">
      <c r="A29" s="191">
        <v>478</v>
      </c>
      <c r="B29" s="100">
        <v>478</v>
      </c>
      <c r="C29" s="65">
        <v>2100041329063</v>
      </c>
      <c r="D29" s="192">
        <v>722</v>
      </c>
      <c r="E29" s="100">
        <v>722</v>
      </c>
      <c r="F29" s="65">
        <v>2100041329072</v>
      </c>
      <c r="G29" s="66" t="s">
        <v>616</v>
      </c>
      <c r="H29" s="70">
        <v>0.11</v>
      </c>
      <c r="I29" s="71">
        <v>26.34</v>
      </c>
      <c r="J29" s="71">
        <v>2.25</v>
      </c>
      <c r="K29" s="71">
        <v>2.25</v>
      </c>
      <c r="L29" s="72"/>
      <c r="M29" s="73">
        <v>513.55999999999995</v>
      </c>
      <c r="N29" s="73">
        <v>0.05</v>
      </c>
      <c r="O29" s="73">
        <v>0.05</v>
      </c>
    </row>
    <row r="30" spans="1:15" ht="12.75" x14ac:dyDescent="0.2">
      <c r="A30" s="191">
        <v>479</v>
      </c>
      <c r="B30" s="100">
        <v>479</v>
      </c>
      <c r="C30" s="65">
        <v>2100041339178</v>
      </c>
      <c r="D30" s="192">
        <v>723</v>
      </c>
      <c r="E30" s="100">
        <v>723</v>
      </c>
      <c r="F30" s="65">
        <v>2100041339187</v>
      </c>
      <c r="G30" s="66" t="s">
        <v>617</v>
      </c>
      <c r="H30" s="70">
        <v>1.85</v>
      </c>
      <c r="I30" s="71">
        <v>144.16</v>
      </c>
      <c r="J30" s="71">
        <v>2.4</v>
      </c>
      <c r="K30" s="71">
        <v>2.4</v>
      </c>
      <c r="L30" s="72"/>
      <c r="M30" s="73">
        <v>6343.23</v>
      </c>
      <c r="N30" s="73">
        <v>0.05</v>
      </c>
      <c r="O30" s="73">
        <v>0.05</v>
      </c>
    </row>
    <row r="31" spans="1:15" ht="12.75" x14ac:dyDescent="0.2">
      <c r="A31" s="191">
        <v>480</v>
      </c>
      <c r="B31" s="100">
        <v>480</v>
      </c>
      <c r="C31" s="65">
        <v>2100041343582</v>
      </c>
      <c r="D31" s="192">
        <v>724</v>
      </c>
      <c r="E31" s="100">
        <v>724</v>
      </c>
      <c r="F31" s="65">
        <v>2100041343607</v>
      </c>
      <c r="G31" s="66" t="s">
        <v>618</v>
      </c>
      <c r="H31" s="70">
        <v>0.14399999999999999</v>
      </c>
      <c r="I31" s="71">
        <v>6.51</v>
      </c>
      <c r="J31" s="71">
        <v>2.2000000000000002</v>
      </c>
      <c r="K31" s="71">
        <v>2.2000000000000002</v>
      </c>
      <c r="L31" s="72"/>
      <c r="M31" s="73">
        <v>520.76</v>
      </c>
      <c r="N31" s="73">
        <v>0.05</v>
      </c>
      <c r="O31" s="73">
        <v>0.05</v>
      </c>
    </row>
    <row r="32" spans="1:15" ht="12.75" x14ac:dyDescent="0.2">
      <c r="A32" s="191">
        <v>481</v>
      </c>
      <c r="B32" s="100">
        <v>481</v>
      </c>
      <c r="C32" s="65">
        <v>2100041343936</v>
      </c>
      <c r="D32" s="192">
        <v>725</v>
      </c>
      <c r="E32" s="100">
        <v>725</v>
      </c>
      <c r="F32" s="65">
        <v>2100041343945</v>
      </c>
      <c r="G32" s="66" t="s">
        <v>619</v>
      </c>
      <c r="H32" s="70">
        <v>8.5000000000000006E-2</v>
      </c>
      <c r="I32" s="71">
        <v>30.29</v>
      </c>
      <c r="J32" s="71">
        <v>2.58</v>
      </c>
      <c r="K32" s="71">
        <v>2.58</v>
      </c>
      <c r="L32" s="72"/>
      <c r="M32" s="73">
        <v>795.38</v>
      </c>
      <c r="N32" s="73">
        <v>0.05</v>
      </c>
      <c r="O32" s="73">
        <v>0.05</v>
      </c>
    </row>
    <row r="33" spans="1:15" ht="12.75" x14ac:dyDescent="0.2">
      <c r="A33" s="191">
        <v>482</v>
      </c>
      <c r="B33" s="100">
        <v>482</v>
      </c>
      <c r="C33" s="65">
        <v>2100041344647</v>
      </c>
      <c r="D33" s="192">
        <v>726</v>
      </c>
      <c r="E33" s="100">
        <v>726</v>
      </c>
      <c r="F33" s="65">
        <v>2100041344656</v>
      </c>
      <c r="G33" s="66" t="s">
        <v>620</v>
      </c>
      <c r="H33" s="70">
        <v>4.9000000000000002E-2</v>
      </c>
      <c r="I33" s="71">
        <v>13.04</v>
      </c>
      <c r="J33" s="71">
        <v>2.75</v>
      </c>
      <c r="K33" s="71">
        <v>2.75</v>
      </c>
      <c r="L33" s="72"/>
      <c r="M33" s="73">
        <v>537.41999999999996</v>
      </c>
      <c r="N33" s="73">
        <v>0.05</v>
      </c>
      <c r="O33" s="73">
        <v>0.05</v>
      </c>
    </row>
    <row r="34" spans="1:15" ht="12.75" x14ac:dyDescent="0.2">
      <c r="A34" s="191">
        <v>483</v>
      </c>
      <c r="B34" s="100">
        <v>483</v>
      </c>
      <c r="C34" s="65">
        <v>2100041345400</v>
      </c>
      <c r="D34" s="192">
        <v>727</v>
      </c>
      <c r="E34" s="100">
        <v>727</v>
      </c>
      <c r="F34" s="65">
        <v>2100041345419</v>
      </c>
      <c r="G34" s="66" t="s">
        <v>621</v>
      </c>
      <c r="H34" s="70">
        <v>1.2E-2</v>
      </c>
      <c r="I34" s="71">
        <v>17.7</v>
      </c>
      <c r="J34" s="71">
        <v>1.54</v>
      </c>
      <c r="K34" s="71">
        <v>1.54</v>
      </c>
      <c r="L34" s="72"/>
      <c r="M34" s="73">
        <v>831.74</v>
      </c>
      <c r="N34" s="73">
        <v>0.05</v>
      </c>
      <c r="O34" s="73">
        <v>0.05</v>
      </c>
    </row>
    <row r="35" spans="1:15" ht="12.75" x14ac:dyDescent="0.2">
      <c r="A35" s="191">
        <v>484</v>
      </c>
      <c r="B35" s="100">
        <v>484</v>
      </c>
      <c r="C35" s="65">
        <v>2100041346894</v>
      </c>
      <c r="D35" s="192">
        <v>728</v>
      </c>
      <c r="E35" s="100">
        <v>728</v>
      </c>
      <c r="F35" s="65">
        <v>2100041346900</v>
      </c>
      <c r="G35" s="66" t="s">
        <v>622</v>
      </c>
      <c r="H35" s="70"/>
      <c r="I35" s="71">
        <v>7.59</v>
      </c>
      <c r="J35" s="71">
        <v>5.27</v>
      </c>
      <c r="K35" s="71">
        <v>5.27</v>
      </c>
      <c r="L35" s="72">
        <v>-4.2069999999999999</v>
      </c>
      <c r="M35" s="73">
        <v>797.12</v>
      </c>
      <c r="N35" s="73">
        <v>0.05</v>
      </c>
      <c r="O35" s="73">
        <v>0.05</v>
      </c>
    </row>
    <row r="36" spans="1:15" ht="12.75" x14ac:dyDescent="0.2">
      <c r="A36" s="191">
        <v>485</v>
      </c>
      <c r="B36" s="100">
        <v>485</v>
      </c>
      <c r="C36" s="65">
        <v>2100041346867</v>
      </c>
      <c r="D36" s="192">
        <v>729</v>
      </c>
      <c r="E36" s="100">
        <v>729</v>
      </c>
      <c r="F36" s="65">
        <v>2100041346885</v>
      </c>
      <c r="G36" s="66" t="s">
        <v>623</v>
      </c>
      <c r="H36" s="70">
        <v>2.1999999999999999E-2</v>
      </c>
      <c r="I36" s="71">
        <v>5.58</v>
      </c>
      <c r="J36" s="71">
        <v>4.3600000000000003</v>
      </c>
      <c r="K36" s="71">
        <v>4.3600000000000003</v>
      </c>
      <c r="L36" s="72">
        <v>-2.1999999999999999E-2</v>
      </c>
      <c r="M36" s="73">
        <v>587.66</v>
      </c>
      <c r="N36" s="73">
        <v>0.05</v>
      </c>
      <c r="O36" s="73">
        <v>0.05</v>
      </c>
    </row>
    <row r="37" spans="1:15" ht="12.75" x14ac:dyDescent="0.2">
      <c r="A37" s="191">
        <v>486</v>
      </c>
      <c r="B37" s="100">
        <v>486</v>
      </c>
      <c r="C37" s="65">
        <v>2100041347202</v>
      </c>
      <c r="D37" s="192">
        <v>730</v>
      </c>
      <c r="E37" s="100">
        <v>730</v>
      </c>
      <c r="F37" s="65">
        <v>2100041347211</v>
      </c>
      <c r="G37" s="66" t="s">
        <v>624</v>
      </c>
      <c r="H37" s="70"/>
      <c r="I37" s="71">
        <v>28.43</v>
      </c>
      <c r="J37" s="71">
        <v>1.5</v>
      </c>
      <c r="K37" s="71">
        <v>1.5</v>
      </c>
      <c r="L37" s="72"/>
      <c r="M37" s="73">
        <v>498.79</v>
      </c>
      <c r="N37" s="73">
        <v>0.05</v>
      </c>
      <c r="O37" s="73">
        <v>0.05</v>
      </c>
    </row>
    <row r="38" spans="1:15" ht="12.75" x14ac:dyDescent="0.2">
      <c r="A38" s="191">
        <v>487</v>
      </c>
      <c r="B38" s="100">
        <v>487</v>
      </c>
      <c r="C38" s="65">
        <v>2100041363418</v>
      </c>
      <c r="D38" s="192">
        <v>731</v>
      </c>
      <c r="E38" s="100">
        <v>731</v>
      </c>
      <c r="F38" s="65">
        <v>2100041363427</v>
      </c>
      <c r="G38" s="66" t="s">
        <v>625</v>
      </c>
      <c r="H38" s="70">
        <v>1.7909999999999999</v>
      </c>
      <c r="I38" s="71">
        <v>10.67</v>
      </c>
      <c r="J38" s="71">
        <v>2.48</v>
      </c>
      <c r="K38" s="71">
        <v>2.48</v>
      </c>
      <c r="L38" s="72"/>
      <c r="M38" s="73">
        <v>821.56</v>
      </c>
      <c r="N38" s="73">
        <v>0.05</v>
      </c>
      <c r="O38" s="73">
        <v>0.05</v>
      </c>
    </row>
    <row r="39" spans="1:15" ht="12.75" x14ac:dyDescent="0.2">
      <c r="A39" s="191">
        <v>489</v>
      </c>
      <c r="B39" s="100">
        <v>489</v>
      </c>
      <c r="C39" s="65">
        <v>2100041355189</v>
      </c>
      <c r="D39" s="192">
        <v>733</v>
      </c>
      <c r="E39" s="100">
        <v>733</v>
      </c>
      <c r="F39" s="65">
        <v>2100041355198</v>
      </c>
      <c r="G39" s="66" t="s">
        <v>626</v>
      </c>
      <c r="H39" s="70">
        <v>0.34799999999999998</v>
      </c>
      <c r="I39" s="71">
        <v>9.49</v>
      </c>
      <c r="J39" s="71">
        <v>1.85</v>
      </c>
      <c r="K39" s="71">
        <v>1.85</v>
      </c>
      <c r="L39" s="72"/>
      <c r="M39" s="73">
        <v>569.49</v>
      </c>
      <c r="N39" s="73">
        <v>0.05</v>
      </c>
      <c r="O39" s="73">
        <v>0.05</v>
      </c>
    </row>
    <row r="40" spans="1:15" ht="12.75" x14ac:dyDescent="0.2">
      <c r="A40" s="191">
        <v>491</v>
      </c>
      <c r="B40" s="100">
        <v>491</v>
      </c>
      <c r="C40" s="65">
        <v>2100041383511</v>
      </c>
      <c r="D40" s="192">
        <v>735</v>
      </c>
      <c r="E40" s="100">
        <v>735</v>
      </c>
      <c r="F40" s="65">
        <v>2100041383520</v>
      </c>
      <c r="G40" s="66" t="s">
        <v>627</v>
      </c>
      <c r="H40" s="70"/>
      <c r="I40" s="71">
        <v>5.94</v>
      </c>
      <c r="J40" s="71">
        <v>2.54</v>
      </c>
      <c r="K40" s="71">
        <v>2.54</v>
      </c>
      <c r="L40" s="72"/>
      <c r="M40" s="73">
        <v>484.83</v>
      </c>
      <c r="N40" s="73">
        <v>0.05</v>
      </c>
      <c r="O40" s="73">
        <v>0.05</v>
      </c>
    </row>
    <row r="41" spans="1:15" ht="12.75" x14ac:dyDescent="0.2">
      <c r="A41" s="191">
        <v>492</v>
      </c>
      <c r="B41" s="100">
        <v>492</v>
      </c>
      <c r="C41" s="65">
        <v>2100041383822</v>
      </c>
      <c r="D41" s="192">
        <v>736</v>
      </c>
      <c r="E41" s="100">
        <v>736</v>
      </c>
      <c r="F41" s="65">
        <v>2100041383831</v>
      </c>
      <c r="G41" s="66" t="s">
        <v>628</v>
      </c>
      <c r="H41" s="70">
        <v>0.01</v>
      </c>
      <c r="I41" s="71">
        <v>63.02</v>
      </c>
      <c r="J41" s="71">
        <v>1.5</v>
      </c>
      <c r="K41" s="71">
        <v>1.5</v>
      </c>
      <c r="L41" s="72"/>
      <c r="M41" s="73">
        <v>2122.7600000000002</v>
      </c>
      <c r="N41" s="73">
        <v>0.05</v>
      </c>
      <c r="O41" s="73">
        <v>0.05</v>
      </c>
    </row>
    <row r="42" spans="1:15" ht="12.75" x14ac:dyDescent="0.2">
      <c r="A42" s="191">
        <v>493</v>
      </c>
      <c r="B42" s="100">
        <v>493</v>
      </c>
      <c r="C42" s="65">
        <v>2100041383840</v>
      </c>
      <c r="D42" s="192">
        <v>737</v>
      </c>
      <c r="E42" s="100">
        <v>737</v>
      </c>
      <c r="F42" s="65">
        <v>2100041383850</v>
      </c>
      <c r="G42" s="66" t="s">
        <v>629</v>
      </c>
      <c r="H42" s="70"/>
      <c r="I42" s="71">
        <v>61.59</v>
      </c>
      <c r="J42" s="71">
        <v>1.71</v>
      </c>
      <c r="K42" s="71">
        <v>1.71</v>
      </c>
      <c r="L42" s="72"/>
      <c r="M42" s="73">
        <v>1547.97</v>
      </c>
      <c r="N42" s="73">
        <v>0.05</v>
      </c>
      <c r="O42" s="73">
        <v>0.05</v>
      </c>
    </row>
    <row r="43" spans="1:15" ht="12.75" x14ac:dyDescent="0.2">
      <c r="A43" s="191">
        <v>494</v>
      </c>
      <c r="B43" s="100">
        <v>494</v>
      </c>
      <c r="C43" s="65">
        <v>2100041394105</v>
      </c>
      <c r="D43" s="192">
        <v>738</v>
      </c>
      <c r="E43" s="100">
        <v>738</v>
      </c>
      <c r="F43" s="65">
        <v>2100041394114</v>
      </c>
      <c r="G43" s="66" t="s">
        <v>630</v>
      </c>
      <c r="H43" s="70"/>
      <c r="I43" s="71">
        <v>37.39</v>
      </c>
      <c r="J43" s="71">
        <v>1.51</v>
      </c>
      <c r="K43" s="71">
        <v>1.51</v>
      </c>
      <c r="L43" s="72"/>
      <c r="M43" s="73">
        <v>3777.39</v>
      </c>
      <c r="N43" s="73">
        <v>0.05</v>
      </c>
      <c r="O43" s="73">
        <v>0.05</v>
      </c>
    </row>
    <row r="44" spans="1:15" ht="12.75" x14ac:dyDescent="0.2">
      <c r="A44" s="191">
        <v>495</v>
      </c>
      <c r="B44" s="100">
        <v>495</v>
      </c>
      <c r="C44" s="65">
        <v>2100041394123</v>
      </c>
      <c r="D44" s="192">
        <v>739</v>
      </c>
      <c r="E44" s="100">
        <v>739</v>
      </c>
      <c r="F44" s="65">
        <v>2100041394132</v>
      </c>
      <c r="G44" s="66" t="s">
        <v>631</v>
      </c>
      <c r="H44" s="70"/>
      <c r="I44" s="71">
        <v>109.11</v>
      </c>
      <c r="J44" s="71">
        <v>1.43</v>
      </c>
      <c r="K44" s="71">
        <v>1.43</v>
      </c>
      <c r="L44" s="72"/>
      <c r="M44" s="73">
        <v>5739.13</v>
      </c>
      <c r="N44" s="73">
        <v>0.05</v>
      </c>
      <c r="O44" s="73">
        <v>0.05</v>
      </c>
    </row>
    <row r="45" spans="1:15" ht="12.75" x14ac:dyDescent="0.2">
      <c r="A45" s="191">
        <v>496</v>
      </c>
      <c r="B45" s="100">
        <v>496</v>
      </c>
      <c r="C45" s="65">
        <v>2100041401774</v>
      </c>
      <c r="D45" s="192">
        <v>740</v>
      </c>
      <c r="E45" s="100">
        <v>740</v>
      </c>
      <c r="F45" s="65">
        <v>2100041401792</v>
      </c>
      <c r="G45" s="66" t="s">
        <v>632</v>
      </c>
      <c r="H45" s="70"/>
      <c r="I45" s="71">
        <v>14.01</v>
      </c>
      <c r="J45" s="71">
        <v>1.74</v>
      </c>
      <c r="K45" s="71">
        <v>1.74</v>
      </c>
      <c r="L45" s="72"/>
      <c r="M45" s="73">
        <v>476.76</v>
      </c>
      <c r="N45" s="73">
        <v>0.05</v>
      </c>
      <c r="O45" s="73">
        <v>0.05</v>
      </c>
    </row>
    <row r="46" spans="1:15" ht="12.75" x14ac:dyDescent="0.2">
      <c r="A46" s="191">
        <v>497</v>
      </c>
      <c r="B46" s="100">
        <v>497</v>
      </c>
      <c r="C46" s="65">
        <v>2100041403638</v>
      </c>
      <c r="D46" s="192">
        <v>741</v>
      </c>
      <c r="E46" s="100">
        <v>741</v>
      </c>
      <c r="F46" s="65">
        <v>2100041403647</v>
      </c>
      <c r="G46" s="66" t="s">
        <v>633</v>
      </c>
      <c r="H46" s="70">
        <v>0.378</v>
      </c>
      <c r="I46" s="71">
        <v>4.63</v>
      </c>
      <c r="J46" s="71">
        <v>4.59</v>
      </c>
      <c r="K46" s="71">
        <v>4.59</v>
      </c>
      <c r="L46" s="72"/>
      <c r="M46" s="73">
        <v>944.64</v>
      </c>
      <c r="N46" s="73">
        <v>0.05</v>
      </c>
      <c r="O46" s="73">
        <v>0.05</v>
      </c>
    </row>
    <row r="47" spans="1:15" ht="12.75" x14ac:dyDescent="0.2">
      <c r="A47" s="191">
        <v>498</v>
      </c>
      <c r="B47" s="100">
        <v>498</v>
      </c>
      <c r="C47" s="65">
        <v>2100041403656</v>
      </c>
      <c r="D47" s="192">
        <v>742</v>
      </c>
      <c r="E47" s="100">
        <v>742</v>
      </c>
      <c r="F47" s="65">
        <v>2100041403665</v>
      </c>
      <c r="G47" s="66" t="s">
        <v>634</v>
      </c>
      <c r="H47" s="70">
        <v>6.407</v>
      </c>
      <c r="I47" s="71">
        <v>1.5</v>
      </c>
      <c r="J47" s="71">
        <v>5.0999999999999996</v>
      </c>
      <c r="K47" s="71">
        <v>5.0999999999999996</v>
      </c>
      <c r="L47" s="72"/>
      <c r="M47" s="73">
        <v>631.89</v>
      </c>
      <c r="N47" s="73">
        <v>0.05</v>
      </c>
      <c r="O47" s="73">
        <v>0.05</v>
      </c>
    </row>
    <row r="48" spans="1:15" ht="12.75" x14ac:dyDescent="0.2">
      <c r="A48" s="191">
        <v>499</v>
      </c>
      <c r="B48" s="100">
        <v>499</v>
      </c>
      <c r="C48" s="65">
        <v>2100041403674</v>
      </c>
      <c r="D48" s="192">
        <v>743</v>
      </c>
      <c r="E48" s="100">
        <v>743</v>
      </c>
      <c r="F48" s="65">
        <v>2100041403683</v>
      </c>
      <c r="G48" s="66" t="s">
        <v>635</v>
      </c>
      <c r="H48" s="70"/>
      <c r="I48" s="71">
        <v>14.01</v>
      </c>
      <c r="J48" s="71">
        <v>1.58</v>
      </c>
      <c r="K48" s="71">
        <v>1.58</v>
      </c>
      <c r="L48" s="72"/>
      <c r="M48" s="73">
        <v>476.76</v>
      </c>
      <c r="N48" s="73">
        <v>0.05</v>
      </c>
      <c r="O48" s="73">
        <v>0.05</v>
      </c>
    </row>
    <row r="49" spans="1:15" ht="12.75" x14ac:dyDescent="0.2">
      <c r="A49" s="191">
        <v>500</v>
      </c>
      <c r="B49" s="100">
        <v>500</v>
      </c>
      <c r="C49" s="65">
        <v>2100041407767</v>
      </c>
      <c r="D49" s="192">
        <v>744</v>
      </c>
      <c r="E49" s="100">
        <v>744</v>
      </c>
      <c r="F49" s="65">
        <v>2100041407776</v>
      </c>
      <c r="G49" s="66" t="s">
        <v>636</v>
      </c>
      <c r="H49" s="70"/>
      <c r="I49" s="71">
        <v>170.47</v>
      </c>
      <c r="J49" s="71">
        <v>1.06</v>
      </c>
      <c r="K49" s="71">
        <v>1.06</v>
      </c>
      <c r="L49" s="72"/>
      <c r="M49" s="73">
        <v>7975.55</v>
      </c>
      <c r="N49" s="73">
        <v>0.05</v>
      </c>
      <c r="O49" s="73">
        <v>0.05</v>
      </c>
    </row>
    <row r="50" spans="1:15" ht="127.5" x14ac:dyDescent="0.2">
      <c r="A50" s="191">
        <v>504</v>
      </c>
      <c r="B50" s="100">
        <v>504</v>
      </c>
      <c r="C50" s="65" t="s">
        <v>830</v>
      </c>
      <c r="D50" s="192"/>
      <c r="E50" s="100"/>
      <c r="F50" s="65"/>
      <c r="G50" s="66" t="s">
        <v>637</v>
      </c>
      <c r="H50" s="70">
        <v>1.3049999999999999</v>
      </c>
      <c r="I50" s="71"/>
      <c r="J50" s="71">
        <v>5.91</v>
      </c>
      <c r="K50" s="71">
        <v>5.91</v>
      </c>
      <c r="L50" s="72"/>
      <c r="M50" s="73"/>
      <c r="N50" s="73"/>
      <c r="O50" s="73"/>
    </row>
    <row r="51" spans="1:15" ht="38.25" x14ac:dyDescent="0.2">
      <c r="A51" s="191">
        <v>505</v>
      </c>
      <c r="B51" s="100">
        <v>505</v>
      </c>
      <c r="C51" s="65" t="s">
        <v>831</v>
      </c>
      <c r="D51" s="192"/>
      <c r="E51" s="100"/>
      <c r="F51" s="65"/>
      <c r="G51" s="66" t="s">
        <v>638</v>
      </c>
      <c r="H51" s="70">
        <v>3.1E-2</v>
      </c>
      <c r="I51" s="71">
        <v>3210.92</v>
      </c>
      <c r="J51" s="71">
        <v>3.63</v>
      </c>
      <c r="K51" s="71">
        <v>3.63</v>
      </c>
      <c r="L51" s="72"/>
      <c r="M51" s="73"/>
      <c r="N51" s="73"/>
      <c r="O51" s="73"/>
    </row>
    <row r="52" spans="1:15" ht="12.75" x14ac:dyDescent="0.2">
      <c r="A52" s="191">
        <v>507</v>
      </c>
      <c r="B52" s="100">
        <v>507</v>
      </c>
      <c r="C52" s="65">
        <v>2100040067486</v>
      </c>
      <c r="D52" s="192">
        <v>664</v>
      </c>
      <c r="E52" s="100">
        <v>664</v>
      </c>
      <c r="F52" s="65">
        <v>2100040067477</v>
      </c>
      <c r="G52" s="66" t="s">
        <v>639</v>
      </c>
      <c r="H52" s="70"/>
      <c r="I52" s="71">
        <v>10.62</v>
      </c>
      <c r="J52" s="71">
        <v>1.88</v>
      </c>
      <c r="K52" s="71">
        <v>1.88</v>
      </c>
      <c r="L52" s="72"/>
      <c r="M52" s="73">
        <v>803.72</v>
      </c>
      <c r="N52" s="73">
        <v>0.05</v>
      </c>
      <c r="O52" s="73">
        <v>0.05</v>
      </c>
    </row>
    <row r="53" spans="1:15" ht="12.75" x14ac:dyDescent="0.2">
      <c r="A53" s="191">
        <v>508</v>
      </c>
      <c r="B53" s="100">
        <v>508</v>
      </c>
      <c r="C53" s="65">
        <v>2100041079038</v>
      </c>
      <c r="D53" s="192">
        <v>674</v>
      </c>
      <c r="E53" s="100">
        <v>674</v>
      </c>
      <c r="F53" s="65">
        <v>2100041079047</v>
      </c>
      <c r="G53" s="66" t="s">
        <v>640</v>
      </c>
      <c r="H53" s="70"/>
      <c r="I53" s="71">
        <v>13.87</v>
      </c>
      <c r="J53" s="71">
        <v>1.89</v>
      </c>
      <c r="K53" s="71">
        <v>1.89</v>
      </c>
      <c r="L53" s="72"/>
      <c r="M53" s="73">
        <v>1026.3599999999999</v>
      </c>
      <c r="N53" s="73">
        <v>0.05</v>
      </c>
      <c r="O53" s="73">
        <v>0.05</v>
      </c>
    </row>
    <row r="54" spans="1:15" ht="12.75" x14ac:dyDescent="0.2">
      <c r="A54" s="191">
        <v>509</v>
      </c>
      <c r="B54" s="100">
        <v>509</v>
      </c>
      <c r="C54" s="65">
        <v>2100040126342</v>
      </c>
      <c r="D54" s="192">
        <v>660</v>
      </c>
      <c r="E54" s="100">
        <v>660</v>
      </c>
      <c r="F54" s="65">
        <v>2100040126333</v>
      </c>
      <c r="G54" s="66" t="s">
        <v>641</v>
      </c>
      <c r="H54" s="70">
        <v>5.9420000000000002</v>
      </c>
      <c r="I54" s="71">
        <v>8.61</v>
      </c>
      <c r="J54" s="71">
        <v>2.99</v>
      </c>
      <c r="K54" s="71">
        <v>2.99</v>
      </c>
      <c r="L54" s="72"/>
      <c r="M54" s="73"/>
      <c r="N54" s="73"/>
      <c r="O54" s="73"/>
    </row>
    <row r="55" spans="1:15" ht="12.75" x14ac:dyDescent="0.2">
      <c r="A55" s="191">
        <v>510</v>
      </c>
      <c r="B55" s="100">
        <v>510</v>
      </c>
      <c r="C55" s="65">
        <v>2199989614144</v>
      </c>
      <c r="D55" s="192"/>
      <c r="E55" s="100"/>
      <c r="F55" s="65"/>
      <c r="G55" s="66" t="s">
        <v>642</v>
      </c>
      <c r="H55" s="70"/>
      <c r="I55" s="71">
        <v>915.33</v>
      </c>
      <c r="J55" s="71">
        <v>1.04</v>
      </c>
      <c r="K55" s="71">
        <v>1.04</v>
      </c>
      <c r="L55" s="72"/>
      <c r="M55" s="73"/>
      <c r="N55" s="73"/>
      <c r="O55" s="73"/>
    </row>
    <row r="56" spans="1:15" ht="51" x14ac:dyDescent="0.2">
      <c r="A56" s="191">
        <v>511</v>
      </c>
      <c r="B56" s="100">
        <v>511</v>
      </c>
      <c r="C56" s="65" t="s">
        <v>832</v>
      </c>
      <c r="D56" s="192"/>
      <c r="E56" s="100"/>
      <c r="F56" s="65"/>
      <c r="G56" s="66" t="s">
        <v>643</v>
      </c>
      <c r="H56" s="70"/>
      <c r="I56" s="71">
        <v>2577.66</v>
      </c>
      <c r="J56" s="71">
        <v>4.43</v>
      </c>
      <c r="K56" s="71">
        <v>4.43</v>
      </c>
      <c r="L56" s="72"/>
      <c r="M56" s="73"/>
      <c r="N56" s="73"/>
      <c r="O56" s="73"/>
    </row>
    <row r="57" spans="1:15" ht="12.75" x14ac:dyDescent="0.2">
      <c r="A57" s="191">
        <v>512</v>
      </c>
      <c r="B57" s="100">
        <v>512</v>
      </c>
      <c r="C57" s="65">
        <v>2199989610024</v>
      </c>
      <c r="D57" s="192">
        <v>778</v>
      </c>
      <c r="E57" s="100">
        <v>778</v>
      </c>
      <c r="F57" s="65">
        <v>2100041256140</v>
      </c>
      <c r="G57" s="66" t="s">
        <v>644</v>
      </c>
      <c r="H57" s="70">
        <v>0.621</v>
      </c>
      <c r="I57" s="71">
        <v>3367.24</v>
      </c>
      <c r="J57" s="71">
        <v>7.38</v>
      </c>
      <c r="K57" s="71">
        <v>7.38</v>
      </c>
      <c r="L57" s="72"/>
      <c r="M57" s="73">
        <v>105.23</v>
      </c>
      <c r="N57" s="73">
        <v>0.05</v>
      </c>
      <c r="O57" s="73">
        <v>0.05</v>
      </c>
    </row>
    <row r="58" spans="1:15" ht="12.75" x14ac:dyDescent="0.2">
      <c r="A58" s="191">
        <v>513</v>
      </c>
      <c r="B58" s="100">
        <v>513</v>
      </c>
      <c r="C58" s="65">
        <v>2199989616995</v>
      </c>
      <c r="D58" s="192"/>
      <c r="E58" s="100"/>
      <c r="F58" s="65"/>
      <c r="G58" s="66" t="s">
        <v>645</v>
      </c>
      <c r="H58" s="70">
        <v>6.0000000000000001E-3</v>
      </c>
      <c r="I58" s="71">
        <v>670.59</v>
      </c>
      <c r="J58" s="71">
        <v>2.14</v>
      </c>
      <c r="K58" s="71">
        <v>2.14</v>
      </c>
      <c r="L58" s="72"/>
      <c r="M58" s="73"/>
      <c r="N58" s="73"/>
      <c r="O58" s="73"/>
    </row>
    <row r="59" spans="1:15" ht="12.75" x14ac:dyDescent="0.2">
      <c r="A59" s="191">
        <v>514</v>
      </c>
      <c r="B59" s="100">
        <v>514</v>
      </c>
      <c r="C59" s="65">
        <v>2189999999928</v>
      </c>
      <c r="D59" s="192"/>
      <c r="E59" s="100"/>
      <c r="F59" s="65"/>
      <c r="G59" s="66" t="s">
        <v>646</v>
      </c>
      <c r="H59" s="70">
        <v>0.32800000000000001</v>
      </c>
      <c r="I59" s="71">
        <v>6252.07</v>
      </c>
      <c r="J59" s="71">
        <v>4.1500000000000004</v>
      </c>
      <c r="K59" s="71">
        <v>4.1500000000000004</v>
      </c>
      <c r="L59" s="72"/>
      <c r="M59" s="73"/>
      <c r="N59" s="73"/>
      <c r="O59" s="73"/>
    </row>
    <row r="60" spans="1:15" ht="25.5" x14ac:dyDescent="0.2">
      <c r="A60" s="191">
        <v>515</v>
      </c>
      <c r="B60" s="100">
        <v>515</v>
      </c>
      <c r="C60" s="65" t="s">
        <v>833</v>
      </c>
      <c r="D60" s="192"/>
      <c r="E60" s="100"/>
      <c r="F60" s="65"/>
      <c r="G60" s="66" t="s">
        <v>647</v>
      </c>
      <c r="H60" s="70">
        <v>3.8</v>
      </c>
      <c r="I60" s="71">
        <v>7986.45</v>
      </c>
      <c r="J60" s="71">
        <v>10</v>
      </c>
      <c r="K60" s="71">
        <v>10</v>
      </c>
      <c r="L60" s="72"/>
      <c r="M60" s="73"/>
      <c r="N60" s="73"/>
      <c r="O60" s="73"/>
    </row>
    <row r="61" spans="1:15" ht="12.75" x14ac:dyDescent="0.2">
      <c r="A61" s="191">
        <v>517</v>
      </c>
      <c r="B61" s="100">
        <v>517</v>
      </c>
      <c r="C61" s="65">
        <v>2189999998678</v>
      </c>
      <c r="D61" s="192"/>
      <c r="E61" s="100"/>
      <c r="F61" s="65"/>
      <c r="G61" s="66" t="s">
        <v>648</v>
      </c>
      <c r="H61" s="70"/>
      <c r="I61" s="71">
        <v>30003.23</v>
      </c>
      <c r="J61" s="71">
        <v>3.34</v>
      </c>
      <c r="K61" s="71">
        <v>3.34</v>
      </c>
      <c r="L61" s="72"/>
      <c r="M61" s="73"/>
      <c r="N61" s="73"/>
      <c r="O61" s="73"/>
    </row>
    <row r="62" spans="1:15" ht="25.5" x14ac:dyDescent="0.2">
      <c r="A62" s="191">
        <v>518</v>
      </c>
      <c r="B62" s="100">
        <v>518</v>
      </c>
      <c r="C62" s="65" t="s">
        <v>834</v>
      </c>
      <c r="D62" s="192">
        <v>619</v>
      </c>
      <c r="E62" s="100">
        <v>619</v>
      </c>
      <c r="F62" s="65" t="s">
        <v>847</v>
      </c>
      <c r="G62" s="66" t="s">
        <v>649</v>
      </c>
      <c r="H62" s="70">
        <v>0.47799999999999998</v>
      </c>
      <c r="I62" s="71">
        <v>60.05</v>
      </c>
      <c r="J62" s="71">
        <v>9.39</v>
      </c>
      <c r="K62" s="71">
        <v>9.39</v>
      </c>
      <c r="L62" s="72"/>
      <c r="M62" s="73"/>
      <c r="N62" s="73"/>
      <c r="O62" s="73"/>
    </row>
    <row r="63" spans="1:15" ht="12.75" x14ac:dyDescent="0.2">
      <c r="A63" s="191">
        <v>519</v>
      </c>
      <c r="B63" s="100">
        <v>519</v>
      </c>
      <c r="C63" s="65">
        <v>2199989611204</v>
      </c>
      <c r="D63" s="192"/>
      <c r="E63" s="100"/>
      <c r="F63" s="65"/>
      <c r="G63" s="66" t="s">
        <v>650</v>
      </c>
      <c r="H63" s="70">
        <v>3.577</v>
      </c>
      <c r="I63" s="71">
        <v>139.01</v>
      </c>
      <c r="J63" s="71">
        <v>6.78</v>
      </c>
      <c r="K63" s="71">
        <v>6.78</v>
      </c>
      <c r="L63" s="72"/>
      <c r="M63" s="73"/>
      <c r="N63" s="73"/>
      <c r="O63" s="73"/>
    </row>
    <row r="64" spans="1:15" ht="12.75" x14ac:dyDescent="0.2">
      <c r="A64" s="191">
        <v>520</v>
      </c>
      <c r="B64" s="100">
        <v>520</v>
      </c>
      <c r="C64" s="65">
        <v>2189999999937</v>
      </c>
      <c r="D64" s="192"/>
      <c r="E64" s="100"/>
      <c r="F64" s="65"/>
      <c r="G64" s="66" t="s">
        <v>651</v>
      </c>
      <c r="H64" s="70">
        <v>0.44900000000000001</v>
      </c>
      <c r="I64" s="71">
        <v>3515.53</v>
      </c>
      <c r="J64" s="71">
        <v>4.21</v>
      </c>
      <c r="K64" s="71">
        <v>4.21</v>
      </c>
      <c r="L64" s="72"/>
      <c r="M64" s="73"/>
      <c r="N64" s="73"/>
      <c r="O64" s="73"/>
    </row>
    <row r="65" spans="1:15" ht="12.75" x14ac:dyDescent="0.2">
      <c r="A65" s="191">
        <v>522</v>
      </c>
      <c r="B65" s="100">
        <v>522</v>
      </c>
      <c r="C65" s="65">
        <v>2199989628537</v>
      </c>
      <c r="D65" s="192"/>
      <c r="E65" s="100"/>
      <c r="F65" s="65"/>
      <c r="G65" s="66" t="s">
        <v>652</v>
      </c>
      <c r="H65" s="70">
        <v>9.5000000000000001E-2</v>
      </c>
      <c r="I65" s="71">
        <v>1101.53</v>
      </c>
      <c r="J65" s="71">
        <v>4.79</v>
      </c>
      <c r="K65" s="71">
        <v>4.79</v>
      </c>
      <c r="L65" s="72"/>
      <c r="M65" s="73"/>
      <c r="N65" s="73"/>
      <c r="O65" s="73"/>
    </row>
    <row r="66" spans="1:15" ht="12.75" x14ac:dyDescent="0.2">
      <c r="A66" s="191">
        <v>529</v>
      </c>
      <c r="B66" s="100">
        <v>529</v>
      </c>
      <c r="C66" s="65">
        <v>2189999997284</v>
      </c>
      <c r="D66" s="192"/>
      <c r="E66" s="100"/>
      <c r="F66" s="65"/>
      <c r="G66" s="66" t="s">
        <v>653</v>
      </c>
      <c r="H66" s="70">
        <v>0.222</v>
      </c>
      <c r="I66" s="71">
        <v>1842.41</v>
      </c>
      <c r="J66" s="71">
        <v>4.46</v>
      </c>
      <c r="K66" s="71">
        <v>4.46</v>
      </c>
      <c r="L66" s="72"/>
      <c r="M66" s="73"/>
      <c r="N66" s="73"/>
      <c r="O66" s="73"/>
    </row>
    <row r="67" spans="1:15" ht="12.75" x14ac:dyDescent="0.2">
      <c r="A67" s="191">
        <v>532</v>
      </c>
      <c r="B67" s="100">
        <v>532</v>
      </c>
      <c r="C67" s="65">
        <v>2199989640232</v>
      </c>
      <c r="D67" s="192"/>
      <c r="E67" s="100"/>
      <c r="F67" s="65"/>
      <c r="G67" s="66" t="s">
        <v>654</v>
      </c>
      <c r="H67" s="70">
        <v>4.1740000000000004</v>
      </c>
      <c r="I67" s="71">
        <v>670.59</v>
      </c>
      <c r="J67" s="71">
        <v>7.51</v>
      </c>
      <c r="K67" s="71">
        <v>7.51</v>
      </c>
      <c r="L67" s="72"/>
      <c r="M67" s="73"/>
      <c r="N67" s="73"/>
      <c r="O67" s="73"/>
    </row>
    <row r="68" spans="1:15" ht="38.25" x14ac:dyDescent="0.2">
      <c r="A68" s="191">
        <v>533</v>
      </c>
      <c r="B68" s="100">
        <v>533</v>
      </c>
      <c r="C68" s="65" t="s">
        <v>835</v>
      </c>
      <c r="D68" s="192">
        <v>633</v>
      </c>
      <c r="E68" s="100">
        <v>633</v>
      </c>
      <c r="F68" s="65">
        <v>2198765427530</v>
      </c>
      <c r="G68" s="66" t="s">
        <v>655</v>
      </c>
      <c r="H68" s="70">
        <v>6.0999999999999999E-2</v>
      </c>
      <c r="I68" s="71">
        <v>329.23</v>
      </c>
      <c r="J68" s="71">
        <v>3.87</v>
      </c>
      <c r="K68" s="71">
        <v>3.87</v>
      </c>
      <c r="L68" s="72">
        <v>-0.46200000000000002</v>
      </c>
      <c r="M68" s="73">
        <v>87.8</v>
      </c>
      <c r="N68" s="73">
        <v>0.05</v>
      </c>
      <c r="O68" s="73">
        <v>0.05</v>
      </c>
    </row>
    <row r="69" spans="1:15" ht="38.25" x14ac:dyDescent="0.2">
      <c r="A69" s="191">
        <v>534</v>
      </c>
      <c r="B69" s="100">
        <v>534</v>
      </c>
      <c r="C69" s="65" t="s">
        <v>836</v>
      </c>
      <c r="D69" s="192"/>
      <c r="E69" s="100"/>
      <c r="F69" s="65"/>
      <c r="G69" s="66" t="s">
        <v>656</v>
      </c>
      <c r="H69" s="70">
        <v>0.26400000000000001</v>
      </c>
      <c r="I69" s="71">
        <v>417.03</v>
      </c>
      <c r="J69" s="71">
        <v>6.38</v>
      </c>
      <c r="K69" s="71">
        <v>6.38</v>
      </c>
      <c r="L69" s="72"/>
      <c r="M69" s="73"/>
      <c r="N69" s="73"/>
      <c r="O69" s="73"/>
    </row>
    <row r="70" spans="1:15" ht="51" x14ac:dyDescent="0.2">
      <c r="A70" s="191">
        <v>535</v>
      </c>
      <c r="B70" s="100">
        <v>535</v>
      </c>
      <c r="C70" s="65" t="s">
        <v>837</v>
      </c>
      <c r="D70" s="192">
        <v>617</v>
      </c>
      <c r="E70" s="100">
        <v>617</v>
      </c>
      <c r="F70" s="65" t="s">
        <v>848</v>
      </c>
      <c r="G70" s="66" t="s">
        <v>657</v>
      </c>
      <c r="H70" s="70">
        <v>3.4000000000000002E-2</v>
      </c>
      <c r="I70" s="71">
        <v>392.32</v>
      </c>
      <c r="J70" s="71">
        <v>4.67</v>
      </c>
      <c r="K70" s="71">
        <v>4.67</v>
      </c>
      <c r="L70" s="72">
        <v>-0.99299999999999999</v>
      </c>
      <c r="M70" s="73">
        <v>163.72</v>
      </c>
      <c r="N70" s="73">
        <v>0.05</v>
      </c>
      <c r="O70" s="73">
        <v>0.05</v>
      </c>
    </row>
    <row r="71" spans="1:15" ht="25.5" x14ac:dyDescent="0.2">
      <c r="A71" s="191">
        <v>536</v>
      </c>
      <c r="B71" s="100">
        <v>536</v>
      </c>
      <c r="C71" s="65" t="s">
        <v>838</v>
      </c>
      <c r="D71" s="192">
        <v>636</v>
      </c>
      <c r="E71" s="100">
        <v>636</v>
      </c>
      <c r="F71" s="65">
        <v>2189999997354</v>
      </c>
      <c r="G71" s="66" t="s">
        <v>658</v>
      </c>
      <c r="H71" s="70"/>
      <c r="I71" s="71">
        <v>257.56</v>
      </c>
      <c r="J71" s="71">
        <v>10.14</v>
      </c>
      <c r="K71" s="71">
        <v>10.14</v>
      </c>
      <c r="L71" s="72"/>
      <c r="M71" s="73"/>
      <c r="N71" s="73"/>
      <c r="O71" s="73"/>
    </row>
    <row r="72" spans="1:15" ht="12.75" x14ac:dyDescent="0.2">
      <c r="A72" s="191">
        <v>538</v>
      </c>
      <c r="B72" s="100">
        <v>538</v>
      </c>
      <c r="C72" s="65">
        <v>2198765295402</v>
      </c>
      <c r="D72" s="192">
        <v>786</v>
      </c>
      <c r="E72" s="100">
        <v>786</v>
      </c>
      <c r="F72" s="65">
        <v>2100041213572</v>
      </c>
      <c r="G72" s="66" t="s">
        <v>659</v>
      </c>
      <c r="H72" s="70"/>
      <c r="I72" s="71">
        <v>171.49</v>
      </c>
      <c r="J72" s="71">
        <v>5.0999999999999996</v>
      </c>
      <c r="K72" s="71">
        <v>5.0999999999999996</v>
      </c>
      <c r="L72" s="72">
        <v>-0.24399999999999999</v>
      </c>
      <c r="M72" s="73">
        <v>106.53</v>
      </c>
      <c r="N72" s="73">
        <v>0.05</v>
      </c>
      <c r="O72" s="73">
        <v>0.05</v>
      </c>
    </row>
    <row r="73" spans="1:15" ht="12.75" x14ac:dyDescent="0.2">
      <c r="A73" s="191">
        <v>539</v>
      </c>
      <c r="B73" s="100">
        <v>539</v>
      </c>
      <c r="C73" s="65">
        <v>2100040302060</v>
      </c>
      <c r="D73" s="192"/>
      <c r="E73" s="100"/>
      <c r="F73" s="65"/>
      <c r="G73" s="66" t="s">
        <v>660</v>
      </c>
      <c r="H73" s="70"/>
      <c r="I73" s="71">
        <v>1037.27</v>
      </c>
      <c r="J73" s="71">
        <v>3.65</v>
      </c>
      <c r="K73" s="71">
        <v>3.65</v>
      </c>
      <c r="L73" s="72"/>
      <c r="M73" s="73"/>
      <c r="N73" s="73"/>
      <c r="O73" s="73"/>
    </row>
    <row r="74" spans="1:15" ht="25.5" x14ac:dyDescent="0.2">
      <c r="A74" s="191">
        <v>541</v>
      </c>
      <c r="B74" s="100">
        <v>541</v>
      </c>
      <c r="C74" s="65" t="s">
        <v>839</v>
      </c>
      <c r="D74" s="192">
        <v>678</v>
      </c>
      <c r="E74" s="100">
        <v>678</v>
      </c>
      <c r="F74" s="65" t="s">
        <v>849</v>
      </c>
      <c r="G74" s="66" t="s">
        <v>661</v>
      </c>
      <c r="H74" s="70">
        <v>3.577</v>
      </c>
      <c r="I74" s="71">
        <v>134.22</v>
      </c>
      <c r="J74" s="71">
        <v>8.64</v>
      </c>
      <c r="K74" s="71">
        <v>8.64</v>
      </c>
      <c r="L74" s="72">
        <v>-4.3819999999999997</v>
      </c>
      <c r="M74" s="73">
        <v>143.80000000000001</v>
      </c>
      <c r="N74" s="73">
        <v>0.05</v>
      </c>
      <c r="O74" s="73">
        <v>0.05</v>
      </c>
    </row>
    <row r="75" spans="1:15" ht="25.5" x14ac:dyDescent="0.2">
      <c r="A75" s="191">
        <v>542</v>
      </c>
      <c r="B75" s="100">
        <v>542</v>
      </c>
      <c r="C75" s="65" t="s">
        <v>840</v>
      </c>
      <c r="D75" s="192"/>
      <c r="E75" s="100"/>
      <c r="F75" s="65"/>
      <c r="G75" s="66" t="s">
        <v>662</v>
      </c>
      <c r="H75" s="70">
        <v>3.8250000000000002</v>
      </c>
      <c r="I75" s="71">
        <v>14792.99</v>
      </c>
      <c r="J75" s="71">
        <v>10.32</v>
      </c>
      <c r="K75" s="71">
        <v>10.32</v>
      </c>
      <c r="L75" s="72"/>
      <c r="M75" s="73"/>
      <c r="N75" s="73"/>
      <c r="O75" s="73"/>
    </row>
    <row r="76" spans="1:15" ht="38.25" x14ac:dyDescent="0.2">
      <c r="A76" s="191">
        <v>545</v>
      </c>
      <c r="B76" s="100">
        <v>545</v>
      </c>
      <c r="C76" s="65" t="s">
        <v>841</v>
      </c>
      <c r="D76" s="192"/>
      <c r="E76" s="100"/>
      <c r="F76" s="65"/>
      <c r="G76" s="66" t="s">
        <v>663</v>
      </c>
      <c r="H76" s="70"/>
      <c r="I76" s="71">
        <v>4400.49</v>
      </c>
      <c r="J76" s="71">
        <v>1.82</v>
      </c>
      <c r="K76" s="71">
        <v>1.82</v>
      </c>
      <c r="L76" s="72"/>
      <c r="M76" s="73"/>
      <c r="N76" s="73"/>
      <c r="O76" s="73"/>
    </row>
    <row r="77" spans="1:15" ht="25.5" x14ac:dyDescent="0.2">
      <c r="A77" s="191">
        <v>546</v>
      </c>
      <c r="B77" s="100">
        <v>546</v>
      </c>
      <c r="C77" s="65" t="s">
        <v>842</v>
      </c>
      <c r="D77" s="192"/>
      <c r="E77" s="100"/>
      <c r="F77" s="65"/>
      <c r="G77" s="66" t="s">
        <v>664</v>
      </c>
      <c r="H77" s="70">
        <v>6.0000000000000001E-3</v>
      </c>
      <c r="I77" s="71">
        <v>670.59</v>
      </c>
      <c r="J77" s="71">
        <v>3.65</v>
      </c>
      <c r="K77" s="71">
        <v>3.65</v>
      </c>
      <c r="L77" s="72"/>
      <c r="M77" s="73"/>
      <c r="N77" s="73"/>
      <c r="O77" s="73"/>
    </row>
    <row r="78" spans="1:15" ht="12.75" x14ac:dyDescent="0.2">
      <c r="A78" s="191">
        <v>547</v>
      </c>
      <c r="B78" s="100">
        <v>547</v>
      </c>
      <c r="C78" s="65">
        <v>2100040495610</v>
      </c>
      <c r="D78" s="192">
        <v>663</v>
      </c>
      <c r="E78" s="100">
        <v>663</v>
      </c>
      <c r="F78" s="65">
        <v>2100040495600</v>
      </c>
      <c r="G78" s="66" t="s">
        <v>665</v>
      </c>
      <c r="H78" s="70">
        <v>8.9999999999999993E-3</v>
      </c>
      <c r="I78" s="71">
        <v>3.18</v>
      </c>
      <c r="J78" s="71">
        <v>2.35</v>
      </c>
      <c r="K78" s="71">
        <v>2.35</v>
      </c>
      <c r="L78" s="72"/>
      <c r="M78" s="73"/>
      <c r="N78" s="73"/>
      <c r="O78" s="73"/>
    </row>
    <row r="79" spans="1:15" ht="12.75" x14ac:dyDescent="0.2">
      <c r="A79" s="191">
        <v>548</v>
      </c>
      <c r="B79" s="100">
        <v>548</v>
      </c>
      <c r="C79" s="65">
        <v>2100040878007</v>
      </c>
      <c r="D79" s="192">
        <v>668</v>
      </c>
      <c r="E79" s="100">
        <v>668</v>
      </c>
      <c r="F79" s="65">
        <v>2100040878016</v>
      </c>
      <c r="G79" s="66" t="s">
        <v>666</v>
      </c>
      <c r="H79" s="70">
        <v>0.33500000000000002</v>
      </c>
      <c r="I79" s="71">
        <v>683.05</v>
      </c>
      <c r="J79" s="71">
        <v>4.7699999999999996</v>
      </c>
      <c r="K79" s="71">
        <v>4.7699999999999996</v>
      </c>
      <c r="L79" s="72"/>
      <c r="M79" s="73">
        <v>15710.19</v>
      </c>
      <c r="N79" s="73">
        <v>0.05</v>
      </c>
      <c r="O79" s="73">
        <v>0.05</v>
      </c>
    </row>
    <row r="80" spans="1:15" ht="12.75" x14ac:dyDescent="0.2">
      <c r="A80" s="191">
        <v>549</v>
      </c>
      <c r="B80" s="100">
        <v>549</v>
      </c>
      <c r="C80" s="65">
        <v>2100041471220</v>
      </c>
      <c r="D80" s="192">
        <v>651</v>
      </c>
      <c r="E80" s="100">
        <v>651</v>
      </c>
      <c r="F80" s="65">
        <v>2100041471239</v>
      </c>
      <c r="G80" s="66" t="s">
        <v>667</v>
      </c>
      <c r="H80" s="70">
        <v>1.9219999999999999</v>
      </c>
      <c r="I80" s="71">
        <v>22.14</v>
      </c>
      <c r="J80" s="71">
        <v>5.34</v>
      </c>
      <c r="K80" s="71">
        <v>5.34</v>
      </c>
      <c r="L80" s="72"/>
      <c r="M80" s="73">
        <v>811.89</v>
      </c>
      <c r="N80" s="73">
        <v>0.05</v>
      </c>
      <c r="O80" s="73">
        <v>0.05</v>
      </c>
    </row>
    <row r="81" spans="1:15" ht="12.75" x14ac:dyDescent="0.2">
      <c r="A81" s="191">
        <v>571</v>
      </c>
      <c r="B81" s="100">
        <v>571</v>
      </c>
      <c r="C81" s="65">
        <v>2100040067538</v>
      </c>
      <c r="D81" s="192">
        <v>665</v>
      </c>
      <c r="E81" s="100">
        <v>665</v>
      </c>
      <c r="F81" s="65">
        <v>2100040067529</v>
      </c>
      <c r="G81" s="66" t="s">
        <v>668</v>
      </c>
      <c r="H81" s="70">
        <v>0.14199999999999999</v>
      </c>
      <c r="I81" s="71">
        <v>105.49</v>
      </c>
      <c r="J81" s="71">
        <v>3.42</v>
      </c>
      <c r="K81" s="71">
        <v>3.42</v>
      </c>
      <c r="L81" s="72"/>
      <c r="M81" s="73"/>
      <c r="N81" s="73"/>
      <c r="O81" s="73"/>
    </row>
    <row r="82" spans="1:15" ht="12.75" x14ac:dyDescent="0.2">
      <c r="A82" s="191">
        <v>572</v>
      </c>
      <c r="B82" s="100">
        <v>572</v>
      </c>
      <c r="C82" s="65">
        <v>2199989635669</v>
      </c>
      <c r="D82" s="192">
        <v>652</v>
      </c>
      <c r="E82" s="100">
        <v>652</v>
      </c>
      <c r="F82" s="65">
        <v>2189999997390</v>
      </c>
      <c r="G82" s="66" t="s">
        <v>669</v>
      </c>
      <c r="H82" s="70">
        <v>5.2229999999999999</v>
      </c>
      <c r="I82" s="71">
        <v>3.4</v>
      </c>
      <c r="J82" s="71">
        <v>3.22</v>
      </c>
      <c r="K82" s="71">
        <v>3.22</v>
      </c>
      <c r="L82" s="72"/>
      <c r="M82" s="73"/>
      <c r="N82" s="73"/>
      <c r="O82" s="73"/>
    </row>
    <row r="83" spans="1:15" ht="12.75" x14ac:dyDescent="0.2">
      <c r="A83" s="191">
        <v>574</v>
      </c>
      <c r="B83" s="100">
        <v>574</v>
      </c>
      <c r="C83" s="65">
        <v>2199989614809</v>
      </c>
      <c r="D83" s="192">
        <v>653</v>
      </c>
      <c r="E83" s="100">
        <v>653</v>
      </c>
      <c r="F83" s="65">
        <v>2199989612769</v>
      </c>
      <c r="G83" s="66" t="s">
        <v>670</v>
      </c>
      <c r="H83" s="70">
        <v>4.1909999999999998</v>
      </c>
      <c r="I83" s="71">
        <v>15.42</v>
      </c>
      <c r="J83" s="71">
        <v>2.98</v>
      </c>
      <c r="K83" s="71">
        <v>2.98</v>
      </c>
      <c r="L83" s="72"/>
      <c r="M83" s="73"/>
      <c r="N83" s="73"/>
      <c r="O83" s="73"/>
    </row>
    <row r="84" spans="1:15" ht="12.75" x14ac:dyDescent="0.2">
      <c r="A84" s="191">
        <v>575</v>
      </c>
      <c r="B84" s="100">
        <v>575</v>
      </c>
      <c r="C84" s="65">
        <v>2100041079171</v>
      </c>
      <c r="D84" s="192">
        <v>676</v>
      </c>
      <c r="E84" s="100">
        <v>676</v>
      </c>
      <c r="F84" s="65">
        <v>2100041079180</v>
      </c>
      <c r="G84" s="66" t="s">
        <v>671</v>
      </c>
      <c r="H84" s="70">
        <v>0.01</v>
      </c>
      <c r="I84" s="71">
        <v>22.48</v>
      </c>
      <c r="J84" s="71">
        <v>2.38</v>
      </c>
      <c r="K84" s="71">
        <v>2.38</v>
      </c>
      <c r="L84" s="72"/>
      <c r="M84" s="73">
        <v>1798.15</v>
      </c>
      <c r="N84" s="73">
        <v>0.05</v>
      </c>
      <c r="O84" s="73">
        <v>0.05</v>
      </c>
    </row>
    <row r="85" spans="1:15" ht="12.75" x14ac:dyDescent="0.2">
      <c r="A85" s="191">
        <v>576</v>
      </c>
      <c r="B85" s="100">
        <v>576</v>
      </c>
      <c r="C85" s="65">
        <v>2100041416441</v>
      </c>
      <c r="D85" s="192">
        <v>773</v>
      </c>
      <c r="E85" s="100">
        <v>773</v>
      </c>
      <c r="F85" s="65">
        <v>2100041416450</v>
      </c>
      <c r="G85" s="66" t="s">
        <v>672</v>
      </c>
      <c r="H85" s="70">
        <v>0.01</v>
      </c>
      <c r="I85" s="71">
        <v>76.5</v>
      </c>
      <c r="J85" s="71">
        <v>1.71</v>
      </c>
      <c r="K85" s="71">
        <v>1.71</v>
      </c>
      <c r="L85" s="72">
        <v>-0.02</v>
      </c>
      <c r="M85" s="73">
        <v>765.01</v>
      </c>
      <c r="N85" s="73">
        <v>0.05</v>
      </c>
      <c r="O85" s="73">
        <v>0.05</v>
      </c>
    </row>
    <row r="86" spans="1:15" ht="12.75" x14ac:dyDescent="0.2">
      <c r="A86" s="191">
        <v>577</v>
      </c>
      <c r="B86" s="100">
        <v>577</v>
      </c>
      <c r="C86" s="65">
        <v>2100040719992</v>
      </c>
      <c r="D86" s="192">
        <v>661</v>
      </c>
      <c r="E86" s="100">
        <v>661</v>
      </c>
      <c r="F86" s="65">
        <v>2100040719983</v>
      </c>
      <c r="G86" s="66" t="s">
        <v>673</v>
      </c>
      <c r="H86" s="70"/>
      <c r="I86" s="71">
        <v>313.52999999999997</v>
      </c>
      <c r="J86" s="71">
        <v>1.35</v>
      </c>
      <c r="K86" s="71">
        <v>1.35</v>
      </c>
      <c r="L86" s="72"/>
      <c r="M86" s="73">
        <v>2476.91</v>
      </c>
      <c r="N86" s="73">
        <v>0.05</v>
      </c>
      <c r="O86" s="73">
        <v>0.05</v>
      </c>
    </row>
    <row r="87" spans="1:15" ht="12.75" x14ac:dyDescent="0.2">
      <c r="A87" s="191">
        <v>579</v>
      </c>
      <c r="B87" s="100">
        <v>579</v>
      </c>
      <c r="C87" s="65">
        <v>2100040485950</v>
      </c>
      <c r="D87" s="192">
        <v>670</v>
      </c>
      <c r="E87" s="100">
        <v>670</v>
      </c>
      <c r="F87" s="65">
        <v>2100040485940</v>
      </c>
      <c r="G87" s="66" t="s">
        <v>674</v>
      </c>
      <c r="H87" s="70"/>
      <c r="I87" s="71">
        <v>19.98</v>
      </c>
      <c r="J87" s="71">
        <v>1.63</v>
      </c>
      <c r="K87" s="71">
        <v>1.63</v>
      </c>
      <c r="L87" s="72"/>
      <c r="M87" s="73"/>
      <c r="N87" s="73"/>
      <c r="O87" s="73"/>
    </row>
    <row r="88" spans="1:15" ht="12.75" x14ac:dyDescent="0.2">
      <c r="A88" s="191">
        <v>580</v>
      </c>
      <c r="B88" s="100">
        <v>580</v>
      </c>
      <c r="C88" s="65">
        <v>2199989641937</v>
      </c>
      <c r="D88" s="192">
        <v>650</v>
      </c>
      <c r="E88" s="100">
        <v>650</v>
      </c>
      <c r="F88" s="65">
        <v>2189999997345</v>
      </c>
      <c r="G88" s="66" t="s">
        <v>675</v>
      </c>
      <c r="H88" s="70"/>
      <c r="I88" s="71">
        <v>5.04</v>
      </c>
      <c r="J88" s="71">
        <v>2.98</v>
      </c>
      <c r="K88" s="71">
        <v>2.98</v>
      </c>
      <c r="L88" s="72"/>
      <c r="M88" s="73">
        <v>554.33000000000004</v>
      </c>
      <c r="N88" s="73">
        <v>0.05</v>
      </c>
      <c r="O88" s="73">
        <v>0.05</v>
      </c>
    </row>
    <row r="89" spans="1:15" ht="12.75" x14ac:dyDescent="0.2">
      <c r="A89" s="191">
        <v>581</v>
      </c>
      <c r="B89" s="100">
        <v>581</v>
      </c>
      <c r="C89" s="65">
        <v>2100040609516</v>
      </c>
      <c r="D89" s="192">
        <v>662</v>
      </c>
      <c r="E89" s="100">
        <v>662</v>
      </c>
      <c r="F89" s="65">
        <v>2100040609507</v>
      </c>
      <c r="G89" s="66" t="s">
        <v>676</v>
      </c>
      <c r="H89" s="70"/>
      <c r="I89" s="71">
        <v>108.37</v>
      </c>
      <c r="J89" s="71">
        <v>1.39</v>
      </c>
      <c r="K89" s="71">
        <v>1.39</v>
      </c>
      <c r="L89" s="72"/>
      <c r="M89" s="73">
        <v>650.21</v>
      </c>
      <c r="N89" s="73">
        <v>0.05</v>
      </c>
      <c r="O89" s="73">
        <v>0.05</v>
      </c>
    </row>
    <row r="90" spans="1:15" ht="12.75" x14ac:dyDescent="0.2">
      <c r="A90" s="191">
        <v>582</v>
      </c>
      <c r="B90" s="100">
        <v>582</v>
      </c>
      <c r="C90" s="65">
        <v>2100040694060</v>
      </c>
      <c r="D90" s="192">
        <v>666</v>
      </c>
      <c r="E90" s="100">
        <v>666</v>
      </c>
      <c r="F90" s="65">
        <v>2100040694051</v>
      </c>
      <c r="G90" s="66" t="s">
        <v>677</v>
      </c>
      <c r="H90" s="70">
        <v>6.24</v>
      </c>
      <c r="I90" s="71">
        <v>9.83</v>
      </c>
      <c r="J90" s="71">
        <v>2.67</v>
      </c>
      <c r="K90" s="71">
        <v>2.67</v>
      </c>
      <c r="L90" s="72">
        <v>-7.7759999999999998</v>
      </c>
      <c r="M90" s="73">
        <v>565.41</v>
      </c>
      <c r="N90" s="73">
        <v>0.05</v>
      </c>
      <c r="O90" s="73">
        <v>0.05</v>
      </c>
    </row>
    <row r="91" spans="1:15" ht="12.75" x14ac:dyDescent="0.2">
      <c r="A91" s="191">
        <v>583</v>
      </c>
      <c r="B91" s="100">
        <v>583</v>
      </c>
      <c r="C91" s="65">
        <v>2198765146436</v>
      </c>
      <c r="D91" s="192">
        <v>659</v>
      </c>
      <c r="E91" s="100">
        <v>659</v>
      </c>
      <c r="F91" s="65">
        <v>2198765142992</v>
      </c>
      <c r="G91" s="66" t="s">
        <v>678</v>
      </c>
      <c r="H91" s="70">
        <v>5.1360000000000001</v>
      </c>
      <c r="I91" s="71">
        <v>2.5</v>
      </c>
      <c r="J91" s="71">
        <v>2.89</v>
      </c>
      <c r="K91" s="71">
        <v>2.89</v>
      </c>
      <c r="L91" s="72"/>
      <c r="M91" s="73"/>
      <c r="N91" s="73"/>
      <c r="O91" s="73"/>
    </row>
    <row r="92" spans="1:15" ht="12.75" x14ac:dyDescent="0.2">
      <c r="A92" s="191">
        <v>584</v>
      </c>
      <c r="B92" s="100">
        <v>584</v>
      </c>
      <c r="C92" s="65">
        <v>2100040841771</v>
      </c>
      <c r="D92" s="192">
        <v>667</v>
      </c>
      <c r="E92" s="100">
        <v>667</v>
      </c>
      <c r="F92" s="65">
        <v>2100040841780</v>
      </c>
      <c r="G92" s="66" t="s">
        <v>679</v>
      </c>
      <c r="H92" s="70">
        <v>5.1360000000000001</v>
      </c>
      <c r="I92" s="71">
        <v>27.45</v>
      </c>
      <c r="J92" s="71">
        <v>2.61</v>
      </c>
      <c r="K92" s="71">
        <v>2.61</v>
      </c>
      <c r="L92" s="72"/>
      <c r="M92" s="73">
        <v>479.16</v>
      </c>
      <c r="N92" s="73">
        <v>0.05</v>
      </c>
      <c r="O92" s="73">
        <v>0.05</v>
      </c>
    </row>
    <row r="93" spans="1:15" ht="12.75" x14ac:dyDescent="0.2">
      <c r="A93" s="191">
        <v>585</v>
      </c>
      <c r="B93" s="100">
        <v>585</v>
      </c>
      <c r="C93" s="65">
        <v>2100040960600</v>
      </c>
      <c r="D93" s="192">
        <v>684</v>
      </c>
      <c r="E93" s="100">
        <v>684</v>
      </c>
      <c r="F93" s="65">
        <v>2100040960619</v>
      </c>
      <c r="G93" s="66" t="s">
        <v>680</v>
      </c>
      <c r="H93" s="70"/>
      <c r="I93" s="71">
        <v>75.92</v>
      </c>
      <c r="J93" s="71">
        <v>1.96</v>
      </c>
      <c r="K93" s="71">
        <v>1.96</v>
      </c>
      <c r="L93" s="72"/>
      <c r="M93" s="73">
        <v>5466.21</v>
      </c>
      <c r="N93" s="73">
        <v>0.05</v>
      </c>
      <c r="O93" s="73">
        <v>0.05</v>
      </c>
    </row>
    <row r="94" spans="1:15" ht="12.75" x14ac:dyDescent="0.2">
      <c r="A94" s="191">
        <v>586</v>
      </c>
      <c r="B94" s="100">
        <v>586</v>
      </c>
      <c r="C94" s="65">
        <v>2100040989413</v>
      </c>
      <c r="D94" s="192">
        <v>679</v>
      </c>
      <c r="E94" s="100">
        <v>679</v>
      </c>
      <c r="F94" s="65">
        <v>2100040989431</v>
      </c>
      <c r="G94" s="66" t="s">
        <v>681</v>
      </c>
      <c r="H94" s="70"/>
      <c r="I94" s="71">
        <v>29.26</v>
      </c>
      <c r="J94" s="71">
        <v>3.63</v>
      </c>
      <c r="K94" s="71">
        <v>3.63</v>
      </c>
      <c r="L94" s="72"/>
      <c r="M94" s="73">
        <v>936.45</v>
      </c>
      <c r="N94" s="73">
        <v>0.05</v>
      </c>
      <c r="O94" s="73">
        <v>0.05</v>
      </c>
    </row>
    <row r="95" spans="1:15" ht="12.75" x14ac:dyDescent="0.2">
      <c r="A95" s="191">
        <v>587</v>
      </c>
      <c r="B95" s="100">
        <v>587</v>
      </c>
      <c r="C95" s="65">
        <v>2100041090096</v>
      </c>
      <c r="D95" s="192">
        <v>685</v>
      </c>
      <c r="E95" s="100">
        <v>685</v>
      </c>
      <c r="F95" s="65">
        <v>2100041090087</v>
      </c>
      <c r="G95" s="66" t="s">
        <v>682</v>
      </c>
      <c r="H95" s="70"/>
      <c r="I95" s="71">
        <v>37.49</v>
      </c>
      <c r="J95" s="71">
        <v>1.56</v>
      </c>
      <c r="K95" s="71">
        <v>1.56</v>
      </c>
      <c r="L95" s="72"/>
      <c r="M95" s="73">
        <v>3501.97</v>
      </c>
      <c r="N95" s="73">
        <v>0.05</v>
      </c>
      <c r="O95" s="73">
        <v>0.05</v>
      </c>
    </row>
    <row r="96" spans="1:15" ht="12.75" x14ac:dyDescent="0.2">
      <c r="A96" s="191">
        <v>588</v>
      </c>
      <c r="B96" s="100">
        <v>588</v>
      </c>
      <c r="C96" s="65">
        <v>2100041063650</v>
      </c>
      <c r="D96" s="192">
        <v>686</v>
      </c>
      <c r="E96" s="100">
        <v>686</v>
      </c>
      <c r="F96" s="65">
        <v>2100041063669</v>
      </c>
      <c r="G96" s="66" t="s">
        <v>683</v>
      </c>
      <c r="H96" s="70"/>
      <c r="I96" s="71">
        <v>12.27</v>
      </c>
      <c r="J96" s="71">
        <v>2.75</v>
      </c>
      <c r="K96" s="71">
        <v>2.75</v>
      </c>
      <c r="L96" s="72"/>
      <c r="M96" s="73">
        <v>818.15</v>
      </c>
      <c r="N96" s="73">
        <v>0.05</v>
      </c>
      <c r="O96" s="73">
        <v>0.05</v>
      </c>
    </row>
    <row r="97" spans="1:15" ht="12.75" x14ac:dyDescent="0.2">
      <c r="A97" s="191">
        <v>589</v>
      </c>
      <c r="B97" s="100">
        <v>589</v>
      </c>
      <c r="C97" s="65">
        <v>2100041383878</v>
      </c>
      <c r="D97" s="192">
        <v>687</v>
      </c>
      <c r="E97" s="100">
        <v>687</v>
      </c>
      <c r="F97" s="65">
        <v>2100041383887</v>
      </c>
      <c r="G97" s="66" t="s">
        <v>684</v>
      </c>
      <c r="H97" s="70"/>
      <c r="I97" s="71">
        <v>21.89</v>
      </c>
      <c r="J97" s="71">
        <v>1.5</v>
      </c>
      <c r="K97" s="71">
        <v>1.5</v>
      </c>
      <c r="L97" s="72"/>
      <c r="M97" s="73">
        <v>1047.1199999999999</v>
      </c>
      <c r="N97" s="73">
        <v>0.05</v>
      </c>
      <c r="O97" s="73">
        <v>0.05</v>
      </c>
    </row>
    <row r="98" spans="1:15" ht="12.75" x14ac:dyDescent="0.2">
      <c r="A98" s="191">
        <v>590</v>
      </c>
      <c r="B98" s="100">
        <v>590</v>
      </c>
      <c r="C98" s="65">
        <v>2100041200253</v>
      </c>
      <c r="D98" s="192">
        <v>649</v>
      </c>
      <c r="E98" s="100">
        <v>649</v>
      </c>
      <c r="F98" s="65">
        <v>2100041200262</v>
      </c>
      <c r="G98" s="66" t="s">
        <v>685</v>
      </c>
      <c r="H98" s="70">
        <v>2E-3</v>
      </c>
      <c r="I98" s="71">
        <v>11.31</v>
      </c>
      <c r="J98" s="71">
        <v>4.9400000000000004</v>
      </c>
      <c r="K98" s="71">
        <v>4.9400000000000004</v>
      </c>
      <c r="L98" s="72"/>
      <c r="M98" s="73">
        <v>1154.74</v>
      </c>
      <c r="N98" s="73">
        <v>0.05</v>
      </c>
      <c r="O98" s="73">
        <v>0.05</v>
      </c>
    </row>
    <row r="99" spans="1:15" ht="25.5" x14ac:dyDescent="0.2">
      <c r="A99" s="191">
        <v>593</v>
      </c>
      <c r="B99" s="100">
        <v>593</v>
      </c>
      <c r="C99" s="65" t="s">
        <v>843</v>
      </c>
      <c r="D99" s="192"/>
      <c r="E99" s="100"/>
      <c r="F99" s="65"/>
      <c r="G99" s="66" t="s">
        <v>686</v>
      </c>
      <c r="H99" s="70">
        <v>2.5350000000000001</v>
      </c>
      <c r="I99" s="71"/>
      <c r="J99" s="71">
        <v>9.51</v>
      </c>
      <c r="K99" s="71">
        <v>9.51</v>
      </c>
      <c r="L99" s="72"/>
      <c r="M99" s="73"/>
      <c r="N99" s="73"/>
      <c r="O99" s="73"/>
    </row>
    <row r="100" spans="1:15" ht="38.25" x14ac:dyDescent="0.2">
      <c r="A100" s="191">
        <v>594</v>
      </c>
      <c r="B100" s="100">
        <v>594</v>
      </c>
      <c r="C100" s="65" t="s">
        <v>844</v>
      </c>
      <c r="D100" s="192"/>
      <c r="E100" s="100"/>
      <c r="F100" s="65"/>
      <c r="G100" s="66" t="s">
        <v>687</v>
      </c>
      <c r="H100" s="70">
        <v>0.84699999999999998</v>
      </c>
      <c r="I100" s="71">
        <v>417.03</v>
      </c>
      <c r="J100" s="71">
        <v>9.69</v>
      </c>
      <c r="K100" s="71">
        <v>9.69</v>
      </c>
      <c r="L100" s="72"/>
      <c r="M100" s="73"/>
      <c r="N100" s="73"/>
      <c r="O100" s="73"/>
    </row>
    <row r="101" spans="1:15" ht="12.75" x14ac:dyDescent="0.2">
      <c r="A101" s="191">
        <v>610</v>
      </c>
      <c r="B101" s="100">
        <v>610</v>
      </c>
      <c r="C101" s="65">
        <v>2100041407749</v>
      </c>
      <c r="D101" s="192">
        <v>745</v>
      </c>
      <c r="E101" s="100">
        <v>745</v>
      </c>
      <c r="F101" s="65">
        <v>2100041407758</v>
      </c>
      <c r="G101" s="66" t="s">
        <v>688</v>
      </c>
      <c r="H101" s="70"/>
      <c r="I101" s="71">
        <v>3.9</v>
      </c>
      <c r="J101" s="71">
        <v>2.35</v>
      </c>
      <c r="K101" s="71">
        <v>2.35</v>
      </c>
      <c r="L101" s="72"/>
      <c r="M101" s="73">
        <v>662.77</v>
      </c>
      <c r="N101" s="73">
        <v>0.05</v>
      </c>
      <c r="O101" s="73">
        <v>0.05</v>
      </c>
    </row>
    <row r="102" spans="1:15" ht="12.75" x14ac:dyDescent="0.2">
      <c r="A102" s="191">
        <v>612</v>
      </c>
      <c r="B102" s="100">
        <v>612</v>
      </c>
      <c r="C102" s="65">
        <v>2100041412093</v>
      </c>
      <c r="D102" s="192">
        <v>747</v>
      </c>
      <c r="E102" s="100">
        <v>747</v>
      </c>
      <c r="F102" s="65">
        <v>2100041412109</v>
      </c>
      <c r="G102" s="66" t="s">
        <v>689</v>
      </c>
      <c r="H102" s="70">
        <v>0.16</v>
      </c>
      <c r="I102" s="71">
        <v>11.22</v>
      </c>
      <c r="J102" s="71">
        <v>1.87</v>
      </c>
      <c r="K102" s="71">
        <v>1.87</v>
      </c>
      <c r="L102" s="72"/>
      <c r="M102" s="73">
        <v>493.81</v>
      </c>
      <c r="N102" s="73">
        <v>0.05</v>
      </c>
      <c r="O102" s="73">
        <v>0.05</v>
      </c>
    </row>
    <row r="103" spans="1:15" ht="12.75" x14ac:dyDescent="0.2">
      <c r="A103" s="191">
        <v>613</v>
      </c>
      <c r="B103" s="100">
        <v>613</v>
      </c>
      <c r="C103" s="65">
        <v>2100041412118</v>
      </c>
      <c r="D103" s="192">
        <v>748</v>
      </c>
      <c r="E103" s="100">
        <v>748</v>
      </c>
      <c r="F103" s="65">
        <v>2100041412127</v>
      </c>
      <c r="G103" s="66" t="s">
        <v>690</v>
      </c>
      <c r="H103" s="70">
        <v>0.16800000000000001</v>
      </c>
      <c r="I103" s="71">
        <v>101.78</v>
      </c>
      <c r="J103" s="71">
        <v>2.2999999999999998</v>
      </c>
      <c r="K103" s="71">
        <v>2.2999999999999998</v>
      </c>
      <c r="L103" s="72">
        <v>-0.33400000000000002</v>
      </c>
      <c r="M103" s="73">
        <v>1163.3699999999999</v>
      </c>
      <c r="N103" s="73">
        <v>0.05</v>
      </c>
      <c r="O103" s="73">
        <v>0.05</v>
      </c>
    </row>
    <row r="104" spans="1:15" ht="12.75" x14ac:dyDescent="0.2">
      <c r="A104" s="191">
        <v>614</v>
      </c>
      <c r="B104" s="100">
        <v>614</v>
      </c>
      <c r="C104" s="65">
        <v>2100041412172</v>
      </c>
      <c r="D104" s="192">
        <v>749</v>
      </c>
      <c r="E104" s="100">
        <v>749</v>
      </c>
      <c r="F104" s="65">
        <v>2100041412181</v>
      </c>
      <c r="G104" s="66" t="s">
        <v>691</v>
      </c>
      <c r="H104" s="70">
        <v>5.5430000000000001</v>
      </c>
      <c r="I104" s="71">
        <v>25.61</v>
      </c>
      <c r="J104" s="71">
        <v>2.16</v>
      </c>
      <c r="K104" s="71">
        <v>2.16</v>
      </c>
      <c r="L104" s="72"/>
      <c r="M104" s="73">
        <v>1165.07</v>
      </c>
      <c r="N104" s="73">
        <v>0.05</v>
      </c>
      <c r="O104" s="73">
        <v>0.05</v>
      </c>
    </row>
    <row r="105" spans="1:15" ht="12.75" x14ac:dyDescent="0.2">
      <c r="A105" s="191">
        <v>615</v>
      </c>
      <c r="B105" s="100">
        <v>615</v>
      </c>
      <c r="C105" s="65">
        <v>2100041416423</v>
      </c>
      <c r="D105" s="192">
        <v>772</v>
      </c>
      <c r="E105" s="100">
        <v>772</v>
      </c>
      <c r="F105" s="65">
        <v>2100041416432</v>
      </c>
      <c r="G105" s="66" t="s">
        <v>692</v>
      </c>
      <c r="H105" s="70">
        <v>4.7050000000000001</v>
      </c>
      <c r="I105" s="71">
        <v>14.41</v>
      </c>
      <c r="J105" s="71">
        <v>2.97</v>
      </c>
      <c r="K105" s="71">
        <v>2.97</v>
      </c>
      <c r="L105" s="72"/>
      <c r="M105" s="73">
        <v>931.16</v>
      </c>
      <c r="N105" s="73">
        <v>0.05</v>
      </c>
      <c r="O105" s="73">
        <v>0.05</v>
      </c>
    </row>
    <row r="106" spans="1:15" ht="12.75" x14ac:dyDescent="0.2">
      <c r="A106" s="191">
        <v>620</v>
      </c>
      <c r="B106" s="100">
        <v>620</v>
      </c>
      <c r="C106" s="65">
        <v>2199989611348</v>
      </c>
      <c r="D106" s="192"/>
      <c r="E106" s="100"/>
      <c r="F106" s="65"/>
      <c r="G106" s="66" t="s">
        <v>693</v>
      </c>
      <c r="H106" s="70">
        <v>1.5349999999999999</v>
      </c>
      <c r="I106" s="71">
        <v>278.02</v>
      </c>
      <c r="J106" s="71">
        <v>4.08</v>
      </c>
      <c r="K106" s="71">
        <v>4.08</v>
      </c>
      <c r="L106" s="72"/>
      <c r="M106" s="73"/>
      <c r="N106" s="73"/>
      <c r="O106" s="73"/>
    </row>
    <row r="107" spans="1:15" ht="12.75" x14ac:dyDescent="0.2">
      <c r="A107" s="191">
        <v>622</v>
      </c>
      <c r="B107" s="100">
        <v>622</v>
      </c>
      <c r="C107" s="65">
        <v>2199989609970</v>
      </c>
      <c r="D107" s="192"/>
      <c r="E107" s="100"/>
      <c r="F107" s="65"/>
      <c r="G107" s="66" t="s">
        <v>694</v>
      </c>
      <c r="H107" s="70">
        <v>6.8330000000000002</v>
      </c>
      <c r="I107" s="71">
        <v>139.01</v>
      </c>
      <c r="J107" s="71">
        <v>10.6</v>
      </c>
      <c r="K107" s="71">
        <v>10.6</v>
      </c>
      <c r="L107" s="72"/>
      <c r="M107" s="73"/>
      <c r="N107" s="73"/>
      <c r="O107" s="73"/>
    </row>
    <row r="108" spans="1:15" ht="25.5" x14ac:dyDescent="0.2">
      <c r="A108" s="191">
        <v>623</v>
      </c>
      <c r="B108" s="100">
        <v>623</v>
      </c>
      <c r="C108" s="65" t="s">
        <v>845</v>
      </c>
      <c r="D108" s="192"/>
      <c r="E108" s="100"/>
      <c r="F108" s="65"/>
      <c r="G108" s="66" t="s">
        <v>695</v>
      </c>
      <c r="H108" s="70"/>
      <c r="I108" s="71">
        <v>1353.58</v>
      </c>
      <c r="J108" s="71">
        <v>10.25</v>
      </c>
      <c r="K108" s="71">
        <v>10.25</v>
      </c>
      <c r="L108" s="72"/>
      <c r="M108" s="73"/>
      <c r="N108" s="73"/>
      <c r="O108" s="73"/>
    </row>
    <row r="109" spans="1:15" ht="12.75" x14ac:dyDescent="0.2">
      <c r="A109" s="191">
        <v>625</v>
      </c>
      <c r="B109" s="100">
        <v>625</v>
      </c>
      <c r="C109" s="65">
        <v>2100040983990</v>
      </c>
      <c r="D109" s="192">
        <v>658</v>
      </c>
      <c r="E109" s="100">
        <v>658</v>
      </c>
      <c r="F109" s="65">
        <v>2199989641360</v>
      </c>
      <c r="G109" s="66" t="s">
        <v>696</v>
      </c>
      <c r="H109" s="70">
        <v>6.79</v>
      </c>
      <c r="I109" s="71">
        <v>1.38</v>
      </c>
      <c r="J109" s="71">
        <v>1.79</v>
      </c>
      <c r="K109" s="71">
        <v>1.79</v>
      </c>
      <c r="L109" s="72">
        <v>-6.79</v>
      </c>
      <c r="M109" s="73">
        <v>137.63</v>
      </c>
      <c r="N109" s="73">
        <v>0.05</v>
      </c>
      <c r="O109" s="73">
        <v>0.05</v>
      </c>
    </row>
    <row r="110" spans="1:15" ht="12.75" x14ac:dyDescent="0.2">
      <c r="A110" s="191">
        <v>627</v>
      </c>
      <c r="B110" s="100">
        <v>627</v>
      </c>
      <c r="C110" s="65">
        <v>2100041072798</v>
      </c>
      <c r="D110" s="192">
        <v>646</v>
      </c>
      <c r="E110" s="100">
        <v>646</v>
      </c>
      <c r="F110" s="65">
        <v>2100041072803</v>
      </c>
      <c r="G110" s="66" t="s">
        <v>697</v>
      </c>
      <c r="H110" s="70">
        <v>0.374</v>
      </c>
      <c r="I110" s="71">
        <v>2.73</v>
      </c>
      <c r="J110" s="71">
        <v>1.4</v>
      </c>
      <c r="K110" s="71">
        <v>1.4</v>
      </c>
      <c r="L110" s="72">
        <v>-0.374</v>
      </c>
      <c r="M110" s="73">
        <v>545.62</v>
      </c>
      <c r="N110" s="73">
        <v>0.05</v>
      </c>
      <c r="O110" s="73">
        <v>0.05</v>
      </c>
    </row>
    <row r="111" spans="1:15" ht="12.75" x14ac:dyDescent="0.2">
      <c r="A111" s="191">
        <v>628</v>
      </c>
      <c r="B111" s="100">
        <v>628</v>
      </c>
      <c r="C111" s="65">
        <v>2100041078805</v>
      </c>
      <c r="D111" s="192">
        <v>645</v>
      </c>
      <c r="E111" s="100">
        <v>645</v>
      </c>
      <c r="F111" s="65">
        <v>2100041078814</v>
      </c>
      <c r="G111" s="66" t="s">
        <v>698</v>
      </c>
      <c r="H111" s="70">
        <v>2E-3</v>
      </c>
      <c r="I111" s="71">
        <v>4.1399999999999997</v>
      </c>
      <c r="J111" s="71">
        <v>1.29</v>
      </c>
      <c r="K111" s="71">
        <v>1.29</v>
      </c>
      <c r="L111" s="72">
        <v>-2E-3</v>
      </c>
      <c r="M111" s="73">
        <v>900.93</v>
      </c>
      <c r="N111" s="73">
        <v>0.05</v>
      </c>
      <c r="O111" s="73">
        <v>0.05</v>
      </c>
    </row>
    <row r="112" spans="1:15" ht="12.75" x14ac:dyDescent="0.2">
      <c r="A112" s="191">
        <v>629</v>
      </c>
      <c r="B112" s="100">
        <v>629</v>
      </c>
      <c r="C112" s="65">
        <v>2100041089700</v>
      </c>
      <c r="D112" s="192">
        <v>644</v>
      </c>
      <c r="E112" s="100">
        <v>644</v>
      </c>
      <c r="F112" s="65">
        <v>2100041089685</v>
      </c>
      <c r="G112" s="66" t="s">
        <v>699</v>
      </c>
      <c r="H112" s="70">
        <v>0.01</v>
      </c>
      <c r="I112" s="71">
        <v>3.86</v>
      </c>
      <c r="J112" s="71">
        <v>1.41</v>
      </c>
      <c r="K112" s="71">
        <v>1.41</v>
      </c>
      <c r="L112" s="72">
        <v>-0.02</v>
      </c>
      <c r="M112" s="73">
        <v>840.82</v>
      </c>
      <c r="N112" s="73">
        <v>0.05</v>
      </c>
      <c r="O112" s="73">
        <v>0.05</v>
      </c>
    </row>
    <row r="113" spans="1:15" ht="12.75" x14ac:dyDescent="0.2">
      <c r="A113" s="191">
        <v>631</v>
      </c>
      <c r="B113" s="100">
        <v>631</v>
      </c>
      <c r="C113" s="65">
        <v>2100041080121</v>
      </c>
      <c r="D113" s="192">
        <v>643</v>
      </c>
      <c r="E113" s="100">
        <v>643</v>
      </c>
      <c r="F113" s="65">
        <v>2100041080130</v>
      </c>
      <c r="G113" s="66" t="s">
        <v>700</v>
      </c>
      <c r="H113" s="70">
        <v>1.36</v>
      </c>
      <c r="I113" s="71">
        <v>15.45</v>
      </c>
      <c r="J113" s="71">
        <v>2.73</v>
      </c>
      <c r="K113" s="71">
        <v>2.73</v>
      </c>
      <c r="L113" s="72"/>
      <c r="M113" s="73">
        <v>772.6</v>
      </c>
      <c r="N113" s="73">
        <v>0.05</v>
      </c>
      <c r="O113" s="73">
        <v>0.05</v>
      </c>
    </row>
    <row r="114" spans="1:15" ht="12.75" x14ac:dyDescent="0.2">
      <c r="A114" s="191">
        <v>632</v>
      </c>
      <c r="B114" s="100">
        <v>632</v>
      </c>
      <c r="C114" s="65">
        <v>2100041080140</v>
      </c>
      <c r="D114" s="192">
        <v>642</v>
      </c>
      <c r="E114" s="100">
        <v>642</v>
      </c>
      <c r="F114" s="65">
        <v>2100041080177</v>
      </c>
      <c r="G114" s="66" t="s">
        <v>701</v>
      </c>
      <c r="H114" s="70">
        <v>1.3640000000000001</v>
      </c>
      <c r="I114" s="71">
        <v>15.56</v>
      </c>
      <c r="J114" s="71">
        <v>2.19</v>
      </c>
      <c r="K114" s="71">
        <v>2.19</v>
      </c>
      <c r="L114" s="72"/>
      <c r="M114" s="73">
        <v>778.06</v>
      </c>
      <c r="N114" s="73">
        <v>0.05</v>
      </c>
      <c r="O114" s="73">
        <v>0.05</v>
      </c>
    </row>
    <row r="115" spans="1:15" ht="12.75" x14ac:dyDescent="0.2">
      <c r="A115" s="191">
        <v>634</v>
      </c>
      <c r="B115" s="100">
        <v>634</v>
      </c>
      <c r="C115" s="65">
        <v>2100041495912</v>
      </c>
      <c r="D115" s="192">
        <v>922</v>
      </c>
      <c r="E115" s="100">
        <v>922</v>
      </c>
      <c r="F115" s="65">
        <v>2100041495921</v>
      </c>
      <c r="G115" s="66" t="s">
        <v>702</v>
      </c>
      <c r="H115" s="70"/>
      <c r="I115" s="71">
        <v>5.68</v>
      </c>
      <c r="J115" s="71">
        <v>1.92</v>
      </c>
      <c r="K115" s="71">
        <v>1.92</v>
      </c>
      <c r="L115" s="72"/>
      <c r="M115" s="73">
        <v>2604.5</v>
      </c>
      <c r="N115" s="73">
        <v>0.05</v>
      </c>
      <c r="O115" s="73">
        <v>0.05</v>
      </c>
    </row>
    <row r="116" spans="1:15" ht="12.75" x14ac:dyDescent="0.2">
      <c r="A116" s="191">
        <v>671</v>
      </c>
      <c r="B116" s="100">
        <v>671</v>
      </c>
      <c r="C116" s="65">
        <v>2100041495940</v>
      </c>
      <c r="D116" s="192">
        <v>921</v>
      </c>
      <c r="E116" s="100">
        <v>921</v>
      </c>
      <c r="F116" s="65">
        <v>2100041495959</v>
      </c>
      <c r="G116" s="66" t="s">
        <v>703</v>
      </c>
      <c r="H116" s="70"/>
      <c r="I116" s="71">
        <v>122.28</v>
      </c>
      <c r="J116" s="71">
        <v>1.67</v>
      </c>
      <c r="K116" s="71">
        <v>1.67</v>
      </c>
      <c r="L116" s="72"/>
      <c r="M116" s="73">
        <v>3887.54</v>
      </c>
      <c r="N116" s="73">
        <v>0.05</v>
      </c>
      <c r="O116" s="73">
        <v>0.05</v>
      </c>
    </row>
    <row r="117" spans="1:15" ht="12.75" x14ac:dyDescent="0.2">
      <c r="A117" s="191">
        <v>680</v>
      </c>
      <c r="B117" s="100">
        <v>680</v>
      </c>
      <c r="C117" s="65">
        <v>2100041526631</v>
      </c>
      <c r="D117" s="192">
        <v>990</v>
      </c>
      <c r="E117" s="100">
        <v>990</v>
      </c>
      <c r="F117" s="65">
        <v>2100041526640</v>
      </c>
      <c r="G117" s="66" t="s">
        <v>704</v>
      </c>
      <c r="H117" s="70">
        <v>1.9219999999999999</v>
      </c>
      <c r="I117" s="71">
        <v>8.91</v>
      </c>
      <c r="J117" s="71">
        <v>5.32</v>
      </c>
      <c r="K117" s="71">
        <v>5.32</v>
      </c>
      <c r="L117" s="72"/>
      <c r="M117" s="73">
        <v>867.37</v>
      </c>
      <c r="N117" s="73">
        <v>0.05</v>
      </c>
      <c r="O117" s="73">
        <v>0.05</v>
      </c>
    </row>
    <row r="118" spans="1:15" ht="12.75" x14ac:dyDescent="0.2">
      <c r="A118" s="191">
        <v>681</v>
      </c>
      <c r="B118" s="100">
        <v>681</v>
      </c>
      <c r="C118" s="65">
        <v>2100041539170</v>
      </c>
      <c r="D118" s="192">
        <v>991</v>
      </c>
      <c r="E118" s="100">
        <v>991</v>
      </c>
      <c r="F118" s="65">
        <v>2100041539180</v>
      </c>
      <c r="G118" s="66" t="s">
        <v>705</v>
      </c>
      <c r="H118" s="70">
        <v>4.2080000000000002</v>
      </c>
      <c r="I118" s="71">
        <v>58.67</v>
      </c>
      <c r="J118" s="71">
        <v>2.98</v>
      </c>
      <c r="K118" s="71">
        <v>2.98</v>
      </c>
      <c r="L118" s="72">
        <v>-7.2629999999999999</v>
      </c>
      <c r="M118" s="73">
        <v>1056.05</v>
      </c>
      <c r="N118" s="73">
        <v>0.05</v>
      </c>
      <c r="O118" s="73">
        <v>0.05</v>
      </c>
    </row>
    <row r="119" spans="1:15" ht="12.75" x14ac:dyDescent="0.2">
      <c r="A119" s="191">
        <v>688</v>
      </c>
      <c r="B119" s="100">
        <v>688</v>
      </c>
      <c r="C119" s="65">
        <v>2100041546201</v>
      </c>
      <c r="D119" s="192"/>
      <c r="E119" s="100"/>
      <c r="F119" s="65"/>
      <c r="G119" s="66" t="s">
        <v>706</v>
      </c>
      <c r="H119" s="70">
        <v>0.34100000000000003</v>
      </c>
      <c r="I119" s="71">
        <v>2930.87</v>
      </c>
      <c r="J119" s="71">
        <v>5.32</v>
      </c>
      <c r="K119" s="71">
        <v>5.32</v>
      </c>
      <c r="L119" s="72"/>
      <c r="M119" s="73"/>
      <c r="N119" s="73"/>
      <c r="O119" s="73"/>
    </row>
    <row r="120" spans="1:15" ht="12.75" x14ac:dyDescent="0.2">
      <c r="A120" s="191">
        <v>750</v>
      </c>
      <c r="B120" s="100">
        <v>750</v>
      </c>
      <c r="C120" s="65">
        <v>2100041422668</v>
      </c>
      <c r="D120" s="192">
        <v>779</v>
      </c>
      <c r="E120" s="100">
        <v>779</v>
      </c>
      <c r="F120" s="65">
        <v>2100041422677</v>
      </c>
      <c r="G120" s="66" t="s">
        <v>707</v>
      </c>
      <c r="H120" s="70"/>
      <c r="I120" s="71">
        <v>8.14</v>
      </c>
      <c r="J120" s="71">
        <v>2.15</v>
      </c>
      <c r="K120" s="71">
        <v>2.15</v>
      </c>
      <c r="L120" s="72"/>
      <c r="M120" s="73">
        <v>984.73</v>
      </c>
      <c r="N120" s="73">
        <v>0.05</v>
      </c>
      <c r="O120" s="73">
        <v>0.05</v>
      </c>
    </row>
    <row r="121" spans="1:15" ht="12.75" x14ac:dyDescent="0.2">
      <c r="A121" s="191">
        <v>760</v>
      </c>
      <c r="B121" s="100">
        <v>760</v>
      </c>
      <c r="C121" s="65">
        <v>2100041324775</v>
      </c>
      <c r="D121" s="192"/>
      <c r="E121" s="100"/>
      <c r="F121" s="65"/>
      <c r="G121" s="66" t="s">
        <v>708</v>
      </c>
      <c r="H121" s="70">
        <v>0.01</v>
      </c>
      <c r="I121" s="71">
        <v>1530.85</v>
      </c>
      <c r="J121" s="71">
        <v>2.6</v>
      </c>
      <c r="K121" s="71">
        <v>2.6</v>
      </c>
      <c r="L121" s="72"/>
      <c r="M121" s="73"/>
      <c r="N121" s="73"/>
      <c r="O121" s="73"/>
    </row>
    <row r="122" spans="1:15" ht="12.75" x14ac:dyDescent="0.2">
      <c r="A122" s="191">
        <v>761</v>
      </c>
      <c r="B122" s="100">
        <v>761</v>
      </c>
      <c r="C122" s="65">
        <v>2100041490037</v>
      </c>
      <c r="D122" s="192">
        <v>789</v>
      </c>
      <c r="E122" s="100">
        <v>789</v>
      </c>
      <c r="F122" s="65">
        <v>2100041490046</v>
      </c>
      <c r="G122" s="66" t="s">
        <v>709</v>
      </c>
      <c r="H122" s="70"/>
      <c r="I122" s="71">
        <v>8.89</v>
      </c>
      <c r="J122" s="71">
        <v>2.2000000000000002</v>
      </c>
      <c r="K122" s="71">
        <v>2.2000000000000002</v>
      </c>
      <c r="L122" s="72"/>
      <c r="M122" s="73">
        <v>711.58</v>
      </c>
      <c r="N122" s="73">
        <v>0.05</v>
      </c>
      <c r="O122" s="73">
        <v>0.05</v>
      </c>
    </row>
    <row r="123" spans="1:15" ht="12.75" x14ac:dyDescent="0.2">
      <c r="A123" s="191">
        <v>762</v>
      </c>
      <c r="B123" s="100">
        <v>762</v>
      </c>
      <c r="C123" s="65">
        <v>2100041418350</v>
      </c>
      <c r="D123" s="192">
        <v>774</v>
      </c>
      <c r="E123" s="100">
        <v>774</v>
      </c>
      <c r="F123" s="65">
        <v>2100041418360</v>
      </c>
      <c r="G123" s="66" t="s">
        <v>710</v>
      </c>
      <c r="H123" s="70">
        <v>0.46500000000000002</v>
      </c>
      <c r="I123" s="71">
        <v>37.76</v>
      </c>
      <c r="J123" s="71">
        <v>1.65</v>
      </c>
      <c r="K123" s="71">
        <v>1.65</v>
      </c>
      <c r="L123" s="72"/>
      <c r="M123" s="73">
        <v>1309.26</v>
      </c>
      <c r="N123" s="73">
        <v>0.05</v>
      </c>
      <c r="O123" s="73">
        <v>0.05</v>
      </c>
    </row>
    <row r="124" spans="1:15" ht="12.75" x14ac:dyDescent="0.2">
      <c r="A124" s="191">
        <v>764</v>
      </c>
      <c r="B124" s="100">
        <v>764</v>
      </c>
      <c r="C124" s="65">
        <v>2100041444801</v>
      </c>
      <c r="D124" s="192">
        <v>776</v>
      </c>
      <c r="E124" s="100">
        <v>776</v>
      </c>
      <c r="F124" s="65">
        <v>2100041444810</v>
      </c>
      <c r="G124" s="66" t="s">
        <v>711</v>
      </c>
      <c r="H124" s="70">
        <v>0.46200000000000002</v>
      </c>
      <c r="I124" s="71">
        <v>13.94</v>
      </c>
      <c r="J124" s="71">
        <v>2.09</v>
      </c>
      <c r="K124" s="71">
        <v>2.09</v>
      </c>
      <c r="L124" s="72">
        <v>-0.46200000000000002</v>
      </c>
      <c r="M124" s="73">
        <v>838.84</v>
      </c>
      <c r="N124" s="73">
        <v>0.05</v>
      </c>
      <c r="O124" s="73">
        <v>0.05</v>
      </c>
    </row>
    <row r="125" spans="1:15" ht="12.75" x14ac:dyDescent="0.2">
      <c r="A125" s="191">
        <v>765</v>
      </c>
      <c r="B125" s="100">
        <v>765</v>
      </c>
      <c r="C125" s="65">
        <v>2100041445958</v>
      </c>
      <c r="D125" s="192">
        <v>777</v>
      </c>
      <c r="E125" s="100">
        <v>777</v>
      </c>
      <c r="F125" s="65">
        <v>2100041445967</v>
      </c>
      <c r="G125" s="66" t="s">
        <v>712</v>
      </c>
      <c r="H125" s="70"/>
      <c r="I125" s="71">
        <v>33.22</v>
      </c>
      <c r="J125" s="71">
        <v>1.49</v>
      </c>
      <c r="K125" s="71">
        <v>1.49</v>
      </c>
      <c r="L125" s="72"/>
      <c r="M125" s="73">
        <v>1049.8</v>
      </c>
      <c r="N125" s="73">
        <v>0.05</v>
      </c>
      <c r="O125" s="73">
        <v>0.05</v>
      </c>
    </row>
    <row r="126" spans="1:15" ht="38.25" x14ac:dyDescent="0.2">
      <c r="A126" s="191">
        <v>880</v>
      </c>
      <c r="B126" s="100">
        <v>880</v>
      </c>
      <c r="C126" s="65" t="s">
        <v>846</v>
      </c>
      <c r="D126" s="192">
        <v>601</v>
      </c>
      <c r="E126" s="100">
        <v>601</v>
      </c>
      <c r="F126" s="65">
        <v>2189999998739</v>
      </c>
      <c r="G126" s="66" t="s">
        <v>713</v>
      </c>
      <c r="H126" s="70"/>
      <c r="I126" s="71"/>
      <c r="J126" s="71">
        <v>2.73</v>
      </c>
      <c r="K126" s="71">
        <v>2.73</v>
      </c>
      <c r="L126" s="72">
        <v>-0.53400000000000003</v>
      </c>
      <c r="M126" s="73"/>
      <c r="N126" s="73">
        <v>0.05</v>
      </c>
      <c r="O126" s="73">
        <v>0.05</v>
      </c>
    </row>
    <row r="127" spans="1:15" ht="12.75" x14ac:dyDescent="0.2">
      <c r="A127" s="191">
        <v>882</v>
      </c>
      <c r="B127" s="100">
        <v>882</v>
      </c>
      <c r="C127" s="65">
        <v>2100041103391</v>
      </c>
      <c r="D127" s="192">
        <v>790</v>
      </c>
      <c r="E127" s="100">
        <v>790</v>
      </c>
      <c r="F127" s="65">
        <v>2100041103407</v>
      </c>
      <c r="G127" s="66" t="s">
        <v>714</v>
      </c>
      <c r="H127" s="70">
        <v>0.14199999999999999</v>
      </c>
      <c r="I127" s="71">
        <v>3.36</v>
      </c>
      <c r="J127" s="71">
        <v>1.33</v>
      </c>
      <c r="K127" s="71">
        <v>1.33</v>
      </c>
      <c r="L127" s="72">
        <v>-0.224</v>
      </c>
      <c r="M127" s="73">
        <v>799.24</v>
      </c>
      <c r="N127" s="73">
        <v>0.05</v>
      </c>
      <c r="O127" s="73">
        <v>0.05</v>
      </c>
    </row>
    <row r="128" spans="1:15" ht="12.75" x14ac:dyDescent="0.2">
      <c r="A128" s="191">
        <v>883</v>
      </c>
      <c r="B128" s="100">
        <v>883</v>
      </c>
      <c r="C128" s="65">
        <v>2100041105593</v>
      </c>
      <c r="D128" s="192">
        <v>940</v>
      </c>
      <c r="E128" s="100">
        <v>940</v>
      </c>
      <c r="F128" s="65">
        <v>2100041105609</v>
      </c>
      <c r="G128" s="66" t="s">
        <v>715</v>
      </c>
      <c r="H128" s="70">
        <v>4.0449999999999999</v>
      </c>
      <c r="I128" s="71">
        <v>9.48</v>
      </c>
      <c r="J128" s="71">
        <v>1.59</v>
      </c>
      <c r="K128" s="71">
        <v>1.59</v>
      </c>
      <c r="L128" s="72"/>
      <c r="M128" s="73">
        <v>1354.3</v>
      </c>
      <c r="N128" s="73">
        <v>0.05</v>
      </c>
      <c r="O128" s="73">
        <v>0.05</v>
      </c>
    </row>
    <row r="129" spans="1:15" ht="12.75" x14ac:dyDescent="0.2">
      <c r="A129" s="191">
        <v>884</v>
      </c>
      <c r="B129" s="100">
        <v>884</v>
      </c>
      <c r="C129" s="65">
        <v>2100041113229</v>
      </c>
      <c r="D129" s="192">
        <v>791</v>
      </c>
      <c r="E129" s="100">
        <v>791</v>
      </c>
      <c r="F129" s="65">
        <v>2100041113247</v>
      </c>
      <c r="G129" s="66" t="s">
        <v>716</v>
      </c>
      <c r="H129" s="70">
        <v>3.5369999999999999</v>
      </c>
      <c r="I129" s="71">
        <v>5.8</v>
      </c>
      <c r="J129" s="71">
        <v>2.02</v>
      </c>
      <c r="K129" s="71">
        <v>2.02</v>
      </c>
      <c r="L129" s="72"/>
      <c r="M129" s="73">
        <v>513.49</v>
      </c>
      <c r="N129" s="73">
        <v>0.05</v>
      </c>
      <c r="O129" s="73">
        <v>0.05</v>
      </c>
    </row>
    <row r="130" spans="1:15" ht="12.75" x14ac:dyDescent="0.2">
      <c r="A130" s="191">
        <v>885</v>
      </c>
      <c r="B130" s="100">
        <v>885</v>
      </c>
      <c r="C130" s="65">
        <v>2100041113326</v>
      </c>
      <c r="D130" s="192">
        <v>792</v>
      </c>
      <c r="E130" s="100">
        <v>792</v>
      </c>
      <c r="F130" s="65">
        <v>2100041113335</v>
      </c>
      <c r="G130" s="66" t="s">
        <v>717</v>
      </c>
      <c r="H130" s="70">
        <v>4.1509999999999998</v>
      </c>
      <c r="I130" s="71">
        <v>2.69</v>
      </c>
      <c r="J130" s="71">
        <v>5.48</v>
      </c>
      <c r="K130" s="71">
        <v>5.48</v>
      </c>
      <c r="L130" s="72"/>
      <c r="M130" s="73">
        <v>612.21</v>
      </c>
      <c r="N130" s="73">
        <v>0.05</v>
      </c>
      <c r="O130" s="73">
        <v>0.05</v>
      </c>
    </row>
    <row r="131" spans="1:15" ht="12.75" x14ac:dyDescent="0.2">
      <c r="A131" s="191">
        <v>886</v>
      </c>
      <c r="B131" s="100">
        <v>886</v>
      </c>
      <c r="C131" s="65">
        <v>2100041115787</v>
      </c>
      <c r="D131" s="192">
        <v>793</v>
      </c>
      <c r="E131" s="100">
        <v>793</v>
      </c>
      <c r="F131" s="65">
        <v>2100041115796</v>
      </c>
      <c r="G131" s="66" t="s">
        <v>718</v>
      </c>
      <c r="H131" s="70">
        <v>6.2110000000000003</v>
      </c>
      <c r="I131" s="71">
        <v>6.52</v>
      </c>
      <c r="J131" s="71">
        <v>4.87</v>
      </c>
      <c r="K131" s="71">
        <v>4.87</v>
      </c>
      <c r="L131" s="72"/>
      <c r="M131" s="73">
        <v>1186.79</v>
      </c>
      <c r="N131" s="73">
        <v>0.05</v>
      </c>
      <c r="O131" s="73">
        <v>0.05</v>
      </c>
    </row>
    <row r="132" spans="1:15" ht="12.75" x14ac:dyDescent="0.2">
      <c r="A132" s="191">
        <v>888</v>
      </c>
      <c r="B132" s="100">
        <v>888</v>
      </c>
      <c r="C132" s="65">
        <v>2100041120350</v>
      </c>
      <c r="D132" s="192">
        <v>942</v>
      </c>
      <c r="E132" s="100">
        <v>942</v>
      </c>
      <c r="F132" s="65">
        <v>2100041120360</v>
      </c>
      <c r="G132" s="66" t="s">
        <v>719</v>
      </c>
      <c r="H132" s="70"/>
      <c r="I132" s="71">
        <v>5.61</v>
      </c>
      <c r="J132" s="71">
        <v>1.31</v>
      </c>
      <c r="K132" s="71">
        <v>1.31</v>
      </c>
      <c r="L132" s="72">
        <v>-4.5999999999999999E-2</v>
      </c>
      <c r="M132" s="73">
        <v>1260.24</v>
      </c>
      <c r="N132" s="73">
        <v>0.05</v>
      </c>
      <c r="O132" s="73">
        <v>0.05</v>
      </c>
    </row>
    <row r="133" spans="1:15" ht="12.75" x14ac:dyDescent="0.2">
      <c r="A133" s="191">
        <v>890</v>
      </c>
      <c r="B133" s="100">
        <v>890</v>
      </c>
      <c r="C133" s="65">
        <v>2100041142372</v>
      </c>
      <c r="D133" s="192">
        <v>944</v>
      </c>
      <c r="E133" s="100">
        <v>944</v>
      </c>
      <c r="F133" s="65">
        <v>2100041142381</v>
      </c>
      <c r="G133" s="66" t="s">
        <v>720</v>
      </c>
      <c r="H133" s="70">
        <v>0.19600000000000001</v>
      </c>
      <c r="I133" s="71">
        <v>947.09</v>
      </c>
      <c r="J133" s="71">
        <v>1.83</v>
      </c>
      <c r="K133" s="71">
        <v>1.83</v>
      </c>
      <c r="L133" s="72">
        <v>-0.19600000000000001</v>
      </c>
      <c r="M133" s="73">
        <v>6978.51</v>
      </c>
      <c r="N133" s="73">
        <v>0.05</v>
      </c>
      <c r="O133" s="73">
        <v>0.05</v>
      </c>
    </row>
    <row r="134" spans="1:15" ht="12.75" x14ac:dyDescent="0.2">
      <c r="A134" s="191">
        <v>891</v>
      </c>
      <c r="B134" s="100">
        <v>891</v>
      </c>
      <c r="C134" s="65">
        <v>2100041150763</v>
      </c>
      <c r="D134" s="192">
        <v>945</v>
      </c>
      <c r="E134" s="100">
        <v>945</v>
      </c>
      <c r="F134" s="65">
        <v>2100041150772</v>
      </c>
      <c r="G134" s="66" t="s">
        <v>721</v>
      </c>
      <c r="H134" s="70">
        <v>2E-3</v>
      </c>
      <c r="I134" s="71">
        <v>7.22</v>
      </c>
      <c r="J134" s="71">
        <v>3.39</v>
      </c>
      <c r="K134" s="71">
        <v>3.39</v>
      </c>
      <c r="L134" s="72"/>
      <c r="M134" s="73">
        <v>1803.77</v>
      </c>
      <c r="N134" s="73">
        <v>0.05</v>
      </c>
      <c r="O134" s="73">
        <v>0.05</v>
      </c>
    </row>
    <row r="135" spans="1:15" ht="12.75" x14ac:dyDescent="0.2">
      <c r="A135" s="191">
        <v>892</v>
      </c>
      <c r="B135" s="100">
        <v>892</v>
      </c>
      <c r="C135" s="65">
        <v>2100041150781</v>
      </c>
      <c r="D135" s="192">
        <v>946</v>
      </c>
      <c r="E135" s="100">
        <v>946</v>
      </c>
      <c r="F135" s="65">
        <v>2100041150790</v>
      </c>
      <c r="G135" s="66" t="s">
        <v>722</v>
      </c>
      <c r="H135" s="70">
        <v>6.6909999999999998</v>
      </c>
      <c r="I135" s="71">
        <v>4.8899999999999997</v>
      </c>
      <c r="J135" s="71">
        <v>2.08</v>
      </c>
      <c r="K135" s="71">
        <v>2.08</v>
      </c>
      <c r="L135" s="72"/>
      <c r="M135" s="73">
        <v>488.53</v>
      </c>
      <c r="N135" s="73">
        <v>0.05</v>
      </c>
      <c r="O135" s="73">
        <v>0.05</v>
      </c>
    </row>
    <row r="136" spans="1:15" ht="12.75" x14ac:dyDescent="0.2">
      <c r="A136" s="191">
        <v>893</v>
      </c>
      <c r="B136" s="100">
        <v>893</v>
      </c>
      <c r="C136" s="65">
        <v>2100041150833</v>
      </c>
      <c r="D136" s="192">
        <v>947</v>
      </c>
      <c r="E136" s="100">
        <v>947</v>
      </c>
      <c r="F136" s="65">
        <v>2100041150842</v>
      </c>
      <c r="G136" s="66" t="s">
        <v>723</v>
      </c>
      <c r="H136" s="70">
        <v>4.72</v>
      </c>
      <c r="I136" s="71">
        <v>2.66</v>
      </c>
      <c r="J136" s="71">
        <v>7.24</v>
      </c>
      <c r="K136" s="71">
        <v>7.24</v>
      </c>
      <c r="L136" s="72"/>
      <c r="M136" s="73">
        <v>557.84</v>
      </c>
      <c r="N136" s="73">
        <v>0.05</v>
      </c>
      <c r="O136" s="73">
        <v>0.05</v>
      </c>
    </row>
    <row r="137" spans="1:15" ht="12.75" x14ac:dyDescent="0.2">
      <c r="A137" s="191">
        <v>894</v>
      </c>
      <c r="B137" s="100">
        <v>894</v>
      </c>
      <c r="C137" s="65">
        <v>2100041172093</v>
      </c>
      <c r="D137" s="192">
        <v>948</v>
      </c>
      <c r="E137" s="100">
        <v>948</v>
      </c>
      <c r="F137" s="65">
        <v>2100041172109</v>
      </c>
      <c r="G137" s="66" t="s">
        <v>724</v>
      </c>
      <c r="H137" s="70">
        <v>0.14299999999999999</v>
      </c>
      <c r="I137" s="71">
        <v>32.1</v>
      </c>
      <c r="J137" s="71">
        <v>2.02</v>
      </c>
      <c r="K137" s="71">
        <v>2.02</v>
      </c>
      <c r="L137" s="72"/>
      <c r="M137" s="73">
        <v>513.61</v>
      </c>
      <c r="N137" s="73">
        <v>0.05</v>
      </c>
      <c r="O137" s="73">
        <v>0.05</v>
      </c>
    </row>
    <row r="138" spans="1:15" ht="12.75" x14ac:dyDescent="0.2">
      <c r="A138" s="191">
        <v>895</v>
      </c>
      <c r="B138" s="100">
        <v>895</v>
      </c>
      <c r="C138" s="65">
        <v>2100041172075</v>
      </c>
      <c r="D138" s="192">
        <v>949</v>
      </c>
      <c r="E138" s="100">
        <v>949</v>
      </c>
      <c r="F138" s="65">
        <v>2100041172084</v>
      </c>
      <c r="G138" s="66" t="s">
        <v>725</v>
      </c>
      <c r="H138" s="70">
        <v>0.14599999999999999</v>
      </c>
      <c r="I138" s="71">
        <v>14.69</v>
      </c>
      <c r="J138" s="71">
        <v>1.7</v>
      </c>
      <c r="K138" s="71">
        <v>1.7</v>
      </c>
      <c r="L138" s="72">
        <v>-0.14599999999999999</v>
      </c>
      <c r="M138" s="73">
        <v>587.54</v>
      </c>
      <c r="N138" s="73">
        <v>0.05</v>
      </c>
      <c r="O138" s="73">
        <v>0.05</v>
      </c>
    </row>
    <row r="139" spans="1:15" ht="12.75" x14ac:dyDescent="0.2">
      <c r="A139" s="191">
        <v>896</v>
      </c>
      <c r="B139" s="100">
        <v>896</v>
      </c>
      <c r="C139" s="65">
        <v>2100041195090</v>
      </c>
      <c r="D139" s="192">
        <v>950</v>
      </c>
      <c r="E139" s="100">
        <v>950</v>
      </c>
      <c r="F139" s="65">
        <v>2100041195106</v>
      </c>
      <c r="G139" s="66" t="s">
        <v>726</v>
      </c>
      <c r="H139" s="70">
        <v>0.11700000000000001</v>
      </c>
      <c r="I139" s="71">
        <v>12.91</v>
      </c>
      <c r="J139" s="71">
        <v>2.0499999999999998</v>
      </c>
      <c r="K139" s="71">
        <v>2.0499999999999998</v>
      </c>
      <c r="L139" s="72"/>
      <c r="M139" s="73">
        <v>490.54</v>
      </c>
      <c r="N139" s="73">
        <v>0.05</v>
      </c>
      <c r="O139" s="73">
        <v>0.05</v>
      </c>
    </row>
    <row r="140" spans="1:15" ht="12.75" x14ac:dyDescent="0.2">
      <c r="A140" s="191">
        <v>897</v>
      </c>
      <c r="B140" s="100">
        <v>897</v>
      </c>
      <c r="C140" s="65">
        <v>2100041197887</v>
      </c>
      <c r="D140" s="192">
        <v>951</v>
      </c>
      <c r="E140" s="100">
        <v>951</v>
      </c>
      <c r="F140" s="65">
        <v>2100041197896</v>
      </c>
      <c r="G140" s="66" t="s">
        <v>727</v>
      </c>
      <c r="H140" s="70">
        <v>0.08</v>
      </c>
      <c r="I140" s="71">
        <v>3.24</v>
      </c>
      <c r="J140" s="71">
        <v>2.52</v>
      </c>
      <c r="K140" s="71">
        <v>2.52</v>
      </c>
      <c r="L140" s="72"/>
      <c r="M140" s="73">
        <v>506.01</v>
      </c>
      <c r="N140" s="73">
        <v>0.05</v>
      </c>
      <c r="O140" s="73">
        <v>0.05</v>
      </c>
    </row>
    <row r="141" spans="1:15" ht="12.75" x14ac:dyDescent="0.2">
      <c r="A141" s="191">
        <v>898</v>
      </c>
      <c r="B141" s="100">
        <v>898</v>
      </c>
      <c r="C141" s="65">
        <v>2100041197869</v>
      </c>
      <c r="D141" s="192">
        <v>952</v>
      </c>
      <c r="E141" s="100">
        <v>952</v>
      </c>
      <c r="F141" s="65">
        <v>2100041197878</v>
      </c>
      <c r="G141" s="66" t="s">
        <v>728</v>
      </c>
      <c r="H141" s="70">
        <v>0.14399999999999999</v>
      </c>
      <c r="I141" s="71">
        <v>12.53</v>
      </c>
      <c r="J141" s="71">
        <v>2.67</v>
      </c>
      <c r="K141" s="71">
        <v>2.67</v>
      </c>
      <c r="L141" s="72"/>
      <c r="M141" s="73">
        <v>1002.77</v>
      </c>
      <c r="N141" s="73">
        <v>0.05</v>
      </c>
      <c r="O141" s="73">
        <v>0.05</v>
      </c>
    </row>
    <row r="142" spans="1:15" ht="12.75" x14ac:dyDescent="0.2">
      <c r="A142" s="191">
        <v>899</v>
      </c>
      <c r="B142" s="100">
        <v>899</v>
      </c>
      <c r="C142" s="65">
        <v>2100041201318</v>
      </c>
      <c r="D142" s="192">
        <v>953</v>
      </c>
      <c r="E142" s="100">
        <v>953</v>
      </c>
      <c r="F142" s="65">
        <v>2100041201327</v>
      </c>
      <c r="G142" s="66" t="s">
        <v>729</v>
      </c>
      <c r="H142" s="70"/>
      <c r="I142" s="71">
        <v>1.37</v>
      </c>
      <c r="J142" s="71">
        <v>4.9400000000000004</v>
      </c>
      <c r="K142" s="71">
        <v>4.9400000000000004</v>
      </c>
      <c r="L142" s="72"/>
      <c r="M142" s="73">
        <v>494.68</v>
      </c>
      <c r="N142" s="73">
        <v>0.05</v>
      </c>
      <c r="O142" s="73">
        <v>0.05</v>
      </c>
    </row>
    <row r="143" spans="1:15" ht="12.75" x14ac:dyDescent="0.2">
      <c r="A143" s="191">
        <v>900</v>
      </c>
      <c r="B143" s="100">
        <v>900</v>
      </c>
      <c r="C143" s="65">
        <v>2100041201293</v>
      </c>
      <c r="D143" s="192">
        <v>954</v>
      </c>
      <c r="E143" s="100">
        <v>954</v>
      </c>
      <c r="F143" s="65">
        <v>2100041201309</v>
      </c>
      <c r="G143" s="66" t="s">
        <v>730</v>
      </c>
      <c r="H143" s="70">
        <v>5.0999999999999997E-2</v>
      </c>
      <c r="I143" s="71">
        <v>1.89</v>
      </c>
      <c r="J143" s="71">
        <v>5.96</v>
      </c>
      <c r="K143" s="71">
        <v>5.96</v>
      </c>
      <c r="L143" s="72"/>
      <c r="M143" s="73">
        <v>774.65</v>
      </c>
      <c r="N143" s="73">
        <v>0.05</v>
      </c>
      <c r="O143" s="73">
        <v>0.05</v>
      </c>
    </row>
    <row r="144" spans="1:15" ht="12.75" x14ac:dyDescent="0.2">
      <c r="A144" s="191">
        <v>901</v>
      </c>
      <c r="B144" s="100">
        <v>901</v>
      </c>
      <c r="C144" s="65">
        <v>2100041212221</v>
      </c>
      <c r="D144" s="192">
        <v>955</v>
      </c>
      <c r="E144" s="100">
        <v>955</v>
      </c>
      <c r="F144" s="65">
        <v>2100041212230</v>
      </c>
      <c r="G144" s="66" t="s">
        <v>731</v>
      </c>
      <c r="H144" s="70">
        <v>1.3640000000000001</v>
      </c>
      <c r="I144" s="71">
        <v>150.36000000000001</v>
      </c>
      <c r="J144" s="71">
        <v>2.08</v>
      </c>
      <c r="K144" s="71">
        <v>2.08</v>
      </c>
      <c r="L144" s="72"/>
      <c r="M144" s="73">
        <v>1503.57</v>
      </c>
      <c r="N144" s="73">
        <v>0.05</v>
      </c>
      <c r="O144" s="73">
        <v>0.05</v>
      </c>
    </row>
    <row r="145" spans="1:15" ht="12.75" x14ac:dyDescent="0.2">
      <c r="A145" s="191">
        <v>902</v>
      </c>
      <c r="B145" s="100">
        <v>902</v>
      </c>
      <c r="C145" s="65">
        <v>2100041221059</v>
      </c>
      <c r="D145" s="192">
        <v>956</v>
      </c>
      <c r="E145" s="100">
        <v>956</v>
      </c>
      <c r="F145" s="65">
        <v>2100041221068</v>
      </c>
      <c r="G145" s="66" t="s">
        <v>732</v>
      </c>
      <c r="H145" s="70">
        <v>0.56699999999999995</v>
      </c>
      <c r="I145" s="71">
        <v>11.97</v>
      </c>
      <c r="J145" s="71">
        <v>1.59</v>
      </c>
      <c r="K145" s="71">
        <v>1.59</v>
      </c>
      <c r="L145" s="72">
        <v>-0.56699999999999995</v>
      </c>
      <c r="M145" s="73">
        <v>478.8</v>
      </c>
      <c r="N145" s="73">
        <v>0.05</v>
      </c>
      <c r="O145" s="73">
        <v>0.05</v>
      </c>
    </row>
    <row r="146" spans="1:15" ht="12.75" x14ac:dyDescent="0.2">
      <c r="A146" s="191">
        <v>903</v>
      </c>
      <c r="B146" s="100">
        <v>903</v>
      </c>
      <c r="C146" s="65">
        <v>2100041230833</v>
      </c>
      <c r="D146" s="192">
        <v>957</v>
      </c>
      <c r="E146" s="100">
        <v>957</v>
      </c>
      <c r="F146" s="65">
        <v>2100041230842</v>
      </c>
      <c r="G146" s="66" t="s">
        <v>733</v>
      </c>
      <c r="H146" s="70">
        <v>6.0830000000000002</v>
      </c>
      <c r="I146" s="71">
        <v>3.04</v>
      </c>
      <c r="J146" s="71">
        <v>6.21</v>
      </c>
      <c r="K146" s="71">
        <v>6.21</v>
      </c>
      <c r="L146" s="72"/>
      <c r="M146" s="73">
        <v>2190.91</v>
      </c>
      <c r="N146" s="73">
        <v>0.05</v>
      </c>
      <c r="O146" s="73">
        <v>0.05</v>
      </c>
    </row>
    <row r="147" spans="1:15" ht="12.75" x14ac:dyDescent="0.2">
      <c r="A147" s="191">
        <v>904</v>
      </c>
      <c r="B147" s="100">
        <v>904</v>
      </c>
      <c r="C147" s="65">
        <v>2100041240344</v>
      </c>
      <c r="D147" s="192">
        <v>958</v>
      </c>
      <c r="E147" s="100">
        <v>958</v>
      </c>
      <c r="F147" s="65">
        <v>2100041240353</v>
      </c>
      <c r="G147" s="66" t="s">
        <v>734</v>
      </c>
      <c r="H147" s="70">
        <v>5.34</v>
      </c>
      <c r="I147" s="71">
        <v>11.52</v>
      </c>
      <c r="J147" s="71">
        <v>2.93</v>
      </c>
      <c r="K147" s="71">
        <v>2.93</v>
      </c>
      <c r="L147" s="72"/>
      <c r="M147" s="73">
        <v>1152.21</v>
      </c>
      <c r="N147" s="73">
        <v>0.05</v>
      </c>
      <c r="O147" s="73">
        <v>0.05</v>
      </c>
    </row>
    <row r="148" spans="1:15" ht="12.75" x14ac:dyDescent="0.2">
      <c r="A148" s="191">
        <v>905</v>
      </c>
      <c r="B148" s="100">
        <v>905</v>
      </c>
      <c r="C148" s="65">
        <v>2100041251258</v>
      </c>
      <c r="D148" s="192">
        <v>959</v>
      </c>
      <c r="E148" s="100">
        <v>959</v>
      </c>
      <c r="F148" s="65">
        <v>2100041251267</v>
      </c>
      <c r="G148" s="66" t="s">
        <v>735</v>
      </c>
      <c r="H148" s="70">
        <v>5.0999999999999997E-2</v>
      </c>
      <c r="I148" s="71">
        <v>4.93</v>
      </c>
      <c r="J148" s="71">
        <v>3.18</v>
      </c>
      <c r="K148" s="71">
        <v>3.18</v>
      </c>
      <c r="L148" s="72"/>
      <c r="M148" s="73">
        <v>654.34</v>
      </c>
      <c r="N148" s="73">
        <v>0.05</v>
      </c>
      <c r="O148" s="73">
        <v>0.05</v>
      </c>
    </row>
    <row r="149" spans="1:15" ht="12.75" x14ac:dyDescent="0.2">
      <c r="A149" s="191">
        <v>906</v>
      </c>
      <c r="B149" s="100">
        <v>906</v>
      </c>
      <c r="C149" s="65">
        <v>2100041251276</v>
      </c>
      <c r="D149" s="192">
        <v>960</v>
      </c>
      <c r="E149" s="100">
        <v>960</v>
      </c>
      <c r="F149" s="65">
        <v>2100041251285</v>
      </c>
      <c r="G149" s="66" t="s">
        <v>736</v>
      </c>
      <c r="H149" s="70">
        <v>5.0999999999999997E-2</v>
      </c>
      <c r="I149" s="71">
        <v>10.31</v>
      </c>
      <c r="J149" s="71">
        <v>2.73</v>
      </c>
      <c r="K149" s="71">
        <v>2.73</v>
      </c>
      <c r="L149" s="72"/>
      <c r="M149" s="73">
        <v>1274.3900000000001</v>
      </c>
      <c r="N149" s="73">
        <v>0.05</v>
      </c>
      <c r="O149" s="73">
        <v>0.05</v>
      </c>
    </row>
    <row r="150" spans="1:15" ht="12.75" x14ac:dyDescent="0.2">
      <c r="A150" s="191">
        <v>907</v>
      </c>
      <c r="B150" s="100">
        <v>907</v>
      </c>
      <c r="C150" s="65">
        <v>2100041254969</v>
      </c>
      <c r="D150" s="192">
        <v>961</v>
      </c>
      <c r="E150" s="100">
        <v>961</v>
      </c>
      <c r="F150" s="65">
        <v>2100041254978</v>
      </c>
      <c r="G150" s="66" t="s">
        <v>737</v>
      </c>
      <c r="H150" s="70"/>
      <c r="I150" s="71">
        <v>1.61</v>
      </c>
      <c r="J150" s="71">
        <v>4.2</v>
      </c>
      <c r="K150" s="71">
        <v>4.2</v>
      </c>
      <c r="L150" s="72"/>
      <c r="M150" s="73">
        <v>547.29999999999995</v>
      </c>
      <c r="N150" s="73">
        <v>0.05</v>
      </c>
      <c r="O150" s="73">
        <v>0.05</v>
      </c>
    </row>
    <row r="151" spans="1:15" ht="12.75" x14ac:dyDescent="0.2">
      <c r="A151" s="191">
        <v>908</v>
      </c>
      <c r="B151" s="100">
        <v>908</v>
      </c>
      <c r="C151" s="65">
        <v>2100041257250</v>
      </c>
      <c r="D151" s="192">
        <v>962</v>
      </c>
      <c r="E151" s="100">
        <v>962</v>
      </c>
      <c r="F151" s="65">
        <v>2100041257269</v>
      </c>
      <c r="G151" s="66" t="s">
        <v>738</v>
      </c>
      <c r="H151" s="70"/>
      <c r="I151" s="71">
        <v>3.12</v>
      </c>
      <c r="J151" s="71">
        <v>3.75</v>
      </c>
      <c r="K151" s="71">
        <v>3.75</v>
      </c>
      <c r="L151" s="72"/>
      <c r="M151" s="73">
        <v>520.4</v>
      </c>
      <c r="N151" s="73">
        <v>0.05</v>
      </c>
      <c r="O151" s="73">
        <v>0.05</v>
      </c>
    </row>
    <row r="152" spans="1:15" ht="12.75" x14ac:dyDescent="0.2">
      <c r="A152" s="191">
        <v>909</v>
      </c>
      <c r="B152" s="100">
        <v>909</v>
      </c>
      <c r="C152" s="65">
        <v>2100041258591</v>
      </c>
      <c r="D152" s="192">
        <v>963</v>
      </c>
      <c r="E152" s="100">
        <v>963</v>
      </c>
      <c r="F152" s="65">
        <v>2100041258607</v>
      </c>
      <c r="G152" s="66" t="s">
        <v>739</v>
      </c>
      <c r="H152" s="70">
        <v>0.46700000000000003</v>
      </c>
      <c r="I152" s="71">
        <v>5.41</v>
      </c>
      <c r="J152" s="71">
        <v>2.59</v>
      </c>
      <c r="K152" s="71">
        <v>2.59</v>
      </c>
      <c r="L152" s="72"/>
      <c r="M152" s="73">
        <v>541.35</v>
      </c>
      <c r="N152" s="73">
        <v>0.05</v>
      </c>
      <c r="O152" s="73">
        <v>0.05</v>
      </c>
    </row>
    <row r="153" spans="1:15" ht="12.75" x14ac:dyDescent="0.2">
      <c r="A153" s="191">
        <v>910</v>
      </c>
      <c r="B153" s="100">
        <v>910</v>
      </c>
      <c r="C153" s="65">
        <v>2100041252819</v>
      </c>
      <c r="D153" s="192">
        <v>964</v>
      </c>
      <c r="E153" s="100">
        <v>964</v>
      </c>
      <c r="F153" s="65">
        <v>2100041252837</v>
      </c>
      <c r="G153" s="66" t="s">
        <v>740</v>
      </c>
      <c r="H153" s="70">
        <v>1.359</v>
      </c>
      <c r="I153" s="71">
        <v>4.75</v>
      </c>
      <c r="J153" s="71">
        <v>3.73</v>
      </c>
      <c r="K153" s="71">
        <v>3.73</v>
      </c>
      <c r="L153" s="72"/>
      <c r="M153" s="73">
        <v>510.31</v>
      </c>
      <c r="N153" s="73">
        <v>0.05</v>
      </c>
      <c r="O153" s="73">
        <v>0.05</v>
      </c>
    </row>
    <row r="154" spans="1:15" ht="12.75" x14ac:dyDescent="0.2">
      <c r="A154" s="191">
        <v>911</v>
      </c>
      <c r="B154" s="100">
        <v>911</v>
      </c>
      <c r="C154" s="65">
        <v>2100041260304</v>
      </c>
      <c r="D154" s="192">
        <v>965</v>
      </c>
      <c r="E154" s="100">
        <v>965</v>
      </c>
      <c r="F154" s="65">
        <v>2100041260313</v>
      </c>
      <c r="G154" s="66" t="s">
        <v>741</v>
      </c>
      <c r="H154" s="70">
        <v>2.5499999999999998</v>
      </c>
      <c r="I154" s="71">
        <v>9.69</v>
      </c>
      <c r="J154" s="71">
        <v>6.4</v>
      </c>
      <c r="K154" s="71">
        <v>6.4</v>
      </c>
      <c r="L154" s="72"/>
      <c r="M154" s="73">
        <v>2907.93</v>
      </c>
      <c r="N154" s="73">
        <v>0.05</v>
      </c>
      <c r="O154" s="73">
        <v>0.05</v>
      </c>
    </row>
    <row r="155" spans="1:15" ht="12.75" x14ac:dyDescent="0.2">
      <c r="A155" s="191">
        <v>912</v>
      </c>
      <c r="B155" s="100">
        <v>912</v>
      </c>
      <c r="C155" s="65">
        <v>2100041260331</v>
      </c>
      <c r="D155" s="192">
        <v>966</v>
      </c>
      <c r="E155" s="100">
        <v>966</v>
      </c>
      <c r="F155" s="65">
        <v>2100041260340</v>
      </c>
      <c r="G155" s="66" t="s">
        <v>742</v>
      </c>
      <c r="H155" s="70">
        <v>6.48</v>
      </c>
      <c r="I155" s="71">
        <v>2.31</v>
      </c>
      <c r="J155" s="71">
        <v>7.01</v>
      </c>
      <c r="K155" s="71">
        <v>7.01</v>
      </c>
      <c r="L155" s="72"/>
      <c r="M155" s="73">
        <v>502.2</v>
      </c>
      <c r="N155" s="73">
        <v>0.05</v>
      </c>
      <c r="O155" s="73">
        <v>0.05</v>
      </c>
    </row>
    <row r="156" spans="1:15" ht="12.75" x14ac:dyDescent="0.2">
      <c r="A156" s="191">
        <v>913</v>
      </c>
      <c r="B156" s="100">
        <v>913</v>
      </c>
      <c r="C156" s="65">
        <v>2100041260651</v>
      </c>
      <c r="D156" s="192">
        <v>967</v>
      </c>
      <c r="E156" s="100">
        <v>967</v>
      </c>
      <c r="F156" s="65">
        <v>2100041260660</v>
      </c>
      <c r="G156" s="66" t="s">
        <v>743</v>
      </c>
      <c r="H156" s="70"/>
      <c r="I156" s="71">
        <v>374.15</v>
      </c>
      <c r="J156" s="71">
        <v>1.4</v>
      </c>
      <c r="K156" s="71">
        <v>1.4</v>
      </c>
      <c r="L156" s="72"/>
      <c r="M156" s="73">
        <v>694.85</v>
      </c>
      <c r="N156" s="73">
        <v>0.05</v>
      </c>
      <c r="O156" s="73">
        <v>0.05</v>
      </c>
    </row>
    <row r="157" spans="1:15" ht="12.75" x14ac:dyDescent="0.2">
      <c r="A157" s="191">
        <v>914</v>
      </c>
      <c r="B157" s="100">
        <v>914</v>
      </c>
      <c r="C157" s="65">
        <v>2100041260633</v>
      </c>
      <c r="D157" s="192">
        <v>968</v>
      </c>
      <c r="E157" s="100">
        <v>968</v>
      </c>
      <c r="F157" s="65">
        <v>2100041260642</v>
      </c>
      <c r="G157" s="66" t="s">
        <v>744</v>
      </c>
      <c r="H157" s="70"/>
      <c r="I157" s="71">
        <v>50.34</v>
      </c>
      <c r="J157" s="71">
        <v>1.76</v>
      </c>
      <c r="K157" s="71">
        <v>1.76</v>
      </c>
      <c r="L157" s="72"/>
      <c r="M157" s="73">
        <v>2338</v>
      </c>
      <c r="N157" s="73">
        <v>0.05</v>
      </c>
      <c r="O157" s="73">
        <v>0.05</v>
      </c>
    </row>
    <row r="158" spans="1:15" ht="12.75" x14ac:dyDescent="0.2">
      <c r="A158" s="191">
        <v>915</v>
      </c>
      <c r="B158" s="100">
        <v>915</v>
      </c>
      <c r="C158" s="65">
        <v>2100041264080</v>
      </c>
      <c r="D158" s="192">
        <v>969</v>
      </c>
      <c r="E158" s="100">
        <v>969</v>
      </c>
      <c r="F158" s="65">
        <v>2100041264099</v>
      </c>
      <c r="G158" s="66" t="s">
        <v>745</v>
      </c>
      <c r="H158" s="70">
        <v>6.5330000000000004</v>
      </c>
      <c r="I158" s="71">
        <v>4.1399999999999997</v>
      </c>
      <c r="J158" s="71">
        <v>6.63</v>
      </c>
      <c r="K158" s="71">
        <v>6.63</v>
      </c>
      <c r="L158" s="72"/>
      <c r="M158" s="73">
        <v>994.78</v>
      </c>
      <c r="N158" s="73">
        <v>0.05</v>
      </c>
      <c r="O158" s="73">
        <v>0.05</v>
      </c>
    </row>
    <row r="159" spans="1:15" ht="12.75" x14ac:dyDescent="0.2">
      <c r="A159" s="191">
        <v>916</v>
      </c>
      <c r="B159" s="100">
        <v>916</v>
      </c>
      <c r="C159" s="65">
        <v>2100041265516</v>
      </c>
      <c r="D159" s="192">
        <v>970</v>
      </c>
      <c r="E159" s="100">
        <v>970</v>
      </c>
      <c r="F159" s="65">
        <v>2100041265525</v>
      </c>
      <c r="G159" s="66" t="s">
        <v>746</v>
      </c>
      <c r="H159" s="70">
        <v>3.4580000000000002</v>
      </c>
      <c r="I159" s="71">
        <v>35.130000000000003</v>
      </c>
      <c r="J159" s="71">
        <v>2.13</v>
      </c>
      <c r="K159" s="71">
        <v>2.13</v>
      </c>
      <c r="L159" s="72"/>
      <c r="M159" s="73">
        <v>2810.48</v>
      </c>
      <c r="N159" s="73">
        <v>0.05</v>
      </c>
      <c r="O159" s="73">
        <v>0.05</v>
      </c>
    </row>
    <row r="160" spans="1:15" ht="12.75" x14ac:dyDescent="0.2">
      <c r="A160" s="191">
        <v>917</v>
      </c>
      <c r="B160" s="100">
        <v>917</v>
      </c>
      <c r="C160" s="65">
        <v>2100041265809</v>
      </c>
      <c r="D160" s="192">
        <v>971</v>
      </c>
      <c r="E160" s="100">
        <v>971</v>
      </c>
      <c r="F160" s="65">
        <v>2100041265818</v>
      </c>
      <c r="G160" s="66" t="s">
        <v>747</v>
      </c>
      <c r="H160" s="70">
        <v>0.05</v>
      </c>
      <c r="I160" s="71">
        <v>122.97</v>
      </c>
      <c r="J160" s="71">
        <v>2.42</v>
      </c>
      <c r="K160" s="71">
        <v>2.42</v>
      </c>
      <c r="L160" s="72">
        <v>-1.9239999999999999</v>
      </c>
      <c r="M160" s="73">
        <v>1442.87</v>
      </c>
      <c r="N160" s="73">
        <v>0.05</v>
      </c>
      <c r="O160" s="73">
        <v>0.05</v>
      </c>
    </row>
    <row r="161" spans="1:15" ht="12.75" x14ac:dyDescent="0.2">
      <c r="A161" s="191">
        <v>918</v>
      </c>
      <c r="B161" s="100">
        <v>918</v>
      </c>
      <c r="C161" s="65">
        <v>2100041267912</v>
      </c>
      <c r="D161" s="192">
        <v>972</v>
      </c>
      <c r="E161" s="100">
        <v>972</v>
      </c>
      <c r="F161" s="65">
        <v>2100041267930</v>
      </c>
      <c r="G161" s="66" t="s">
        <v>748</v>
      </c>
      <c r="H161" s="70"/>
      <c r="I161" s="71">
        <v>4.46</v>
      </c>
      <c r="J161" s="71">
        <v>3.24</v>
      </c>
      <c r="K161" s="71">
        <v>3.24</v>
      </c>
      <c r="L161" s="72"/>
      <c r="M161" s="73">
        <v>891.99</v>
      </c>
      <c r="N161" s="73">
        <v>0.05</v>
      </c>
      <c r="O161" s="73">
        <v>0.05</v>
      </c>
    </row>
    <row r="162" spans="1:15" ht="12.75" x14ac:dyDescent="0.2">
      <c r="A162" s="191">
        <v>919</v>
      </c>
      <c r="B162" s="100">
        <v>919</v>
      </c>
      <c r="C162" s="65">
        <v>2100041268837</v>
      </c>
      <c r="D162" s="192">
        <v>973</v>
      </c>
      <c r="E162" s="100">
        <v>973</v>
      </c>
      <c r="F162" s="65">
        <v>2100041268846</v>
      </c>
      <c r="G162" s="66" t="s">
        <v>749</v>
      </c>
      <c r="H162" s="70">
        <v>6.0830000000000002</v>
      </c>
      <c r="I162" s="71">
        <v>4.71</v>
      </c>
      <c r="J162" s="71">
        <v>2.63</v>
      </c>
      <c r="K162" s="71">
        <v>2.63</v>
      </c>
      <c r="L162" s="72"/>
      <c r="M162" s="73">
        <v>941.32</v>
      </c>
      <c r="N162" s="73">
        <v>0.05</v>
      </c>
      <c r="O162" s="73">
        <v>0.05</v>
      </c>
    </row>
    <row r="163" spans="1:15" ht="12.75" x14ac:dyDescent="0.2">
      <c r="A163" s="191">
        <v>920</v>
      </c>
      <c r="B163" s="100">
        <v>920</v>
      </c>
      <c r="C163" s="65">
        <v>2100041269812</v>
      </c>
      <c r="D163" s="192">
        <v>974</v>
      </c>
      <c r="E163" s="100">
        <v>974</v>
      </c>
      <c r="F163" s="65">
        <v>2100041269821</v>
      </c>
      <c r="G163" s="66" t="s">
        <v>750</v>
      </c>
      <c r="H163" s="70">
        <v>1.3640000000000001</v>
      </c>
      <c r="I163" s="71">
        <v>13.32</v>
      </c>
      <c r="J163" s="71">
        <v>2</v>
      </c>
      <c r="K163" s="71">
        <v>2</v>
      </c>
      <c r="L163" s="72"/>
      <c r="M163" s="73">
        <v>666.15</v>
      </c>
      <c r="N163" s="73">
        <v>0.05</v>
      </c>
      <c r="O163" s="73">
        <v>0.05</v>
      </c>
    </row>
    <row r="164" spans="1:15" ht="12.75" x14ac:dyDescent="0.2">
      <c r="A164" s="191">
        <v>2614</v>
      </c>
      <c r="B164" s="100">
        <v>2614</v>
      </c>
      <c r="C164" s="65">
        <v>2614</v>
      </c>
      <c r="D164" s="192"/>
      <c r="E164" s="100"/>
      <c r="F164" s="65"/>
      <c r="G164" s="66" t="s">
        <v>751</v>
      </c>
      <c r="H164" s="70">
        <v>0.27300000000000002</v>
      </c>
      <c r="I164" s="71"/>
      <c r="J164" s="71">
        <v>14.27</v>
      </c>
      <c r="K164" s="71">
        <v>14.27</v>
      </c>
      <c r="L164" s="72"/>
      <c r="M164" s="73"/>
      <c r="N164" s="73"/>
      <c r="O164" s="73"/>
    </row>
    <row r="165" spans="1:15" ht="12.75" x14ac:dyDescent="0.2">
      <c r="A165" s="191">
        <v>7159</v>
      </c>
      <c r="B165" s="100">
        <v>7159</v>
      </c>
      <c r="C165" s="65">
        <v>7159</v>
      </c>
      <c r="D165" s="192">
        <v>7159</v>
      </c>
      <c r="E165" s="100">
        <v>7159</v>
      </c>
      <c r="F165" s="65">
        <v>7159</v>
      </c>
      <c r="G165" s="66" t="s">
        <v>752</v>
      </c>
      <c r="H165" s="70">
        <v>2.1999999999999999E-2</v>
      </c>
      <c r="I165" s="71">
        <v>6.51</v>
      </c>
      <c r="J165" s="71">
        <v>1.98</v>
      </c>
      <c r="K165" s="71">
        <v>1.98</v>
      </c>
      <c r="L165" s="72">
        <v>-8.0000000000000002E-3</v>
      </c>
      <c r="M165" s="73">
        <v>203.79</v>
      </c>
      <c r="N165" s="73">
        <v>0.05</v>
      </c>
      <c r="O165" s="73">
        <v>0.05</v>
      </c>
    </row>
    <row r="166" spans="1:15" ht="12.75" x14ac:dyDescent="0.2">
      <c r="A166" s="191">
        <v>7163</v>
      </c>
      <c r="B166" s="100">
        <v>7163</v>
      </c>
      <c r="C166" s="65">
        <v>7163</v>
      </c>
      <c r="D166" s="192">
        <v>7163</v>
      </c>
      <c r="E166" s="100">
        <v>7163</v>
      </c>
      <c r="F166" s="65">
        <v>7163</v>
      </c>
      <c r="G166" s="66" t="s">
        <v>753</v>
      </c>
      <c r="H166" s="70">
        <v>0.05</v>
      </c>
      <c r="I166" s="71">
        <v>17.899999999999999</v>
      </c>
      <c r="J166" s="71">
        <v>2.73</v>
      </c>
      <c r="K166" s="71">
        <v>2.73</v>
      </c>
      <c r="L166" s="72">
        <v>-0.72299999999999998</v>
      </c>
      <c r="M166" s="73">
        <v>559.99</v>
      </c>
      <c r="N166" s="73">
        <v>0.05</v>
      </c>
      <c r="O166" s="73">
        <v>0.05</v>
      </c>
    </row>
    <row r="167" spans="1:15" ht="12.75" x14ac:dyDescent="0.2">
      <c r="A167" s="191">
        <v>7328</v>
      </c>
      <c r="B167" s="100">
        <v>7328</v>
      </c>
      <c r="C167" s="65">
        <v>7328</v>
      </c>
      <c r="D167" s="192">
        <v>7329</v>
      </c>
      <c r="E167" s="100">
        <v>7329</v>
      </c>
      <c r="F167" s="65">
        <v>7329</v>
      </c>
      <c r="G167" s="66" t="s">
        <v>754</v>
      </c>
      <c r="H167" s="70"/>
      <c r="I167" s="71">
        <v>22.9</v>
      </c>
      <c r="J167" s="71">
        <v>1.7</v>
      </c>
      <c r="K167" s="71">
        <v>1.7</v>
      </c>
      <c r="L167" s="72">
        <v>-4.5999999999999999E-2</v>
      </c>
      <c r="M167" s="73">
        <v>1258.27</v>
      </c>
      <c r="N167" s="73">
        <v>0.05</v>
      </c>
      <c r="O167" s="73">
        <v>0.05</v>
      </c>
    </row>
    <row r="168" spans="1:15" ht="12.75" x14ac:dyDescent="0.2">
      <c r="A168" s="191">
        <v>7346</v>
      </c>
      <c r="B168" s="100">
        <v>7346</v>
      </c>
      <c r="C168" s="65">
        <v>7346</v>
      </c>
      <c r="D168" s="192">
        <v>7347</v>
      </c>
      <c r="E168" s="100">
        <v>7347</v>
      </c>
      <c r="F168" s="65">
        <v>7347</v>
      </c>
      <c r="G168" s="66" t="s">
        <v>755</v>
      </c>
      <c r="H168" s="70">
        <v>7.0000000000000001E-3</v>
      </c>
      <c r="I168" s="71">
        <v>23.05</v>
      </c>
      <c r="J168" s="71">
        <v>1.5</v>
      </c>
      <c r="K168" s="71">
        <v>1.5</v>
      </c>
      <c r="L168" s="72">
        <v>-7.0000000000000001E-3</v>
      </c>
      <c r="M168" s="73">
        <v>1021.48</v>
      </c>
      <c r="N168" s="73">
        <v>0.05</v>
      </c>
      <c r="O168" s="73">
        <v>0.05</v>
      </c>
    </row>
    <row r="169" spans="1:15" ht="12.75" x14ac:dyDescent="0.2">
      <c r="A169" s="191" t="s">
        <v>781</v>
      </c>
      <c r="B169" s="100" t="s">
        <v>781</v>
      </c>
      <c r="C169" s="65" t="s">
        <v>781</v>
      </c>
      <c r="D169" s="192" t="s">
        <v>806</v>
      </c>
      <c r="E169" s="100" t="s">
        <v>806</v>
      </c>
      <c r="F169" s="65" t="s">
        <v>806</v>
      </c>
      <c r="G169" s="66" t="s">
        <v>756</v>
      </c>
      <c r="H169" s="70"/>
      <c r="I169" s="71">
        <v>18.07</v>
      </c>
      <c r="J169" s="71">
        <v>2.5299999999999998</v>
      </c>
      <c r="K169" s="71">
        <v>2.5299999999999998</v>
      </c>
      <c r="L169" s="72"/>
      <c r="M169" s="73">
        <v>1659.8</v>
      </c>
      <c r="N169" s="73">
        <v>0.05</v>
      </c>
      <c r="O169" s="73">
        <v>0.05</v>
      </c>
    </row>
    <row r="170" spans="1:15" ht="12.75" x14ac:dyDescent="0.2">
      <c r="A170" s="191" t="s">
        <v>782</v>
      </c>
      <c r="B170" s="100" t="s">
        <v>782</v>
      </c>
      <c r="C170" s="65" t="s">
        <v>782</v>
      </c>
      <c r="D170" s="192" t="s">
        <v>807</v>
      </c>
      <c r="E170" s="100" t="s">
        <v>807</v>
      </c>
      <c r="F170" s="65" t="s">
        <v>807</v>
      </c>
      <c r="G170" s="66" t="s">
        <v>757</v>
      </c>
      <c r="H170" s="70">
        <v>3.387</v>
      </c>
      <c r="I170" s="71">
        <v>10.27</v>
      </c>
      <c r="J170" s="71">
        <v>1.43</v>
      </c>
      <c r="K170" s="71">
        <v>1.43</v>
      </c>
      <c r="L170" s="72"/>
      <c r="M170" s="73">
        <v>2259.2199999999998</v>
      </c>
      <c r="N170" s="73">
        <v>0.05</v>
      </c>
      <c r="O170" s="73">
        <v>0.05</v>
      </c>
    </row>
    <row r="171" spans="1:15" ht="12.75" x14ac:dyDescent="0.2">
      <c r="A171" s="191" t="s">
        <v>783</v>
      </c>
      <c r="B171" s="100" t="s">
        <v>783</v>
      </c>
      <c r="C171" s="65" t="s">
        <v>783</v>
      </c>
      <c r="D171" s="192" t="s">
        <v>808</v>
      </c>
      <c r="E171" s="100" t="s">
        <v>808</v>
      </c>
      <c r="F171" s="65" t="s">
        <v>808</v>
      </c>
      <c r="G171" s="66" t="s">
        <v>758</v>
      </c>
      <c r="H171" s="70"/>
      <c r="I171" s="71">
        <v>5.97</v>
      </c>
      <c r="J171" s="71">
        <v>2.2200000000000002</v>
      </c>
      <c r="K171" s="71">
        <v>2.2200000000000002</v>
      </c>
      <c r="L171" s="72"/>
      <c r="M171" s="73">
        <v>1134.9100000000001</v>
      </c>
      <c r="N171" s="73">
        <v>0.05</v>
      </c>
      <c r="O171" s="73">
        <v>0.05</v>
      </c>
    </row>
    <row r="172" spans="1:15" ht="12.75" x14ac:dyDescent="0.2">
      <c r="A172" s="191" t="s">
        <v>784</v>
      </c>
      <c r="B172" s="100" t="s">
        <v>784</v>
      </c>
      <c r="C172" s="65" t="s">
        <v>784</v>
      </c>
      <c r="D172" s="192" t="s">
        <v>809</v>
      </c>
      <c r="E172" s="100" t="s">
        <v>809</v>
      </c>
      <c r="F172" s="65" t="s">
        <v>809</v>
      </c>
      <c r="G172" s="66" t="s">
        <v>759</v>
      </c>
      <c r="H172" s="70">
        <v>2E-3</v>
      </c>
      <c r="I172" s="71">
        <v>8.73</v>
      </c>
      <c r="J172" s="71">
        <v>3.13</v>
      </c>
      <c r="K172" s="71">
        <v>3.13</v>
      </c>
      <c r="L172" s="72"/>
      <c r="M172" s="73">
        <v>2297</v>
      </c>
      <c r="N172" s="73">
        <v>0.05</v>
      </c>
      <c r="O172" s="73">
        <v>0.05</v>
      </c>
    </row>
    <row r="173" spans="1:15" ht="12.75" x14ac:dyDescent="0.2">
      <c r="A173" s="191" t="s">
        <v>785</v>
      </c>
      <c r="B173" s="100" t="s">
        <v>785</v>
      </c>
      <c r="C173" s="65" t="s">
        <v>785</v>
      </c>
      <c r="D173" s="192" t="s">
        <v>810</v>
      </c>
      <c r="E173" s="100" t="s">
        <v>810</v>
      </c>
      <c r="F173" s="65" t="s">
        <v>810</v>
      </c>
      <c r="G173" s="66" t="s">
        <v>760</v>
      </c>
      <c r="H173" s="70">
        <v>5.0000000000000001E-3</v>
      </c>
      <c r="I173" s="71">
        <v>2.0499999999999998</v>
      </c>
      <c r="J173" s="71">
        <v>2.12</v>
      </c>
      <c r="K173" s="71">
        <v>2.12</v>
      </c>
      <c r="L173" s="72"/>
      <c r="M173" s="73">
        <v>628.20000000000005</v>
      </c>
      <c r="N173" s="73">
        <v>0.05</v>
      </c>
      <c r="O173" s="73">
        <v>0.05</v>
      </c>
    </row>
    <row r="174" spans="1:15" ht="12.75" x14ac:dyDescent="0.2">
      <c r="A174" s="191" t="s">
        <v>786</v>
      </c>
      <c r="B174" s="100" t="s">
        <v>786</v>
      </c>
      <c r="C174" s="65" t="s">
        <v>786</v>
      </c>
      <c r="D174" s="192" t="s">
        <v>811</v>
      </c>
      <c r="E174" s="100" t="s">
        <v>811</v>
      </c>
      <c r="F174" s="65" t="s">
        <v>811</v>
      </c>
      <c r="G174" s="66" t="s">
        <v>761</v>
      </c>
      <c r="H174" s="70">
        <v>0.01</v>
      </c>
      <c r="I174" s="71">
        <v>166.32</v>
      </c>
      <c r="J174" s="71">
        <v>1.77</v>
      </c>
      <c r="K174" s="71">
        <v>1.77</v>
      </c>
      <c r="L174" s="72">
        <v>-0.02</v>
      </c>
      <c r="M174" s="73">
        <v>1247.43</v>
      </c>
      <c r="N174" s="73">
        <v>0.05</v>
      </c>
      <c r="O174" s="73">
        <v>0.05</v>
      </c>
    </row>
    <row r="175" spans="1:15" ht="12.75" x14ac:dyDescent="0.2">
      <c r="A175" s="191" t="s">
        <v>787</v>
      </c>
      <c r="B175" s="100" t="s">
        <v>787</v>
      </c>
      <c r="C175" s="65" t="s">
        <v>787</v>
      </c>
      <c r="D175" s="192" t="s">
        <v>812</v>
      </c>
      <c r="E175" s="100" t="s">
        <v>812</v>
      </c>
      <c r="F175" s="65" t="s">
        <v>812</v>
      </c>
      <c r="G175" s="66" t="s">
        <v>762</v>
      </c>
      <c r="H175" s="70"/>
      <c r="I175" s="71">
        <v>73.319999999999993</v>
      </c>
      <c r="J175" s="71">
        <v>1.51</v>
      </c>
      <c r="K175" s="71">
        <v>1.51</v>
      </c>
      <c r="L175" s="72"/>
      <c r="M175" s="73">
        <v>5132.6000000000004</v>
      </c>
      <c r="N175" s="73">
        <v>0.05</v>
      </c>
      <c r="O175" s="73">
        <v>0.05</v>
      </c>
    </row>
    <row r="176" spans="1:15" ht="12.75" x14ac:dyDescent="0.2">
      <c r="A176" s="191" t="s">
        <v>788</v>
      </c>
      <c r="B176" s="100" t="s">
        <v>788</v>
      </c>
      <c r="C176" s="65" t="s">
        <v>788</v>
      </c>
      <c r="D176" s="192" t="s">
        <v>813</v>
      </c>
      <c r="E176" s="100" t="s">
        <v>813</v>
      </c>
      <c r="F176" s="65" t="s">
        <v>813</v>
      </c>
      <c r="G176" s="66" t="s">
        <v>763</v>
      </c>
      <c r="H176" s="70"/>
      <c r="I176" s="71">
        <v>1.81</v>
      </c>
      <c r="J176" s="71">
        <v>3.34</v>
      </c>
      <c r="K176" s="71">
        <v>3.34</v>
      </c>
      <c r="L176" s="72"/>
      <c r="M176" s="73">
        <v>991.05</v>
      </c>
      <c r="N176" s="73">
        <v>0.05</v>
      </c>
      <c r="O176" s="73">
        <v>0.05</v>
      </c>
    </row>
    <row r="177" spans="1:15" ht="12.75" x14ac:dyDescent="0.2">
      <c r="A177" s="191" t="s">
        <v>789</v>
      </c>
      <c r="B177" s="100" t="s">
        <v>789</v>
      </c>
      <c r="C177" s="65" t="s">
        <v>789</v>
      </c>
      <c r="D177" s="192" t="s">
        <v>814</v>
      </c>
      <c r="E177" s="100" t="s">
        <v>814</v>
      </c>
      <c r="F177" s="65" t="s">
        <v>814</v>
      </c>
      <c r="G177" s="66" t="s">
        <v>764</v>
      </c>
      <c r="H177" s="70">
        <v>1.921</v>
      </c>
      <c r="I177" s="71">
        <v>32.75</v>
      </c>
      <c r="J177" s="71">
        <v>5.35</v>
      </c>
      <c r="K177" s="71">
        <v>5.35</v>
      </c>
      <c r="L177" s="72"/>
      <c r="M177" s="73">
        <v>2394.08</v>
      </c>
      <c r="N177" s="73">
        <v>0.05</v>
      </c>
      <c r="O177" s="73">
        <v>0.05</v>
      </c>
    </row>
    <row r="178" spans="1:15" ht="12.75" x14ac:dyDescent="0.2">
      <c r="A178" s="191" t="s">
        <v>790</v>
      </c>
      <c r="B178" s="100" t="s">
        <v>790</v>
      </c>
      <c r="C178" s="65" t="s">
        <v>790</v>
      </c>
      <c r="D178" s="192" t="s">
        <v>815</v>
      </c>
      <c r="E178" s="100" t="s">
        <v>815</v>
      </c>
      <c r="F178" s="65" t="s">
        <v>815</v>
      </c>
      <c r="G178" s="66" t="s">
        <v>765</v>
      </c>
      <c r="H178" s="70">
        <v>5.0999999999999997E-2</v>
      </c>
      <c r="I178" s="71">
        <v>25.5</v>
      </c>
      <c r="J178" s="71">
        <v>2.4900000000000002</v>
      </c>
      <c r="K178" s="71">
        <v>2.4900000000000002</v>
      </c>
      <c r="L178" s="72"/>
      <c r="M178" s="73">
        <v>3501.17</v>
      </c>
      <c r="N178" s="73">
        <v>0.05</v>
      </c>
      <c r="O178" s="73">
        <v>0.05</v>
      </c>
    </row>
    <row r="179" spans="1:15" ht="12.75" x14ac:dyDescent="0.2">
      <c r="A179" s="191" t="s">
        <v>791</v>
      </c>
      <c r="B179" s="100" t="s">
        <v>791</v>
      </c>
      <c r="C179" s="65" t="s">
        <v>791</v>
      </c>
      <c r="D179" s="192" t="s">
        <v>816</v>
      </c>
      <c r="E179" s="100" t="s">
        <v>816</v>
      </c>
      <c r="F179" s="65" t="s">
        <v>816</v>
      </c>
      <c r="G179" s="66" t="s">
        <v>766</v>
      </c>
      <c r="H179" s="70">
        <v>1E-3</v>
      </c>
      <c r="I179" s="71">
        <v>1.7</v>
      </c>
      <c r="J179" s="71">
        <v>2.81</v>
      </c>
      <c r="K179" s="71">
        <v>2.81</v>
      </c>
      <c r="L179" s="72"/>
      <c r="M179" s="73">
        <v>1005.96</v>
      </c>
      <c r="N179" s="73">
        <v>0.05</v>
      </c>
      <c r="O179" s="73">
        <v>0.05</v>
      </c>
    </row>
    <row r="180" spans="1:15" ht="12.75" x14ac:dyDescent="0.2">
      <c r="A180" s="191" t="s">
        <v>792</v>
      </c>
      <c r="B180" s="100" t="s">
        <v>792</v>
      </c>
      <c r="C180" s="65" t="s">
        <v>792</v>
      </c>
      <c r="D180" s="192" t="s">
        <v>817</v>
      </c>
      <c r="E180" s="100" t="s">
        <v>817</v>
      </c>
      <c r="F180" s="65" t="s">
        <v>817</v>
      </c>
      <c r="G180" s="66" t="s">
        <v>767</v>
      </c>
      <c r="H180" s="70"/>
      <c r="I180" s="71">
        <v>10.89</v>
      </c>
      <c r="J180" s="71">
        <v>2.4500000000000002</v>
      </c>
      <c r="K180" s="71">
        <v>2.4500000000000002</v>
      </c>
      <c r="L180" s="72"/>
      <c r="M180" s="73">
        <v>1055.99</v>
      </c>
      <c r="N180" s="73">
        <v>0.05</v>
      </c>
      <c r="O180" s="73">
        <v>0.05</v>
      </c>
    </row>
    <row r="181" spans="1:15" ht="12.75" x14ac:dyDescent="0.2">
      <c r="A181" s="191" t="s">
        <v>793</v>
      </c>
      <c r="B181" s="100" t="s">
        <v>793</v>
      </c>
      <c r="C181" s="65" t="s">
        <v>793</v>
      </c>
      <c r="D181" s="192" t="s">
        <v>818</v>
      </c>
      <c r="E181" s="100" t="s">
        <v>818</v>
      </c>
      <c r="F181" s="65" t="s">
        <v>818</v>
      </c>
      <c r="G181" s="66" t="s">
        <v>768</v>
      </c>
      <c r="H181" s="70"/>
      <c r="I181" s="71">
        <v>26.36</v>
      </c>
      <c r="J181" s="71">
        <v>1.56</v>
      </c>
      <c r="K181" s="71">
        <v>1.56</v>
      </c>
      <c r="L181" s="72"/>
      <c r="M181" s="73">
        <v>1098.28</v>
      </c>
      <c r="N181" s="73">
        <v>0.05</v>
      </c>
      <c r="O181" s="73">
        <v>0.05</v>
      </c>
    </row>
    <row r="182" spans="1:15" ht="12.75" x14ac:dyDescent="0.2">
      <c r="A182" s="191" t="s">
        <v>794</v>
      </c>
      <c r="B182" s="100" t="s">
        <v>794</v>
      </c>
      <c r="C182" s="65" t="s">
        <v>794</v>
      </c>
      <c r="D182" s="192"/>
      <c r="E182" s="100"/>
      <c r="F182" s="65"/>
      <c r="G182" s="66" t="s">
        <v>769</v>
      </c>
      <c r="H182" s="70">
        <v>3.2389999999999999</v>
      </c>
      <c r="I182" s="71"/>
      <c r="J182" s="71">
        <v>7.58</v>
      </c>
      <c r="K182" s="71">
        <v>7.58</v>
      </c>
      <c r="L182" s="72"/>
      <c r="M182" s="73"/>
      <c r="N182" s="73"/>
      <c r="O182" s="73"/>
    </row>
    <row r="183" spans="1:15" ht="12.75" x14ac:dyDescent="0.2">
      <c r="A183" s="191" t="s">
        <v>795</v>
      </c>
      <c r="B183" s="100" t="s">
        <v>795</v>
      </c>
      <c r="C183" s="65" t="s">
        <v>795</v>
      </c>
      <c r="D183" s="192" t="s">
        <v>819</v>
      </c>
      <c r="E183" s="100" t="s">
        <v>819</v>
      </c>
      <c r="F183" s="65" t="s">
        <v>819</v>
      </c>
      <c r="G183" s="66" t="s">
        <v>770</v>
      </c>
      <c r="H183" s="70">
        <v>3.6999999999999998E-2</v>
      </c>
      <c r="I183" s="71">
        <v>17.86</v>
      </c>
      <c r="J183" s="71">
        <v>1.71</v>
      </c>
      <c r="K183" s="71">
        <v>1.71</v>
      </c>
      <c r="L183" s="72"/>
      <c r="M183" s="73">
        <v>1339.47</v>
      </c>
      <c r="N183" s="73">
        <v>0.05</v>
      </c>
      <c r="O183" s="73">
        <v>0.05</v>
      </c>
    </row>
    <row r="184" spans="1:15" ht="12.75" x14ac:dyDescent="0.2">
      <c r="A184" s="191" t="s">
        <v>796</v>
      </c>
      <c r="B184" s="100" t="s">
        <v>796</v>
      </c>
      <c r="C184" s="65" t="s">
        <v>796</v>
      </c>
      <c r="D184" s="192" t="s">
        <v>820</v>
      </c>
      <c r="E184" s="100" t="s">
        <v>820</v>
      </c>
      <c r="F184" s="65" t="s">
        <v>820</v>
      </c>
      <c r="G184" s="66" t="s">
        <v>771</v>
      </c>
      <c r="H184" s="70">
        <v>2E-3</v>
      </c>
      <c r="I184" s="71">
        <v>50.54</v>
      </c>
      <c r="J184" s="71">
        <v>1.28</v>
      </c>
      <c r="K184" s="71">
        <v>1.28</v>
      </c>
      <c r="L184" s="72"/>
      <c r="M184" s="73">
        <v>5532.88</v>
      </c>
      <c r="N184" s="73">
        <v>0.05</v>
      </c>
      <c r="O184" s="73">
        <v>0.05</v>
      </c>
    </row>
    <row r="185" spans="1:15" ht="12.75" x14ac:dyDescent="0.2">
      <c r="A185" s="191" t="s">
        <v>797</v>
      </c>
      <c r="B185" s="100" t="s">
        <v>797</v>
      </c>
      <c r="C185" s="65" t="s">
        <v>797</v>
      </c>
      <c r="D185" s="192" t="s">
        <v>821</v>
      </c>
      <c r="E185" s="100" t="s">
        <v>821</v>
      </c>
      <c r="F185" s="65" t="s">
        <v>821</v>
      </c>
      <c r="G185" s="66" t="s">
        <v>772</v>
      </c>
      <c r="H185" s="70">
        <v>3.0000000000000001E-3</v>
      </c>
      <c r="I185" s="71">
        <v>3.35</v>
      </c>
      <c r="J185" s="71">
        <v>2.17</v>
      </c>
      <c r="K185" s="71">
        <v>2.17</v>
      </c>
      <c r="L185" s="72">
        <v>-3.0000000000000001E-3</v>
      </c>
      <c r="M185" s="73">
        <v>1411.13</v>
      </c>
      <c r="N185" s="73">
        <v>0.05</v>
      </c>
      <c r="O185" s="73">
        <v>0.05</v>
      </c>
    </row>
    <row r="186" spans="1:15" ht="12.75" x14ac:dyDescent="0.2">
      <c r="A186" s="191" t="s">
        <v>798</v>
      </c>
      <c r="B186" s="100" t="s">
        <v>798</v>
      </c>
      <c r="C186" s="65" t="s">
        <v>798</v>
      </c>
      <c r="D186" s="192" t="s">
        <v>822</v>
      </c>
      <c r="E186" s="100" t="s">
        <v>822</v>
      </c>
      <c r="F186" s="65" t="s">
        <v>822</v>
      </c>
      <c r="G186" s="66" t="s">
        <v>773</v>
      </c>
      <c r="H186" s="70">
        <v>4.3999999999999997E-2</v>
      </c>
      <c r="I186" s="71">
        <v>14.81</v>
      </c>
      <c r="J186" s="71">
        <v>3.65</v>
      </c>
      <c r="K186" s="71">
        <v>3.65</v>
      </c>
      <c r="L186" s="72"/>
      <c r="M186" s="73">
        <v>8886.66</v>
      </c>
      <c r="N186" s="73">
        <v>0.05</v>
      </c>
      <c r="O186" s="73">
        <v>0.05</v>
      </c>
    </row>
    <row r="187" spans="1:15" ht="12.75" x14ac:dyDescent="0.2">
      <c r="A187" s="191" t="s">
        <v>799</v>
      </c>
      <c r="B187" s="100" t="s">
        <v>799</v>
      </c>
      <c r="C187" s="65" t="s">
        <v>799</v>
      </c>
      <c r="D187" s="192" t="s">
        <v>823</v>
      </c>
      <c r="E187" s="100" t="s">
        <v>823</v>
      </c>
      <c r="F187" s="65" t="s">
        <v>823</v>
      </c>
      <c r="G187" s="66" t="s">
        <v>774</v>
      </c>
      <c r="H187" s="70"/>
      <c r="I187" s="71">
        <v>11.48</v>
      </c>
      <c r="J187" s="71">
        <v>1.38</v>
      </c>
      <c r="K187" s="71">
        <v>1.38</v>
      </c>
      <c r="L187" s="72"/>
      <c r="M187" s="73">
        <v>1208.76</v>
      </c>
      <c r="N187" s="73">
        <v>0.05</v>
      </c>
      <c r="O187" s="73">
        <v>0.05</v>
      </c>
    </row>
    <row r="188" spans="1:15" ht="12.75" x14ac:dyDescent="0.2">
      <c r="A188" s="191" t="s">
        <v>800</v>
      </c>
      <c r="B188" s="100" t="s">
        <v>800</v>
      </c>
      <c r="C188" s="65" t="s">
        <v>800</v>
      </c>
      <c r="D188" s="192" t="s">
        <v>824</v>
      </c>
      <c r="E188" s="100" t="s">
        <v>824</v>
      </c>
      <c r="F188" s="65" t="s">
        <v>824</v>
      </c>
      <c r="G188" s="66" t="s">
        <v>775</v>
      </c>
      <c r="H188" s="70">
        <v>1.0549999999999999</v>
      </c>
      <c r="I188" s="71">
        <v>6.23</v>
      </c>
      <c r="J188" s="71">
        <v>2.46</v>
      </c>
      <c r="K188" s="71">
        <v>2.46</v>
      </c>
      <c r="L188" s="72"/>
      <c r="M188" s="73">
        <v>1413.13</v>
      </c>
      <c r="N188" s="73">
        <v>0.05</v>
      </c>
      <c r="O188" s="73">
        <v>0.05</v>
      </c>
    </row>
    <row r="189" spans="1:15" ht="12.75" x14ac:dyDescent="0.2">
      <c r="A189" s="191" t="s">
        <v>801</v>
      </c>
      <c r="B189" s="100" t="s">
        <v>801</v>
      </c>
      <c r="C189" s="65" t="s">
        <v>801</v>
      </c>
      <c r="D189" s="192" t="s">
        <v>825</v>
      </c>
      <c r="E189" s="100" t="s">
        <v>825</v>
      </c>
      <c r="F189" s="65" t="s">
        <v>825</v>
      </c>
      <c r="G189" s="66" t="s">
        <v>776</v>
      </c>
      <c r="H189" s="70">
        <v>0.34399999999999997</v>
      </c>
      <c r="I189" s="71">
        <v>5.46</v>
      </c>
      <c r="J189" s="71">
        <v>1.92</v>
      </c>
      <c r="K189" s="71">
        <v>1.92</v>
      </c>
      <c r="L189" s="72">
        <v>-0.65100000000000002</v>
      </c>
      <c r="M189" s="73">
        <v>1091.3699999999999</v>
      </c>
      <c r="N189" s="73">
        <v>0.05</v>
      </c>
      <c r="O189" s="73">
        <v>0.05</v>
      </c>
    </row>
    <row r="190" spans="1:15" ht="12.75" x14ac:dyDescent="0.2">
      <c r="A190" s="191" t="s">
        <v>802</v>
      </c>
      <c r="B190" s="100" t="s">
        <v>802</v>
      </c>
      <c r="C190" s="65" t="s">
        <v>802</v>
      </c>
      <c r="D190" s="192" t="s">
        <v>826</v>
      </c>
      <c r="E190" s="100" t="s">
        <v>826</v>
      </c>
      <c r="F190" s="65" t="s">
        <v>826</v>
      </c>
      <c r="G190" s="66" t="s">
        <v>777</v>
      </c>
      <c r="H190" s="70">
        <v>2.1999999999999999E-2</v>
      </c>
      <c r="I190" s="71">
        <v>423.18</v>
      </c>
      <c r="J190" s="71">
        <v>1.68</v>
      </c>
      <c r="K190" s="71">
        <v>1.68</v>
      </c>
      <c r="L190" s="72">
        <v>-2.1999999999999999E-2</v>
      </c>
      <c r="M190" s="73">
        <v>4231.79</v>
      </c>
      <c r="N190" s="73">
        <v>0.05</v>
      </c>
      <c r="O190" s="73">
        <v>0.05</v>
      </c>
    </row>
    <row r="191" spans="1:15" ht="12.75" x14ac:dyDescent="0.2">
      <c r="A191" s="191" t="s">
        <v>803</v>
      </c>
      <c r="B191" s="100" t="s">
        <v>803</v>
      </c>
      <c r="C191" s="65" t="s">
        <v>803</v>
      </c>
      <c r="D191" s="192" t="s">
        <v>827</v>
      </c>
      <c r="E191" s="100" t="s">
        <v>827</v>
      </c>
      <c r="F191" s="65" t="s">
        <v>827</v>
      </c>
      <c r="G191" s="66" t="s">
        <v>778</v>
      </c>
      <c r="H191" s="70"/>
      <c r="I191" s="71">
        <v>1.66</v>
      </c>
      <c r="J191" s="71">
        <v>3.57</v>
      </c>
      <c r="K191" s="71">
        <v>3.57</v>
      </c>
      <c r="L191" s="72"/>
      <c r="M191" s="73">
        <v>1692.26</v>
      </c>
      <c r="N191" s="73">
        <v>0.05</v>
      </c>
      <c r="O191" s="73">
        <v>0.05</v>
      </c>
    </row>
    <row r="192" spans="1:15" ht="12.75" x14ac:dyDescent="0.2">
      <c r="A192" s="191" t="s">
        <v>804</v>
      </c>
      <c r="B192" s="100" t="s">
        <v>804</v>
      </c>
      <c r="C192" s="65" t="s">
        <v>804</v>
      </c>
      <c r="D192" s="192" t="s">
        <v>828</v>
      </c>
      <c r="E192" s="100" t="s">
        <v>828</v>
      </c>
      <c r="F192" s="65" t="s">
        <v>828</v>
      </c>
      <c r="G192" s="66" t="s">
        <v>779</v>
      </c>
      <c r="H192" s="70">
        <v>4.8000000000000001E-2</v>
      </c>
      <c r="I192" s="71">
        <v>525.11</v>
      </c>
      <c r="J192" s="71">
        <v>1.83</v>
      </c>
      <c r="K192" s="71">
        <v>1.83</v>
      </c>
      <c r="L192" s="72">
        <v>-0.41299999999999998</v>
      </c>
      <c r="M192" s="73">
        <v>2763.85</v>
      </c>
      <c r="N192" s="73">
        <v>0.05</v>
      </c>
      <c r="O192" s="73">
        <v>0.05</v>
      </c>
    </row>
    <row r="193" spans="1:15" ht="12.75" x14ac:dyDescent="0.2">
      <c r="A193" s="191" t="s">
        <v>805</v>
      </c>
      <c r="B193" s="100" t="s">
        <v>805</v>
      </c>
      <c r="C193" s="65" t="s">
        <v>805</v>
      </c>
      <c r="D193" s="192" t="s">
        <v>829</v>
      </c>
      <c r="E193" s="100" t="s">
        <v>829</v>
      </c>
      <c r="F193" s="65" t="s">
        <v>829</v>
      </c>
      <c r="G193" s="66" t="s">
        <v>780</v>
      </c>
      <c r="H193" s="70"/>
      <c r="I193" s="71">
        <v>9.3699999999999992</v>
      </c>
      <c r="J193" s="71">
        <v>2.72</v>
      </c>
      <c r="K193" s="71">
        <v>2.72</v>
      </c>
      <c r="L193" s="72"/>
      <c r="M193" s="73">
        <v>983.5</v>
      </c>
      <c r="N193" s="73">
        <v>0.05</v>
      </c>
      <c r="O193" s="73">
        <v>0.05</v>
      </c>
    </row>
    <row r="194" spans="1:15" ht="15" customHeight="1" x14ac:dyDescent="0.2">
      <c r="A194" s="191"/>
      <c r="B194" s="100"/>
      <c r="C194" s="65"/>
      <c r="D194" s="192"/>
      <c r="E194" s="100"/>
      <c r="F194" s="65"/>
      <c r="G194" s="66"/>
      <c r="H194" s="70"/>
      <c r="I194" s="71"/>
      <c r="J194" s="71"/>
      <c r="K194" s="71"/>
      <c r="L194" s="72"/>
      <c r="M194" s="73"/>
      <c r="N194" s="73"/>
      <c r="O194" s="73"/>
    </row>
    <row r="195" spans="1:15" ht="15" customHeight="1" x14ac:dyDescent="0.2">
      <c r="A195" s="191"/>
      <c r="B195" s="100"/>
      <c r="C195" s="65"/>
      <c r="D195" s="192"/>
      <c r="E195" s="100"/>
      <c r="F195" s="65"/>
      <c r="G195" s="66"/>
      <c r="H195" s="70"/>
      <c r="I195" s="71"/>
      <c r="J195" s="71"/>
      <c r="K195" s="71"/>
      <c r="L195" s="72"/>
      <c r="M195" s="73"/>
      <c r="N195" s="73"/>
      <c r="O195" s="73"/>
    </row>
    <row r="196" spans="1:15" ht="15" customHeight="1" x14ac:dyDescent="0.2">
      <c r="A196" s="191"/>
      <c r="B196" s="100"/>
      <c r="C196" s="65"/>
      <c r="D196" s="192"/>
      <c r="E196" s="100"/>
      <c r="F196" s="65"/>
      <c r="G196" s="66"/>
      <c r="H196" s="70"/>
      <c r="I196" s="71"/>
      <c r="J196" s="71"/>
      <c r="K196" s="71"/>
      <c r="L196" s="72"/>
      <c r="M196" s="73"/>
      <c r="N196" s="73"/>
      <c r="O196" s="73"/>
    </row>
    <row r="197" spans="1:15" ht="15" customHeight="1" x14ac:dyDescent="0.2">
      <c r="A197" s="191"/>
      <c r="B197" s="100"/>
      <c r="C197" s="65"/>
      <c r="D197" s="192"/>
      <c r="E197" s="100"/>
      <c r="F197" s="65"/>
      <c r="G197" s="66"/>
      <c r="H197" s="70"/>
      <c r="I197" s="71"/>
      <c r="J197" s="71"/>
      <c r="K197" s="71"/>
      <c r="L197" s="72"/>
      <c r="M197" s="73"/>
      <c r="N197" s="73"/>
      <c r="O197" s="73"/>
    </row>
    <row r="198" spans="1:15" ht="15" customHeight="1" x14ac:dyDescent="0.2">
      <c r="A198" s="191"/>
      <c r="B198" s="100"/>
      <c r="C198" s="65"/>
      <c r="D198" s="192"/>
      <c r="E198" s="100"/>
      <c r="F198" s="65"/>
      <c r="G198" s="66"/>
      <c r="H198" s="70"/>
      <c r="I198" s="71"/>
      <c r="J198" s="71"/>
      <c r="K198" s="71"/>
      <c r="L198" s="72"/>
      <c r="M198" s="73"/>
      <c r="N198" s="73"/>
      <c r="O198" s="73"/>
    </row>
    <row r="199" spans="1:15" ht="15" customHeight="1" x14ac:dyDescent="0.2">
      <c r="A199" s="191"/>
      <c r="B199" s="100"/>
      <c r="C199" s="65"/>
      <c r="D199" s="192"/>
      <c r="E199" s="100"/>
      <c r="F199" s="65"/>
      <c r="G199" s="66"/>
      <c r="H199" s="70"/>
      <c r="I199" s="71"/>
      <c r="J199" s="71"/>
      <c r="K199" s="71"/>
      <c r="L199" s="72"/>
      <c r="M199" s="73"/>
      <c r="N199" s="73"/>
      <c r="O199" s="73"/>
    </row>
    <row r="200" spans="1:15" ht="15" customHeight="1" x14ac:dyDescent="0.2">
      <c r="A200" s="191"/>
      <c r="B200" s="100"/>
      <c r="C200" s="65"/>
      <c r="D200" s="192"/>
      <c r="E200" s="100"/>
      <c r="F200" s="65"/>
      <c r="G200" s="66"/>
      <c r="H200" s="70"/>
      <c r="I200" s="71"/>
      <c r="J200" s="71"/>
      <c r="K200" s="71"/>
      <c r="L200" s="72"/>
      <c r="M200" s="73"/>
      <c r="N200" s="73"/>
      <c r="O200" s="73"/>
    </row>
    <row r="201" spans="1:15" ht="15" customHeight="1" x14ac:dyDescent="0.2">
      <c r="A201" s="191"/>
      <c r="B201" s="100"/>
      <c r="C201" s="65"/>
      <c r="D201" s="192"/>
      <c r="E201" s="100"/>
      <c r="F201" s="65"/>
      <c r="G201" s="66"/>
      <c r="H201" s="70"/>
      <c r="I201" s="71"/>
      <c r="J201" s="71"/>
      <c r="K201" s="71"/>
      <c r="L201" s="72"/>
      <c r="M201" s="73"/>
      <c r="N201" s="73"/>
      <c r="O201" s="73"/>
    </row>
    <row r="202" spans="1:15" ht="15" customHeight="1" x14ac:dyDescent="0.2">
      <c r="A202" s="191"/>
      <c r="B202" s="100"/>
      <c r="C202" s="65"/>
      <c r="D202" s="192"/>
      <c r="E202" s="100"/>
      <c r="F202" s="65"/>
      <c r="G202" s="66"/>
      <c r="H202" s="70"/>
      <c r="I202" s="71"/>
      <c r="J202" s="71"/>
      <c r="K202" s="71"/>
      <c r="L202" s="72"/>
      <c r="M202" s="73"/>
      <c r="N202" s="73"/>
      <c r="O202" s="73"/>
    </row>
    <row r="203" spans="1:15" ht="15" customHeight="1" x14ac:dyDescent="0.2">
      <c r="A203" s="191"/>
      <c r="B203" s="100"/>
      <c r="C203" s="65"/>
      <c r="D203" s="192"/>
      <c r="E203" s="100"/>
      <c r="F203" s="65"/>
      <c r="G203" s="66"/>
      <c r="H203" s="70"/>
      <c r="I203" s="71"/>
      <c r="J203" s="71"/>
      <c r="K203" s="71"/>
      <c r="L203" s="72"/>
      <c r="M203" s="73"/>
      <c r="N203" s="73"/>
      <c r="O203" s="73"/>
    </row>
    <row r="204" spans="1:15" ht="15" customHeight="1" x14ac:dyDescent="0.2">
      <c r="A204" s="191"/>
      <c r="B204" s="100"/>
      <c r="C204" s="65"/>
      <c r="D204" s="192"/>
      <c r="E204" s="100"/>
      <c r="F204" s="65"/>
      <c r="G204" s="66"/>
      <c r="H204" s="70"/>
      <c r="I204" s="71"/>
      <c r="J204" s="71"/>
      <c r="K204" s="71"/>
      <c r="L204" s="72"/>
      <c r="M204" s="73"/>
      <c r="N204" s="73"/>
      <c r="O204" s="73"/>
    </row>
    <row r="205" spans="1:15" ht="15" customHeight="1" x14ac:dyDescent="0.2">
      <c r="A205" s="191"/>
      <c r="B205" s="100"/>
      <c r="C205" s="65"/>
      <c r="D205" s="192"/>
      <c r="E205" s="100"/>
      <c r="F205" s="65"/>
      <c r="G205" s="66"/>
      <c r="H205" s="70"/>
      <c r="I205" s="71"/>
      <c r="J205" s="71"/>
      <c r="K205" s="71"/>
      <c r="L205" s="72"/>
      <c r="M205" s="73"/>
      <c r="N205" s="73"/>
      <c r="O205" s="73"/>
    </row>
    <row r="206" spans="1:15" ht="15" customHeight="1" x14ac:dyDescent="0.2">
      <c r="A206" s="191"/>
      <c r="B206" s="100"/>
      <c r="C206" s="65"/>
      <c r="D206" s="192"/>
      <c r="E206" s="100"/>
      <c r="F206" s="65"/>
      <c r="G206" s="66"/>
      <c r="H206" s="70"/>
      <c r="I206" s="71"/>
      <c r="J206" s="71"/>
      <c r="K206" s="71"/>
      <c r="L206" s="72"/>
      <c r="M206" s="73"/>
      <c r="N206" s="73"/>
      <c r="O206" s="73"/>
    </row>
    <row r="207" spans="1:15" ht="15" customHeight="1" x14ac:dyDescent="0.2">
      <c r="A207" s="191"/>
      <c r="B207" s="100"/>
      <c r="C207" s="65"/>
      <c r="D207" s="192"/>
      <c r="E207" s="100"/>
      <c r="F207" s="65"/>
      <c r="G207" s="66"/>
      <c r="H207" s="70"/>
      <c r="I207" s="71"/>
      <c r="J207" s="71"/>
      <c r="K207" s="71"/>
      <c r="L207" s="72"/>
      <c r="M207" s="73"/>
      <c r="N207" s="73"/>
      <c r="O207" s="73"/>
    </row>
    <row r="208" spans="1:15" ht="15" customHeight="1" x14ac:dyDescent="0.2">
      <c r="A208" s="191"/>
      <c r="B208" s="100"/>
      <c r="C208" s="65"/>
      <c r="D208" s="192"/>
      <c r="E208" s="100"/>
      <c r="F208" s="65"/>
      <c r="G208" s="66"/>
      <c r="H208" s="70"/>
      <c r="I208" s="71"/>
      <c r="J208" s="71"/>
      <c r="K208" s="71"/>
      <c r="L208" s="72"/>
      <c r="M208" s="73"/>
      <c r="N208" s="73"/>
      <c r="O208" s="73"/>
    </row>
    <row r="209" spans="1:15" ht="15" customHeight="1" x14ac:dyDescent="0.2">
      <c r="A209" s="191"/>
      <c r="B209" s="100"/>
      <c r="C209" s="65"/>
      <c r="D209" s="192"/>
      <c r="E209" s="100"/>
      <c r="F209" s="65"/>
      <c r="G209" s="66"/>
      <c r="H209" s="70"/>
      <c r="I209" s="71"/>
      <c r="J209" s="71"/>
      <c r="K209" s="71"/>
      <c r="L209" s="72"/>
      <c r="M209" s="73"/>
      <c r="N209" s="73"/>
      <c r="O209" s="73"/>
    </row>
    <row r="210" spans="1:15" ht="15" customHeight="1" x14ac:dyDescent="0.2">
      <c r="A210" s="191"/>
      <c r="B210" s="100"/>
      <c r="C210" s="65"/>
      <c r="D210" s="192"/>
      <c r="E210" s="100"/>
      <c r="F210" s="65"/>
      <c r="G210" s="66"/>
      <c r="H210" s="70"/>
      <c r="I210" s="71"/>
      <c r="J210" s="71"/>
      <c r="K210" s="71"/>
      <c r="L210" s="72"/>
      <c r="M210" s="73"/>
      <c r="N210" s="73"/>
      <c r="O210" s="73"/>
    </row>
    <row r="211" spans="1:15" ht="15" customHeight="1" x14ac:dyDescent="0.2">
      <c r="A211" s="191"/>
      <c r="B211" s="100"/>
      <c r="C211" s="65"/>
      <c r="D211" s="192"/>
      <c r="E211" s="100"/>
      <c r="F211" s="65"/>
      <c r="G211" s="66"/>
      <c r="H211" s="70"/>
      <c r="I211" s="71"/>
      <c r="J211" s="71"/>
      <c r="K211" s="71"/>
      <c r="L211" s="72"/>
      <c r="M211" s="73"/>
      <c r="N211" s="73"/>
      <c r="O211" s="73"/>
    </row>
    <row r="212" spans="1:15" ht="15" customHeight="1" x14ac:dyDescent="0.2">
      <c r="A212" s="191"/>
      <c r="B212" s="100"/>
      <c r="C212" s="65"/>
      <c r="D212" s="192"/>
      <c r="E212" s="100"/>
      <c r="F212" s="65"/>
      <c r="G212" s="66"/>
      <c r="H212" s="70"/>
      <c r="I212" s="71"/>
      <c r="J212" s="71"/>
      <c r="K212" s="71"/>
      <c r="L212" s="72"/>
      <c r="M212" s="73"/>
      <c r="N212" s="73"/>
      <c r="O212" s="73"/>
    </row>
    <row r="213" spans="1:15" ht="15" customHeight="1" x14ac:dyDescent="0.2">
      <c r="A213" s="191"/>
      <c r="B213" s="100"/>
      <c r="C213" s="65"/>
      <c r="D213" s="192"/>
      <c r="E213" s="100"/>
      <c r="F213" s="65"/>
      <c r="G213" s="66"/>
      <c r="H213" s="70"/>
      <c r="I213" s="71"/>
      <c r="J213" s="71"/>
      <c r="K213" s="71"/>
      <c r="L213" s="72"/>
      <c r="M213" s="73"/>
      <c r="N213" s="73"/>
      <c r="O213" s="73"/>
    </row>
    <row r="214" spans="1:15" ht="15" customHeight="1" x14ac:dyDescent="0.2">
      <c r="A214" s="191"/>
      <c r="B214" s="100"/>
      <c r="C214" s="65"/>
      <c r="D214" s="192"/>
      <c r="E214" s="100"/>
      <c r="F214" s="65"/>
      <c r="G214" s="66"/>
      <c r="H214" s="70"/>
      <c r="I214" s="71"/>
      <c r="J214" s="71"/>
      <c r="K214" s="71"/>
      <c r="L214" s="72"/>
      <c r="M214" s="73"/>
      <c r="N214" s="73"/>
      <c r="O214" s="73"/>
    </row>
    <row r="215" spans="1:15" ht="15" customHeight="1" x14ac:dyDescent="0.2">
      <c r="A215" s="191"/>
      <c r="B215" s="100"/>
      <c r="C215" s="65"/>
      <c r="D215" s="192"/>
      <c r="E215" s="100"/>
      <c r="F215" s="65"/>
      <c r="G215" s="66"/>
      <c r="H215" s="70"/>
      <c r="I215" s="71"/>
      <c r="J215" s="71"/>
      <c r="K215" s="71"/>
      <c r="L215" s="72"/>
      <c r="M215" s="73"/>
      <c r="N215" s="73"/>
      <c r="O215" s="73"/>
    </row>
    <row r="216" spans="1:15" ht="15" customHeight="1" x14ac:dyDescent="0.2">
      <c r="A216" s="191"/>
      <c r="B216" s="100"/>
      <c r="C216" s="65"/>
      <c r="D216" s="192"/>
      <c r="E216" s="100"/>
      <c r="F216" s="65"/>
      <c r="G216" s="66"/>
      <c r="H216" s="70"/>
      <c r="I216" s="71"/>
      <c r="J216" s="71"/>
      <c r="K216" s="71"/>
      <c r="L216" s="72"/>
      <c r="M216" s="73"/>
      <c r="N216" s="73"/>
      <c r="O216" s="73"/>
    </row>
    <row r="217" spans="1:15" ht="15" customHeight="1" x14ac:dyDescent="0.2">
      <c r="A217" s="191"/>
      <c r="B217" s="100"/>
      <c r="C217" s="65"/>
      <c r="D217" s="192"/>
      <c r="E217" s="100"/>
      <c r="F217" s="65"/>
      <c r="G217" s="66"/>
      <c r="H217" s="70"/>
      <c r="I217" s="71"/>
      <c r="J217" s="71"/>
      <c r="K217" s="71"/>
      <c r="L217" s="72"/>
      <c r="M217" s="73"/>
      <c r="N217" s="73"/>
      <c r="O217" s="73"/>
    </row>
    <row r="218" spans="1:15" ht="15" customHeight="1" x14ac:dyDescent="0.2">
      <c r="A218" s="191"/>
      <c r="B218" s="100"/>
      <c r="C218" s="65"/>
      <c r="D218" s="192"/>
      <c r="E218" s="100"/>
      <c r="F218" s="65"/>
      <c r="G218" s="66"/>
      <c r="H218" s="70"/>
      <c r="I218" s="71"/>
      <c r="J218" s="71"/>
      <c r="K218" s="71"/>
      <c r="L218" s="72"/>
      <c r="M218" s="73"/>
      <c r="N218" s="73"/>
      <c r="O218" s="73"/>
    </row>
    <row r="219" spans="1:15" ht="15" customHeight="1" x14ac:dyDescent="0.2">
      <c r="A219" s="191"/>
      <c r="B219" s="100"/>
      <c r="C219" s="65"/>
      <c r="D219" s="192"/>
      <c r="E219" s="100"/>
      <c r="F219" s="65"/>
      <c r="G219" s="66"/>
      <c r="H219" s="70"/>
      <c r="I219" s="71"/>
      <c r="J219" s="71"/>
      <c r="K219" s="71"/>
      <c r="L219" s="72"/>
      <c r="M219" s="73"/>
      <c r="N219" s="73"/>
      <c r="O219" s="73"/>
    </row>
    <row r="220" spans="1:15" ht="15" customHeight="1" x14ac:dyDescent="0.2">
      <c r="A220" s="191"/>
      <c r="B220" s="100"/>
      <c r="C220" s="65"/>
      <c r="D220" s="192"/>
      <c r="E220" s="100"/>
      <c r="F220" s="65"/>
      <c r="G220" s="66"/>
      <c r="H220" s="70"/>
      <c r="I220" s="71"/>
      <c r="J220" s="71"/>
      <c r="K220" s="71"/>
      <c r="L220" s="72"/>
      <c r="M220" s="73"/>
      <c r="N220" s="73"/>
      <c r="O220" s="73"/>
    </row>
    <row r="221" spans="1:15" ht="15" customHeight="1" x14ac:dyDescent="0.2">
      <c r="A221" s="191"/>
      <c r="B221" s="100"/>
      <c r="C221" s="65"/>
      <c r="D221" s="192"/>
      <c r="E221" s="100"/>
      <c r="F221" s="65"/>
      <c r="G221" s="66"/>
      <c r="H221" s="70"/>
      <c r="I221" s="71"/>
      <c r="J221" s="71"/>
      <c r="K221" s="71"/>
      <c r="L221" s="72"/>
      <c r="M221" s="73"/>
      <c r="N221" s="73"/>
      <c r="O221" s="73"/>
    </row>
    <row r="222" spans="1:15" ht="15" customHeight="1" x14ac:dyDescent="0.2">
      <c r="A222" s="191"/>
      <c r="B222" s="100"/>
      <c r="C222" s="65"/>
      <c r="D222" s="192"/>
      <c r="E222" s="100"/>
      <c r="F222" s="65"/>
      <c r="G222" s="66"/>
      <c r="H222" s="70"/>
      <c r="I222" s="71"/>
      <c r="J222" s="71"/>
      <c r="K222" s="71"/>
      <c r="L222" s="72"/>
      <c r="M222" s="73"/>
      <c r="N222" s="73"/>
      <c r="O222" s="73"/>
    </row>
    <row r="223" spans="1:15" ht="15" customHeight="1" x14ac:dyDescent="0.2">
      <c r="A223" s="191"/>
      <c r="B223" s="100"/>
      <c r="C223" s="65"/>
      <c r="D223" s="192"/>
      <c r="E223" s="100"/>
      <c r="F223" s="65"/>
      <c r="G223" s="66"/>
      <c r="H223" s="70"/>
      <c r="I223" s="71"/>
      <c r="J223" s="71"/>
      <c r="K223" s="71"/>
      <c r="L223" s="72"/>
      <c r="M223" s="73"/>
      <c r="N223" s="73"/>
      <c r="O223" s="73"/>
    </row>
    <row r="224" spans="1:15" ht="15" customHeight="1" x14ac:dyDescent="0.2">
      <c r="A224" s="191"/>
      <c r="B224" s="100"/>
      <c r="C224" s="65"/>
      <c r="D224" s="192"/>
      <c r="E224" s="100"/>
      <c r="F224" s="65"/>
      <c r="G224" s="66"/>
      <c r="H224" s="70"/>
      <c r="I224" s="71"/>
      <c r="J224" s="71"/>
      <c r="K224" s="71"/>
      <c r="L224" s="72"/>
      <c r="M224" s="73"/>
      <c r="N224" s="73"/>
      <c r="O224" s="73"/>
    </row>
    <row r="225" spans="1:15" ht="15" customHeight="1" x14ac:dyDescent="0.2">
      <c r="A225" s="191"/>
      <c r="B225" s="100"/>
      <c r="C225" s="65"/>
      <c r="D225" s="192"/>
      <c r="E225" s="100"/>
      <c r="F225" s="65"/>
      <c r="G225" s="66"/>
      <c r="H225" s="70"/>
      <c r="I225" s="71"/>
      <c r="J225" s="71"/>
      <c r="K225" s="71"/>
      <c r="L225" s="72"/>
      <c r="M225" s="73"/>
      <c r="N225" s="73"/>
      <c r="O225" s="73"/>
    </row>
    <row r="226" spans="1:15" ht="15" customHeight="1" x14ac:dyDescent="0.2">
      <c r="A226" s="191"/>
      <c r="B226" s="100"/>
      <c r="C226" s="65"/>
      <c r="D226" s="192"/>
      <c r="E226" s="100"/>
      <c r="F226" s="65"/>
      <c r="G226" s="66"/>
      <c r="H226" s="70"/>
      <c r="I226" s="71"/>
      <c r="J226" s="71"/>
      <c r="K226" s="71"/>
      <c r="L226" s="72"/>
      <c r="M226" s="73"/>
      <c r="N226" s="73"/>
      <c r="O226" s="73"/>
    </row>
    <row r="227" spans="1:15" ht="15" customHeight="1" x14ac:dyDescent="0.2">
      <c r="A227" s="191"/>
      <c r="B227" s="100"/>
      <c r="C227" s="65"/>
      <c r="D227" s="192"/>
      <c r="E227" s="100"/>
      <c r="F227" s="65"/>
      <c r="G227" s="66"/>
      <c r="H227" s="70"/>
      <c r="I227" s="71"/>
      <c r="J227" s="71"/>
      <c r="K227" s="71"/>
      <c r="L227" s="72"/>
      <c r="M227" s="73"/>
      <c r="N227" s="73"/>
      <c r="O227" s="73"/>
    </row>
    <row r="228" spans="1:15" ht="15" customHeight="1" x14ac:dyDescent="0.2">
      <c r="A228" s="191"/>
      <c r="B228" s="100"/>
      <c r="C228" s="65"/>
      <c r="D228" s="192"/>
      <c r="E228" s="100"/>
      <c r="F228" s="65"/>
      <c r="G228" s="66"/>
      <c r="H228" s="70"/>
      <c r="I228" s="71"/>
      <c r="J228" s="71"/>
      <c r="K228" s="71"/>
      <c r="L228" s="72"/>
      <c r="M228" s="73"/>
      <c r="N228" s="73"/>
      <c r="O228" s="73"/>
    </row>
    <row r="229" spans="1:15" ht="15" customHeight="1" x14ac:dyDescent="0.2">
      <c r="A229" s="191"/>
      <c r="B229" s="100"/>
      <c r="C229" s="65"/>
      <c r="D229" s="192"/>
      <c r="E229" s="100"/>
      <c r="F229" s="65"/>
      <c r="G229" s="66"/>
      <c r="H229" s="70"/>
      <c r="I229" s="71"/>
      <c r="J229" s="71"/>
      <c r="K229" s="71"/>
      <c r="L229" s="72"/>
      <c r="M229" s="73"/>
      <c r="N229" s="73"/>
      <c r="O229" s="73"/>
    </row>
    <row r="230" spans="1:15" ht="15" customHeight="1" x14ac:dyDescent="0.2">
      <c r="A230" s="191"/>
      <c r="B230" s="100"/>
      <c r="C230" s="65"/>
      <c r="D230" s="192"/>
      <c r="E230" s="100"/>
      <c r="F230" s="65"/>
      <c r="G230" s="66"/>
      <c r="H230" s="70"/>
      <c r="I230" s="71"/>
      <c r="J230" s="71"/>
      <c r="K230" s="71"/>
      <c r="L230" s="72"/>
      <c r="M230" s="73"/>
      <c r="N230" s="73"/>
      <c r="O230" s="73"/>
    </row>
    <row r="231" spans="1:15" ht="15" customHeight="1" x14ac:dyDescent="0.2">
      <c r="A231" s="191"/>
      <c r="B231" s="100"/>
      <c r="C231" s="65"/>
      <c r="D231" s="192"/>
      <c r="E231" s="100"/>
      <c r="F231" s="65"/>
      <c r="G231" s="66"/>
      <c r="H231" s="70"/>
      <c r="I231" s="71"/>
      <c r="J231" s="71"/>
      <c r="K231" s="71"/>
      <c r="L231" s="72"/>
      <c r="M231" s="73"/>
      <c r="N231" s="73"/>
      <c r="O231" s="73"/>
    </row>
    <row r="232" spans="1:15" ht="15" customHeight="1" x14ac:dyDescent="0.2">
      <c r="A232" s="191"/>
      <c r="B232" s="100"/>
      <c r="C232" s="65"/>
      <c r="D232" s="192"/>
      <c r="E232" s="100"/>
      <c r="F232" s="65"/>
      <c r="G232" s="66"/>
      <c r="H232" s="70"/>
      <c r="I232" s="71"/>
      <c r="J232" s="71"/>
      <c r="K232" s="71"/>
      <c r="L232" s="72"/>
      <c r="M232" s="73"/>
      <c r="N232" s="73"/>
      <c r="O232" s="73"/>
    </row>
    <row r="233" spans="1:15" ht="15" customHeight="1" x14ac:dyDescent="0.2">
      <c r="A233" s="191"/>
      <c r="B233" s="100"/>
      <c r="C233" s="65"/>
      <c r="D233" s="192"/>
      <c r="E233" s="100"/>
      <c r="F233" s="65"/>
      <c r="G233" s="66"/>
      <c r="H233" s="70"/>
      <c r="I233" s="71"/>
      <c r="J233" s="71"/>
      <c r="K233" s="71"/>
      <c r="L233" s="72"/>
      <c r="M233" s="73"/>
      <c r="N233" s="73"/>
      <c r="O233" s="73"/>
    </row>
    <row r="234" spans="1:15" ht="15" customHeight="1" x14ac:dyDescent="0.2">
      <c r="A234" s="191"/>
      <c r="B234" s="100"/>
      <c r="C234" s="65"/>
      <c r="D234" s="192"/>
      <c r="E234" s="100"/>
      <c r="F234" s="65"/>
      <c r="G234" s="66"/>
      <c r="H234" s="70"/>
      <c r="I234" s="71"/>
      <c r="J234" s="71"/>
      <c r="K234" s="71"/>
      <c r="L234" s="72"/>
      <c r="M234" s="73"/>
      <c r="N234" s="73"/>
      <c r="O234" s="73"/>
    </row>
    <row r="235" spans="1:15" ht="15" customHeight="1" x14ac:dyDescent="0.2">
      <c r="A235" s="191"/>
      <c r="B235" s="100"/>
      <c r="C235" s="65"/>
      <c r="D235" s="192"/>
      <c r="E235" s="100"/>
      <c r="F235" s="65"/>
      <c r="G235" s="66"/>
      <c r="H235" s="70"/>
      <c r="I235" s="71"/>
      <c r="J235" s="71"/>
      <c r="K235" s="71"/>
      <c r="L235" s="72"/>
      <c r="M235" s="73"/>
      <c r="N235" s="73"/>
      <c r="O235" s="73"/>
    </row>
    <row r="236" spans="1:15" ht="15" customHeight="1" x14ac:dyDescent="0.2">
      <c r="A236" s="191"/>
      <c r="B236" s="100"/>
      <c r="C236" s="65"/>
      <c r="D236" s="192"/>
      <c r="E236" s="100"/>
      <c r="F236" s="65"/>
      <c r="G236" s="66"/>
      <c r="H236" s="70"/>
      <c r="I236" s="71"/>
      <c r="J236" s="71"/>
      <c r="K236" s="71"/>
      <c r="L236" s="72"/>
      <c r="M236" s="73"/>
      <c r="N236" s="73"/>
      <c r="O236" s="73"/>
    </row>
    <row r="237" spans="1:15" ht="15" customHeight="1" x14ac:dyDescent="0.2">
      <c r="A237" s="191"/>
      <c r="B237" s="100"/>
      <c r="C237" s="65"/>
      <c r="D237" s="192"/>
      <c r="E237" s="100"/>
      <c r="F237" s="65"/>
      <c r="G237" s="66"/>
      <c r="H237" s="70"/>
      <c r="I237" s="71"/>
      <c r="J237" s="71"/>
      <c r="K237" s="71"/>
      <c r="L237" s="72"/>
      <c r="M237" s="73"/>
      <c r="N237" s="73"/>
      <c r="O237" s="73"/>
    </row>
    <row r="238" spans="1:15" ht="15" customHeight="1" x14ac:dyDescent="0.2">
      <c r="A238" s="191"/>
      <c r="B238" s="100"/>
      <c r="C238" s="65"/>
      <c r="D238" s="192"/>
      <c r="E238" s="100"/>
      <c r="F238" s="65"/>
      <c r="G238" s="66"/>
      <c r="H238" s="70"/>
      <c r="I238" s="71"/>
      <c r="J238" s="71"/>
      <c r="K238" s="71"/>
      <c r="L238" s="72"/>
      <c r="M238" s="73"/>
      <c r="N238" s="73"/>
      <c r="O238" s="73"/>
    </row>
    <row r="239" spans="1:15" ht="15" customHeight="1" x14ac:dyDescent="0.2">
      <c r="A239" s="191"/>
      <c r="B239" s="100"/>
      <c r="C239" s="65"/>
      <c r="D239" s="192"/>
      <c r="E239" s="100"/>
      <c r="F239" s="65"/>
      <c r="G239" s="66"/>
      <c r="H239" s="70"/>
      <c r="I239" s="71"/>
      <c r="J239" s="71"/>
      <c r="K239" s="71"/>
      <c r="L239" s="72"/>
      <c r="M239" s="73"/>
      <c r="N239" s="73"/>
      <c r="O239" s="73"/>
    </row>
    <row r="240" spans="1:15" ht="15" customHeight="1" x14ac:dyDescent="0.2">
      <c r="A240" s="191"/>
      <c r="B240" s="100"/>
      <c r="C240" s="65"/>
      <c r="D240" s="192"/>
      <c r="E240" s="100"/>
      <c r="F240" s="65"/>
      <c r="G240" s="66"/>
      <c r="H240" s="70"/>
      <c r="I240" s="71"/>
      <c r="J240" s="71"/>
      <c r="K240" s="71"/>
      <c r="L240" s="72"/>
      <c r="M240" s="73"/>
      <c r="N240" s="73"/>
      <c r="O240" s="73"/>
    </row>
    <row r="241" spans="1:15" ht="15" customHeight="1" x14ac:dyDescent="0.2">
      <c r="A241" s="191"/>
      <c r="B241" s="100"/>
      <c r="C241" s="65"/>
      <c r="D241" s="192"/>
      <c r="E241" s="100"/>
      <c r="F241" s="65"/>
      <c r="G241" s="66"/>
      <c r="H241" s="70"/>
      <c r="I241" s="71"/>
      <c r="J241" s="71"/>
      <c r="K241" s="71"/>
      <c r="L241" s="72"/>
      <c r="M241" s="73"/>
      <c r="N241" s="73"/>
      <c r="O241" s="73"/>
    </row>
    <row r="242" spans="1:15" ht="15" customHeight="1" x14ac:dyDescent="0.2">
      <c r="A242" s="191"/>
      <c r="B242" s="100"/>
      <c r="C242" s="65"/>
      <c r="D242" s="192"/>
      <c r="E242" s="100"/>
      <c r="F242" s="65"/>
      <c r="G242" s="66"/>
      <c r="H242" s="70"/>
      <c r="I242" s="71"/>
      <c r="J242" s="71"/>
      <c r="K242" s="71"/>
      <c r="L242" s="72"/>
      <c r="M242" s="73"/>
      <c r="N242" s="73"/>
      <c r="O242" s="73"/>
    </row>
    <row r="243" spans="1:15" ht="15" customHeight="1" x14ac:dyDescent="0.2">
      <c r="A243" s="191"/>
      <c r="B243" s="100"/>
      <c r="C243" s="65"/>
      <c r="D243" s="192"/>
      <c r="E243" s="100"/>
      <c r="F243" s="65"/>
      <c r="G243" s="66"/>
      <c r="H243" s="70"/>
      <c r="I243" s="71"/>
      <c r="J243" s="71"/>
      <c r="K243" s="71"/>
      <c r="L243" s="72"/>
      <c r="M243" s="73"/>
      <c r="N243" s="73"/>
      <c r="O243" s="73"/>
    </row>
    <row r="244" spans="1:15" ht="15" customHeight="1" x14ac:dyDescent="0.2">
      <c r="A244" s="191"/>
      <c r="B244" s="100"/>
      <c r="C244" s="65"/>
      <c r="D244" s="192"/>
      <c r="E244" s="100"/>
      <c r="F244" s="65"/>
      <c r="G244" s="66"/>
      <c r="H244" s="70"/>
      <c r="I244" s="71"/>
      <c r="J244" s="71"/>
      <c r="K244" s="71"/>
      <c r="L244" s="72"/>
      <c r="M244" s="73"/>
      <c r="N244" s="73"/>
      <c r="O244" s="73"/>
    </row>
    <row r="245" spans="1:15" ht="15" customHeight="1" x14ac:dyDescent="0.2">
      <c r="A245" s="191"/>
      <c r="B245" s="100"/>
      <c r="C245" s="65"/>
      <c r="D245" s="192"/>
      <c r="E245" s="100"/>
      <c r="F245" s="65"/>
      <c r="G245" s="66"/>
      <c r="H245" s="70"/>
      <c r="I245" s="71"/>
      <c r="J245" s="71"/>
      <c r="K245" s="71"/>
      <c r="L245" s="72"/>
      <c r="M245" s="73"/>
      <c r="N245" s="73"/>
      <c r="O245" s="73"/>
    </row>
    <row r="246" spans="1:15" ht="15" customHeight="1" x14ac:dyDescent="0.2">
      <c r="A246" s="191"/>
      <c r="B246" s="100"/>
      <c r="C246" s="65"/>
      <c r="D246" s="192"/>
      <c r="E246" s="100"/>
      <c r="F246" s="65"/>
      <c r="G246" s="66"/>
      <c r="H246" s="70"/>
      <c r="I246" s="71"/>
      <c r="J246" s="71"/>
      <c r="K246" s="71"/>
      <c r="L246" s="72"/>
      <c r="M246" s="73"/>
      <c r="N246" s="73"/>
      <c r="O246" s="73"/>
    </row>
    <row r="247" spans="1:15" ht="15" customHeight="1" x14ac:dyDescent="0.2">
      <c r="A247" s="191"/>
      <c r="B247" s="100"/>
      <c r="C247" s="65"/>
      <c r="D247" s="192"/>
      <c r="E247" s="100"/>
      <c r="F247" s="65"/>
      <c r="G247" s="66"/>
      <c r="H247" s="70"/>
      <c r="I247" s="71"/>
      <c r="J247" s="71"/>
      <c r="K247" s="71"/>
      <c r="L247" s="72"/>
      <c r="M247" s="73"/>
      <c r="N247" s="73"/>
      <c r="O247" s="73"/>
    </row>
    <row r="248" spans="1:15" ht="15" customHeight="1" x14ac:dyDescent="0.2">
      <c r="A248" s="191"/>
      <c r="B248" s="100"/>
      <c r="C248" s="65"/>
      <c r="D248" s="192"/>
      <c r="E248" s="100"/>
      <c r="F248" s="65"/>
      <c r="G248" s="66"/>
      <c r="H248" s="70"/>
      <c r="I248" s="71"/>
      <c r="J248" s="71"/>
      <c r="K248" s="71"/>
      <c r="L248" s="72"/>
      <c r="M248" s="73"/>
      <c r="N248" s="73"/>
      <c r="O248" s="73"/>
    </row>
    <row r="249" spans="1:15" ht="15" customHeight="1" x14ac:dyDescent="0.2">
      <c r="A249" s="191"/>
      <c r="B249" s="100"/>
      <c r="C249" s="65"/>
      <c r="D249" s="192"/>
      <c r="E249" s="100"/>
      <c r="F249" s="65"/>
      <c r="G249" s="66"/>
      <c r="H249" s="70"/>
      <c r="I249" s="71"/>
      <c r="J249" s="71"/>
      <c r="K249" s="71"/>
      <c r="L249" s="72"/>
      <c r="M249" s="73"/>
      <c r="N249" s="73"/>
      <c r="O249" s="73"/>
    </row>
    <row r="250" spans="1:15" ht="15" customHeight="1" x14ac:dyDescent="0.2">
      <c r="A250" s="191"/>
      <c r="B250" s="100"/>
      <c r="C250" s="65"/>
      <c r="D250" s="192"/>
      <c r="E250" s="100"/>
      <c r="F250" s="65"/>
      <c r="G250" s="66"/>
      <c r="H250" s="70"/>
      <c r="I250" s="71"/>
      <c r="J250" s="71"/>
      <c r="K250" s="71"/>
      <c r="L250" s="72"/>
      <c r="M250" s="73"/>
      <c r="N250" s="73"/>
      <c r="O250" s="73"/>
    </row>
    <row r="251" spans="1:15" ht="15" customHeight="1" x14ac:dyDescent="0.2">
      <c r="A251" s="191"/>
      <c r="B251" s="100"/>
      <c r="C251" s="65"/>
      <c r="D251" s="192"/>
      <c r="E251" s="100"/>
      <c r="F251" s="65"/>
      <c r="G251" s="66"/>
      <c r="H251" s="70"/>
      <c r="I251" s="71"/>
      <c r="J251" s="71"/>
      <c r="K251" s="71"/>
      <c r="L251" s="72"/>
      <c r="M251" s="73"/>
      <c r="N251" s="73"/>
      <c r="O251" s="73"/>
    </row>
    <row r="252" spans="1:15" ht="15" customHeight="1" x14ac:dyDescent="0.2">
      <c r="A252" s="191"/>
      <c r="B252" s="100"/>
      <c r="C252" s="65"/>
      <c r="D252" s="192"/>
      <c r="E252" s="100"/>
      <c r="F252" s="65"/>
      <c r="G252" s="66"/>
      <c r="H252" s="70"/>
      <c r="I252" s="71"/>
      <c r="J252" s="71"/>
      <c r="K252" s="71"/>
      <c r="L252" s="72"/>
      <c r="M252" s="73"/>
      <c r="N252" s="73"/>
      <c r="O252" s="73"/>
    </row>
    <row r="253" spans="1:15" ht="15" customHeight="1" x14ac:dyDescent="0.2">
      <c r="A253" s="191"/>
      <c r="B253" s="100"/>
      <c r="C253" s="65"/>
      <c r="D253" s="192"/>
      <c r="E253" s="100"/>
      <c r="F253" s="65"/>
      <c r="G253" s="66"/>
      <c r="H253" s="70"/>
      <c r="I253" s="71"/>
      <c r="J253" s="71"/>
      <c r="K253" s="71"/>
      <c r="L253" s="72"/>
      <c r="M253" s="73"/>
      <c r="N253" s="73"/>
      <c r="O253" s="73"/>
    </row>
    <row r="254" spans="1:15" ht="15" customHeight="1" x14ac:dyDescent="0.2">
      <c r="A254" s="191"/>
      <c r="B254" s="100"/>
      <c r="C254" s="65"/>
      <c r="D254" s="192"/>
      <c r="E254" s="100"/>
      <c r="F254" s="65"/>
      <c r="G254" s="66"/>
      <c r="H254" s="70"/>
      <c r="I254" s="71"/>
      <c r="J254" s="71"/>
      <c r="K254" s="71"/>
      <c r="L254" s="72"/>
      <c r="M254" s="73"/>
      <c r="N254" s="73"/>
      <c r="O254" s="73"/>
    </row>
    <row r="255" spans="1:15" ht="15" customHeight="1" x14ac:dyDescent="0.2">
      <c r="A255" s="191"/>
      <c r="B255" s="100"/>
      <c r="C255" s="65"/>
      <c r="D255" s="192"/>
      <c r="E255" s="100"/>
      <c r="F255" s="65"/>
      <c r="G255" s="66"/>
      <c r="H255" s="70"/>
      <c r="I255" s="71"/>
      <c r="J255" s="71"/>
      <c r="K255" s="71"/>
      <c r="L255" s="72"/>
      <c r="M255" s="73"/>
      <c r="N255" s="73"/>
      <c r="O255" s="73"/>
    </row>
    <row r="256" spans="1:15" ht="15" customHeight="1" x14ac:dyDescent="0.2">
      <c r="A256" s="191"/>
      <c r="B256" s="100"/>
      <c r="C256" s="65"/>
      <c r="D256" s="192"/>
      <c r="E256" s="100"/>
      <c r="F256" s="65"/>
      <c r="G256" s="66"/>
      <c r="H256" s="70"/>
      <c r="I256" s="71"/>
      <c r="J256" s="71"/>
      <c r="K256" s="71"/>
      <c r="L256" s="72"/>
      <c r="M256" s="73"/>
      <c r="N256" s="73"/>
      <c r="O256" s="73"/>
    </row>
    <row r="257" spans="1:15" ht="15" customHeight="1" x14ac:dyDescent="0.2">
      <c r="A257" s="191"/>
      <c r="B257" s="100"/>
      <c r="C257" s="65"/>
      <c r="D257" s="192"/>
      <c r="E257" s="100"/>
      <c r="F257" s="65"/>
      <c r="G257" s="66"/>
      <c r="H257" s="70"/>
      <c r="I257" s="71"/>
      <c r="J257" s="71"/>
      <c r="K257" s="71"/>
      <c r="L257" s="72"/>
      <c r="M257" s="73"/>
      <c r="N257" s="73"/>
      <c r="O257" s="73"/>
    </row>
    <row r="258" spans="1:15" ht="15" customHeight="1" x14ac:dyDescent="0.2">
      <c r="A258" s="191"/>
      <c r="B258" s="100"/>
      <c r="C258" s="65"/>
      <c r="D258" s="192"/>
      <c r="E258" s="100"/>
      <c r="F258" s="65"/>
      <c r="G258" s="66"/>
      <c r="H258" s="70"/>
      <c r="I258" s="71"/>
      <c r="J258" s="71"/>
      <c r="K258" s="71"/>
      <c r="L258" s="72"/>
      <c r="M258" s="73"/>
      <c r="N258" s="73"/>
      <c r="O258" s="73"/>
    </row>
    <row r="259" spans="1:15" ht="15" customHeight="1" x14ac:dyDescent="0.2">
      <c r="A259" s="191"/>
      <c r="B259" s="100"/>
      <c r="C259" s="65"/>
      <c r="D259" s="192"/>
      <c r="E259" s="100"/>
      <c r="F259" s="65"/>
      <c r="G259" s="66"/>
      <c r="H259" s="70"/>
      <c r="I259" s="71"/>
      <c r="J259" s="71"/>
      <c r="K259" s="71"/>
      <c r="L259" s="72"/>
      <c r="M259" s="73"/>
      <c r="N259" s="73"/>
      <c r="O259" s="73"/>
    </row>
    <row r="260" spans="1:15" ht="15" customHeight="1" x14ac:dyDescent="0.2">
      <c r="A260" s="191"/>
      <c r="B260" s="100"/>
      <c r="C260" s="65"/>
      <c r="D260" s="192"/>
      <c r="E260" s="100"/>
      <c r="F260" s="65"/>
      <c r="G260" s="66"/>
      <c r="H260" s="70"/>
      <c r="I260" s="71"/>
      <c r="J260" s="71"/>
      <c r="K260" s="71"/>
      <c r="L260" s="72"/>
      <c r="M260" s="73"/>
      <c r="N260" s="73"/>
      <c r="O260" s="73"/>
    </row>
    <row r="261" spans="1:15" ht="15" customHeight="1" x14ac:dyDescent="0.2">
      <c r="A261" s="191"/>
      <c r="B261" s="100"/>
      <c r="C261" s="65"/>
      <c r="D261" s="192"/>
      <c r="E261" s="100"/>
      <c r="F261" s="65"/>
      <c r="G261" s="66"/>
      <c r="H261" s="70"/>
      <c r="I261" s="71"/>
      <c r="J261" s="71"/>
      <c r="K261" s="71"/>
      <c r="L261" s="72"/>
      <c r="M261" s="73"/>
      <c r="N261" s="73"/>
      <c r="O261" s="73"/>
    </row>
    <row r="262" spans="1:15" ht="15" customHeight="1" x14ac:dyDescent="0.2">
      <c r="A262" s="191"/>
      <c r="B262" s="100"/>
      <c r="C262" s="65"/>
      <c r="D262" s="192"/>
      <c r="E262" s="100"/>
      <c r="F262" s="65"/>
      <c r="G262" s="66"/>
      <c r="H262" s="70"/>
      <c r="I262" s="71"/>
      <c r="J262" s="71"/>
      <c r="K262" s="71"/>
      <c r="L262" s="72"/>
      <c r="M262" s="73"/>
      <c r="N262" s="73"/>
      <c r="O262" s="73"/>
    </row>
    <row r="263" spans="1:15" ht="15" customHeight="1" x14ac:dyDescent="0.2">
      <c r="A263" s="191"/>
      <c r="B263" s="100"/>
      <c r="C263" s="65"/>
      <c r="D263" s="192"/>
      <c r="E263" s="100"/>
      <c r="F263" s="65"/>
      <c r="G263" s="66"/>
      <c r="H263" s="70"/>
      <c r="I263" s="71"/>
      <c r="J263" s="71"/>
      <c r="K263" s="71"/>
      <c r="L263" s="72"/>
      <c r="M263" s="73"/>
      <c r="N263" s="73"/>
      <c r="O263" s="73"/>
    </row>
    <row r="264" spans="1:15" ht="15" customHeight="1" x14ac:dyDescent="0.2">
      <c r="A264" s="191"/>
      <c r="B264" s="100"/>
      <c r="C264" s="65"/>
      <c r="D264" s="192"/>
      <c r="E264" s="100"/>
      <c r="F264" s="65"/>
      <c r="G264" s="66"/>
      <c r="H264" s="70"/>
      <c r="I264" s="71"/>
      <c r="J264" s="71"/>
      <c r="K264" s="71"/>
      <c r="L264" s="72"/>
      <c r="M264" s="73"/>
      <c r="N264" s="73"/>
      <c r="O264" s="73"/>
    </row>
    <row r="265" spans="1:15" ht="15" customHeight="1" x14ac:dyDescent="0.2">
      <c r="A265" s="191"/>
      <c r="B265" s="100"/>
      <c r="C265" s="65"/>
      <c r="D265" s="192"/>
      <c r="E265" s="100"/>
      <c r="F265" s="65"/>
      <c r="G265" s="66"/>
      <c r="H265" s="70"/>
      <c r="I265" s="71"/>
      <c r="J265" s="71"/>
      <c r="K265" s="71"/>
      <c r="L265" s="72"/>
      <c r="M265" s="73"/>
      <c r="N265" s="73"/>
      <c r="O265" s="73"/>
    </row>
    <row r="266" spans="1:15" ht="15" customHeight="1" x14ac:dyDescent="0.2">
      <c r="A266" s="191"/>
      <c r="B266" s="100"/>
      <c r="C266" s="65"/>
      <c r="D266" s="192"/>
      <c r="E266" s="100"/>
      <c r="F266" s="65"/>
      <c r="G266" s="66"/>
      <c r="H266" s="70"/>
      <c r="I266" s="71"/>
      <c r="J266" s="71"/>
      <c r="K266" s="71"/>
      <c r="L266" s="72"/>
      <c r="M266" s="73"/>
      <c r="N266" s="73"/>
      <c r="O266" s="73"/>
    </row>
    <row r="267" spans="1:15" ht="15" customHeight="1" x14ac:dyDescent="0.2">
      <c r="A267" s="191"/>
      <c r="B267" s="100"/>
      <c r="C267" s="65"/>
      <c r="D267" s="192"/>
      <c r="E267" s="100"/>
      <c r="F267" s="65"/>
      <c r="G267" s="66"/>
      <c r="H267" s="70"/>
      <c r="I267" s="71"/>
      <c r="J267" s="71"/>
      <c r="K267" s="71"/>
      <c r="L267" s="72"/>
      <c r="M267" s="73"/>
      <c r="N267" s="73"/>
      <c r="O267" s="73"/>
    </row>
    <row r="268" spans="1:15" ht="15" customHeight="1" x14ac:dyDescent="0.2">
      <c r="A268" s="191"/>
      <c r="B268" s="100"/>
      <c r="C268" s="65"/>
      <c r="D268" s="192"/>
      <c r="E268" s="100"/>
      <c r="F268" s="65"/>
      <c r="G268" s="66"/>
      <c r="H268" s="70"/>
      <c r="I268" s="71"/>
      <c r="J268" s="71"/>
      <c r="K268" s="71"/>
      <c r="L268" s="72"/>
      <c r="M268" s="73"/>
      <c r="N268" s="73"/>
      <c r="O268" s="73"/>
    </row>
    <row r="269" spans="1:15" ht="15" customHeight="1" x14ac:dyDescent="0.2">
      <c r="A269" s="191"/>
      <c r="B269" s="100"/>
      <c r="C269" s="65"/>
      <c r="D269" s="192"/>
      <c r="E269" s="100"/>
      <c r="F269" s="65"/>
      <c r="G269" s="66"/>
      <c r="H269" s="70"/>
      <c r="I269" s="71"/>
      <c r="J269" s="71"/>
      <c r="K269" s="71"/>
      <c r="L269" s="72"/>
      <c r="M269" s="73"/>
      <c r="N269" s="73"/>
      <c r="O269" s="73"/>
    </row>
    <row r="270" spans="1:15" ht="15" customHeight="1" x14ac:dyDescent="0.2">
      <c r="A270" s="191"/>
      <c r="B270" s="100"/>
      <c r="C270" s="65"/>
      <c r="D270" s="192"/>
      <c r="E270" s="100"/>
      <c r="F270" s="65"/>
      <c r="G270" s="66"/>
      <c r="H270" s="70"/>
      <c r="I270" s="71"/>
      <c r="J270" s="71"/>
      <c r="K270" s="71"/>
      <c r="L270" s="72"/>
      <c r="M270" s="73"/>
      <c r="N270" s="73"/>
      <c r="O270" s="73"/>
    </row>
    <row r="271" spans="1:15" ht="15" customHeight="1" x14ac:dyDescent="0.2">
      <c r="A271" s="191"/>
      <c r="B271" s="100"/>
      <c r="C271" s="65"/>
      <c r="D271" s="192"/>
      <c r="E271" s="100"/>
      <c r="F271" s="65"/>
      <c r="G271" s="66"/>
      <c r="H271" s="70"/>
      <c r="I271" s="71"/>
      <c r="J271" s="71"/>
      <c r="K271" s="71"/>
      <c r="L271" s="72"/>
      <c r="M271" s="73"/>
      <c r="N271" s="73"/>
      <c r="O271" s="73"/>
    </row>
    <row r="272" spans="1:15" ht="15" customHeight="1" x14ac:dyDescent="0.2">
      <c r="A272" s="191"/>
      <c r="B272" s="100"/>
      <c r="C272" s="65"/>
      <c r="D272" s="192"/>
      <c r="E272" s="100"/>
      <c r="F272" s="65"/>
      <c r="G272" s="66"/>
      <c r="H272" s="70"/>
      <c r="I272" s="71"/>
      <c r="J272" s="71"/>
      <c r="K272" s="71"/>
      <c r="L272" s="72"/>
      <c r="M272" s="73"/>
      <c r="N272" s="73"/>
      <c r="O272" s="73"/>
    </row>
    <row r="273" spans="1:15" ht="15" customHeight="1" x14ac:dyDescent="0.2">
      <c r="A273" s="191"/>
      <c r="B273" s="100"/>
      <c r="C273" s="65"/>
      <c r="D273" s="192"/>
      <c r="E273" s="100"/>
      <c r="F273" s="65"/>
      <c r="G273" s="66"/>
      <c r="H273" s="70"/>
      <c r="I273" s="71"/>
      <c r="J273" s="71"/>
      <c r="K273" s="71"/>
      <c r="L273" s="72"/>
      <c r="M273" s="73"/>
      <c r="N273" s="73"/>
      <c r="O273" s="73"/>
    </row>
    <row r="274" spans="1:15" ht="15" customHeight="1" x14ac:dyDescent="0.2">
      <c r="A274" s="191"/>
      <c r="B274" s="100"/>
      <c r="C274" s="65"/>
      <c r="D274" s="192"/>
      <c r="E274" s="100"/>
      <c r="F274" s="65"/>
      <c r="G274" s="66"/>
      <c r="H274" s="70"/>
      <c r="I274" s="71"/>
      <c r="J274" s="71"/>
      <c r="K274" s="71"/>
      <c r="L274" s="72"/>
      <c r="M274" s="73"/>
      <c r="N274" s="73"/>
      <c r="O274" s="73"/>
    </row>
    <row r="275" spans="1:15" ht="15" customHeight="1" x14ac:dyDescent="0.2">
      <c r="A275" s="191"/>
      <c r="B275" s="100"/>
      <c r="C275" s="65"/>
      <c r="D275" s="192"/>
      <c r="E275" s="100"/>
      <c r="F275" s="65"/>
      <c r="G275" s="66"/>
      <c r="H275" s="70"/>
      <c r="I275" s="71"/>
      <c r="J275" s="71"/>
      <c r="K275" s="71"/>
      <c r="L275" s="72"/>
      <c r="M275" s="73"/>
      <c r="N275" s="73"/>
      <c r="O275" s="73"/>
    </row>
    <row r="276" spans="1:15" ht="15" customHeight="1" x14ac:dyDescent="0.2">
      <c r="A276" s="191"/>
      <c r="B276" s="100"/>
      <c r="C276" s="65"/>
      <c r="D276" s="192"/>
      <c r="E276" s="100"/>
      <c r="F276" s="65"/>
      <c r="G276" s="66"/>
      <c r="H276" s="70"/>
      <c r="I276" s="71"/>
      <c r="J276" s="71"/>
      <c r="K276" s="71"/>
      <c r="L276" s="72"/>
      <c r="M276" s="73"/>
      <c r="N276" s="73"/>
      <c r="O276" s="73"/>
    </row>
    <row r="277" spans="1:15" ht="15" customHeight="1" x14ac:dyDescent="0.2">
      <c r="A277" s="191"/>
      <c r="B277" s="100"/>
      <c r="C277" s="65"/>
      <c r="D277" s="192"/>
      <c r="E277" s="100"/>
      <c r="F277" s="65"/>
      <c r="G277" s="66"/>
      <c r="H277" s="70"/>
      <c r="I277" s="71"/>
      <c r="J277" s="71"/>
      <c r="K277" s="71"/>
      <c r="L277" s="72"/>
      <c r="M277" s="73"/>
      <c r="N277" s="73"/>
      <c r="O277" s="73"/>
    </row>
    <row r="278" spans="1:15" ht="15" customHeight="1" x14ac:dyDescent="0.2">
      <c r="A278" s="191"/>
      <c r="B278" s="100"/>
      <c r="C278" s="65"/>
      <c r="D278" s="192"/>
      <c r="E278" s="100"/>
      <c r="F278" s="65"/>
      <c r="G278" s="66"/>
      <c r="H278" s="70"/>
      <c r="I278" s="71"/>
      <c r="J278" s="71"/>
      <c r="K278" s="71"/>
      <c r="L278" s="72"/>
      <c r="M278" s="73"/>
      <c r="N278" s="73"/>
      <c r="O278" s="73"/>
    </row>
    <row r="279" spans="1:15" ht="15" customHeight="1" x14ac:dyDescent="0.2">
      <c r="A279" s="191"/>
      <c r="B279" s="100"/>
      <c r="C279" s="65"/>
      <c r="D279" s="192"/>
      <c r="E279" s="100"/>
      <c r="F279" s="65"/>
      <c r="G279" s="66"/>
      <c r="H279" s="70"/>
      <c r="I279" s="71"/>
      <c r="J279" s="71"/>
      <c r="K279" s="71"/>
      <c r="L279" s="72"/>
      <c r="M279" s="73"/>
      <c r="N279" s="73"/>
      <c r="O279" s="73"/>
    </row>
    <row r="280" spans="1:15" ht="15" customHeight="1" x14ac:dyDescent="0.2">
      <c r="A280" s="191"/>
      <c r="B280" s="100"/>
      <c r="C280" s="65"/>
      <c r="D280" s="192"/>
      <c r="E280" s="100"/>
      <c r="F280" s="65"/>
      <c r="G280" s="66"/>
      <c r="H280" s="70"/>
      <c r="I280" s="71"/>
      <c r="J280" s="71"/>
      <c r="K280" s="71"/>
      <c r="L280" s="72"/>
      <c r="M280" s="73"/>
      <c r="N280" s="73"/>
      <c r="O280" s="73"/>
    </row>
    <row r="281" spans="1:15" ht="15" customHeight="1" x14ac:dyDescent="0.2">
      <c r="A281" s="191"/>
      <c r="B281" s="100"/>
      <c r="C281" s="65"/>
      <c r="D281" s="192"/>
      <c r="E281" s="100"/>
      <c r="F281" s="65"/>
      <c r="G281" s="66"/>
      <c r="H281" s="70"/>
      <c r="I281" s="71"/>
      <c r="J281" s="71"/>
      <c r="K281" s="71"/>
      <c r="L281" s="72"/>
      <c r="M281" s="73"/>
      <c r="N281" s="73"/>
      <c r="O281" s="73"/>
    </row>
    <row r="282" spans="1:15" ht="15" customHeight="1" x14ac:dyDescent="0.2">
      <c r="A282" s="191"/>
      <c r="B282" s="100"/>
      <c r="C282" s="65"/>
      <c r="D282" s="192"/>
      <c r="E282" s="100"/>
      <c r="F282" s="65"/>
      <c r="G282" s="66"/>
      <c r="H282" s="70"/>
      <c r="I282" s="71"/>
      <c r="J282" s="71"/>
      <c r="K282" s="71"/>
      <c r="L282" s="72"/>
      <c r="M282" s="73"/>
      <c r="N282" s="73"/>
      <c r="O282" s="73"/>
    </row>
    <row r="283" spans="1:15" ht="15" customHeight="1" x14ac:dyDescent="0.2">
      <c r="A283" s="191"/>
      <c r="B283" s="100"/>
      <c r="C283" s="65"/>
      <c r="D283" s="192"/>
      <c r="E283" s="100"/>
      <c r="F283" s="65"/>
      <c r="G283" s="66"/>
      <c r="H283" s="70"/>
      <c r="I283" s="71"/>
      <c r="J283" s="71"/>
      <c r="K283" s="71"/>
      <c r="L283" s="72"/>
      <c r="M283" s="73"/>
      <c r="N283" s="73"/>
      <c r="O283" s="73"/>
    </row>
    <row r="284" spans="1:15" ht="15" customHeight="1" x14ac:dyDescent="0.2">
      <c r="A284" s="191"/>
      <c r="B284" s="100"/>
      <c r="C284" s="65"/>
      <c r="D284" s="192"/>
      <c r="E284" s="100"/>
      <c r="F284" s="65"/>
      <c r="G284" s="66"/>
      <c r="H284" s="70"/>
      <c r="I284" s="71"/>
      <c r="J284" s="71"/>
      <c r="K284" s="71"/>
      <c r="L284" s="72"/>
      <c r="M284" s="73"/>
      <c r="N284" s="73"/>
      <c r="O284" s="73"/>
    </row>
    <row r="285" spans="1:15" ht="15" customHeight="1" x14ac:dyDescent="0.2">
      <c r="A285" s="191"/>
      <c r="B285" s="100"/>
      <c r="C285" s="65"/>
      <c r="D285" s="192"/>
      <c r="E285" s="100"/>
      <c r="F285" s="65"/>
      <c r="G285" s="66"/>
      <c r="H285" s="70"/>
      <c r="I285" s="71"/>
      <c r="J285" s="71"/>
      <c r="K285" s="71"/>
      <c r="L285" s="72"/>
      <c r="M285" s="73"/>
      <c r="N285" s="73"/>
      <c r="O285" s="73"/>
    </row>
    <row r="286" spans="1:15" ht="15" customHeight="1" x14ac:dyDescent="0.2">
      <c r="A286" s="191"/>
      <c r="B286" s="100"/>
      <c r="C286" s="65"/>
      <c r="D286" s="192"/>
      <c r="E286" s="100"/>
      <c r="F286" s="65"/>
      <c r="G286" s="66"/>
      <c r="H286" s="70"/>
      <c r="I286" s="71"/>
      <c r="J286" s="71"/>
      <c r="K286" s="71"/>
      <c r="L286" s="72"/>
      <c r="M286" s="73"/>
      <c r="N286" s="73"/>
      <c r="O286" s="73"/>
    </row>
    <row r="287" spans="1:15" ht="15" customHeight="1" x14ac:dyDescent="0.2">
      <c r="A287" s="191"/>
      <c r="B287" s="100"/>
      <c r="C287" s="65"/>
      <c r="D287" s="192"/>
      <c r="E287" s="100"/>
      <c r="F287" s="65"/>
      <c r="G287" s="66"/>
      <c r="H287" s="70"/>
      <c r="I287" s="71"/>
      <c r="J287" s="71"/>
      <c r="K287" s="71"/>
      <c r="L287" s="72"/>
      <c r="M287" s="73"/>
      <c r="N287" s="73"/>
      <c r="O287" s="73"/>
    </row>
    <row r="288" spans="1:15" ht="15" customHeight="1" x14ac:dyDescent="0.2">
      <c r="A288" s="191"/>
      <c r="B288" s="100"/>
      <c r="C288" s="65"/>
      <c r="D288" s="192"/>
      <c r="E288" s="100"/>
      <c r="F288" s="65"/>
      <c r="G288" s="66"/>
      <c r="H288" s="70"/>
      <c r="I288" s="71"/>
      <c r="J288" s="71"/>
      <c r="K288" s="71"/>
      <c r="L288" s="72"/>
      <c r="M288" s="73"/>
      <c r="N288" s="73"/>
      <c r="O288" s="73"/>
    </row>
    <row r="289" spans="1:15" ht="15" customHeight="1" x14ac:dyDescent="0.2">
      <c r="A289" s="191"/>
      <c r="B289" s="100"/>
      <c r="C289" s="65"/>
      <c r="D289" s="192"/>
      <c r="E289" s="100"/>
      <c r="F289" s="65"/>
      <c r="G289" s="66"/>
      <c r="H289" s="70"/>
      <c r="I289" s="71"/>
      <c r="J289" s="71"/>
      <c r="K289" s="71"/>
      <c r="L289" s="72"/>
      <c r="M289" s="73"/>
      <c r="N289" s="73"/>
      <c r="O289" s="73"/>
    </row>
    <row r="290" spans="1:15" ht="15" customHeight="1" x14ac:dyDescent="0.2">
      <c r="A290" s="191"/>
      <c r="B290" s="100"/>
      <c r="C290" s="65"/>
      <c r="D290" s="192"/>
      <c r="E290" s="100"/>
      <c r="F290" s="65"/>
      <c r="G290" s="66"/>
      <c r="H290" s="70"/>
      <c r="I290" s="71"/>
      <c r="J290" s="71"/>
      <c r="K290" s="71"/>
      <c r="L290" s="72"/>
      <c r="M290" s="73"/>
      <c r="N290" s="73"/>
      <c r="O290" s="73"/>
    </row>
    <row r="291" spans="1:15" ht="15" customHeight="1" x14ac:dyDescent="0.2">
      <c r="A291" s="191"/>
      <c r="B291" s="100"/>
      <c r="C291" s="65"/>
      <c r="D291" s="192"/>
      <c r="E291" s="100"/>
      <c r="F291" s="65"/>
      <c r="G291" s="66"/>
      <c r="H291" s="70"/>
      <c r="I291" s="71"/>
      <c r="J291" s="71"/>
      <c r="K291" s="71"/>
      <c r="L291" s="72"/>
      <c r="M291" s="73"/>
      <c r="N291" s="73"/>
      <c r="O291" s="73"/>
    </row>
    <row r="292" spans="1:15" ht="15" customHeight="1" x14ac:dyDescent="0.2">
      <c r="A292" s="191"/>
      <c r="B292" s="100"/>
      <c r="C292" s="65"/>
      <c r="D292" s="192"/>
      <c r="E292" s="100"/>
      <c r="F292" s="65"/>
      <c r="G292" s="66"/>
      <c r="H292" s="70"/>
      <c r="I292" s="71"/>
      <c r="J292" s="71"/>
      <c r="K292" s="71"/>
      <c r="L292" s="72"/>
      <c r="M292" s="73"/>
      <c r="N292" s="73"/>
      <c r="O292" s="73"/>
    </row>
    <row r="293" spans="1:15" ht="15" customHeight="1" x14ac:dyDescent="0.2">
      <c r="A293" s="191"/>
      <c r="B293" s="100"/>
      <c r="C293" s="65"/>
      <c r="D293" s="192"/>
      <c r="E293" s="100"/>
      <c r="F293" s="65"/>
      <c r="G293" s="66"/>
      <c r="H293" s="70"/>
      <c r="I293" s="71"/>
      <c r="J293" s="71"/>
      <c r="K293" s="71"/>
      <c r="L293" s="72"/>
      <c r="M293" s="73"/>
      <c r="N293" s="73"/>
      <c r="O293" s="73"/>
    </row>
    <row r="294" spans="1:15" ht="15" customHeight="1" x14ac:dyDescent="0.2">
      <c r="A294" s="191"/>
      <c r="B294" s="100"/>
      <c r="C294" s="65"/>
      <c r="D294" s="192"/>
      <c r="E294" s="100"/>
      <c r="F294" s="65"/>
      <c r="G294" s="66"/>
      <c r="H294" s="70"/>
      <c r="I294" s="71"/>
      <c r="J294" s="71"/>
      <c r="K294" s="71"/>
      <c r="L294" s="72"/>
      <c r="M294" s="73"/>
      <c r="N294" s="73"/>
      <c r="O294" s="73"/>
    </row>
    <row r="295" spans="1:15" ht="15" customHeight="1" x14ac:dyDescent="0.2">
      <c r="A295" s="191"/>
      <c r="B295" s="100"/>
      <c r="C295" s="65"/>
      <c r="D295" s="192"/>
      <c r="E295" s="100"/>
      <c r="F295" s="65"/>
      <c r="G295" s="66"/>
      <c r="H295" s="70"/>
      <c r="I295" s="71"/>
      <c r="J295" s="71"/>
      <c r="K295" s="71"/>
      <c r="L295" s="72"/>
      <c r="M295" s="73"/>
      <c r="N295" s="73"/>
      <c r="O295" s="73"/>
    </row>
    <row r="296" spans="1:15" ht="15" customHeight="1" x14ac:dyDescent="0.2">
      <c r="A296" s="191"/>
      <c r="B296" s="100"/>
      <c r="C296" s="65"/>
      <c r="D296" s="192"/>
      <c r="E296" s="100"/>
      <c r="F296" s="65"/>
      <c r="G296" s="66"/>
      <c r="H296" s="70"/>
      <c r="I296" s="71"/>
      <c r="J296" s="71"/>
      <c r="K296" s="71"/>
      <c r="L296" s="72"/>
      <c r="M296" s="73"/>
      <c r="N296" s="73"/>
      <c r="O296" s="73"/>
    </row>
    <row r="297" spans="1:15" ht="15" customHeight="1" x14ac:dyDescent="0.2">
      <c r="A297" s="191"/>
      <c r="B297" s="100"/>
      <c r="C297" s="65"/>
      <c r="D297" s="192"/>
      <c r="E297" s="100"/>
      <c r="F297" s="65"/>
      <c r="G297" s="66"/>
      <c r="H297" s="70"/>
      <c r="I297" s="71"/>
      <c r="J297" s="71"/>
      <c r="K297" s="71"/>
      <c r="L297" s="72"/>
      <c r="M297" s="73"/>
      <c r="N297" s="73"/>
      <c r="O297" s="73"/>
    </row>
    <row r="298" spans="1:15" ht="15" customHeight="1" x14ac:dyDescent="0.2">
      <c r="A298" s="191"/>
      <c r="B298" s="100"/>
      <c r="C298" s="65"/>
      <c r="D298" s="192"/>
      <c r="E298" s="100"/>
      <c r="F298" s="65"/>
      <c r="G298" s="66"/>
      <c r="H298" s="70"/>
      <c r="I298" s="71"/>
      <c r="J298" s="71"/>
      <c r="K298" s="71"/>
      <c r="L298" s="72"/>
      <c r="M298" s="73"/>
      <c r="N298" s="73"/>
      <c r="O298" s="73"/>
    </row>
    <row r="299" spans="1:15" ht="15" customHeight="1" x14ac:dyDescent="0.2">
      <c r="A299" s="191"/>
      <c r="B299" s="100"/>
      <c r="C299" s="65"/>
      <c r="D299" s="192"/>
      <c r="E299" s="100"/>
      <c r="F299" s="65"/>
      <c r="G299" s="66"/>
      <c r="H299" s="70"/>
      <c r="I299" s="71"/>
      <c r="J299" s="71"/>
      <c r="K299" s="71"/>
      <c r="L299" s="72"/>
      <c r="M299" s="73"/>
      <c r="N299" s="73"/>
      <c r="O299" s="73"/>
    </row>
    <row r="300" spans="1:15" ht="15" customHeight="1" x14ac:dyDescent="0.2">
      <c r="A300" s="191"/>
      <c r="B300" s="100"/>
      <c r="C300" s="65"/>
      <c r="D300" s="192"/>
      <c r="E300" s="100"/>
      <c r="F300" s="65"/>
      <c r="G300" s="66"/>
      <c r="H300" s="70"/>
      <c r="I300" s="71"/>
      <c r="J300" s="71"/>
      <c r="K300" s="71"/>
      <c r="L300" s="72"/>
      <c r="M300" s="73"/>
      <c r="N300" s="73"/>
      <c r="O300" s="73"/>
    </row>
    <row r="301" spans="1:15" ht="15" customHeight="1" x14ac:dyDescent="0.2">
      <c r="A301" s="191"/>
      <c r="B301" s="100"/>
      <c r="C301" s="65"/>
      <c r="D301" s="192"/>
      <c r="E301" s="100"/>
      <c r="F301" s="65"/>
      <c r="G301" s="66"/>
      <c r="H301" s="70"/>
      <c r="I301" s="71"/>
      <c r="J301" s="71"/>
      <c r="K301" s="71"/>
      <c r="L301" s="72"/>
      <c r="M301" s="73"/>
      <c r="N301" s="73"/>
      <c r="O301" s="73"/>
    </row>
    <row r="302" spans="1:15" ht="15" customHeight="1" x14ac:dyDescent="0.2">
      <c r="A302" s="191"/>
      <c r="B302" s="100"/>
      <c r="C302" s="65"/>
      <c r="D302" s="192"/>
      <c r="E302" s="100"/>
      <c r="F302" s="65"/>
      <c r="G302" s="66"/>
      <c r="H302" s="70"/>
      <c r="I302" s="71"/>
      <c r="J302" s="71"/>
      <c r="K302" s="71"/>
      <c r="L302" s="72"/>
      <c r="M302" s="73"/>
      <c r="N302" s="73"/>
      <c r="O302" s="73"/>
    </row>
    <row r="303" spans="1:15" ht="15" customHeight="1" x14ac:dyDescent="0.2">
      <c r="A303" s="191"/>
      <c r="B303" s="100"/>
      <c r="C303" s="65"/>
      <c r="D303" s="192"/>
      <c r="E303" s="100"/>
      <c r="F303" s="65"/>
      <c r="G303" s="66"/>
      <c r="H303" s="70"/>
      <c r="I303" s="71"/>
      <c r="J303" s="71"/>
      <c r="K303" s="71"/>
      <c r="L303" s="72"/>
      <c r="M303" s="73"/>
      <c r="N303" s="73"/>
      <c r="O303" s="73"/>
    </row>
    <row r="304" spans="1:15" ht="15" customHeight="1" x14ac:dyDescent="0.2">
      <c r="A304" s="191"/>
      <c r="B304" s="100"/>
      <c r="C304" s="65"/>
      <c r="D304" s="192"/>
      <c r="E304" s="100"/>
      <c r="F304" s="65"/>
      <c r="G304" s="66"/>
      <c r="H304" s="70"/>
      <c r="I304" s="71"/>
      <c r="J304" s="71"/>
      <c r="K304" s="71"/>
      <c r="L304" s="72"/>
      <c r="M304" s="73"/>
      <c r="N304" s="73"/>
      <c r="O304" s="73"/>
    </row>
    <row r="305" spans="1:15" ht="15" customHeight="1" x14ac:dyDescent="0.2">
      <c r="A305" s="191"/>
      <c r="B305" s="100"/>
      <c r="C305" s="65"/>
      <c r="D305" s="192"/>
      <c r="E305" s="100"/>
      <c r="F305" s="65"/>
      <c r="G305" s="66"/>
      <c r="H305" s="70"/>
      <c r="I305" s="71"/>
      <c r="J305" s="71"/>
      <c r="K305" s="71"/>
      <c r="L305" s="72"/>
      <c r="M305" s="73"/>
      <c r="N305" s="73"/>
      <c r="O305" s="73"/>
    </row>
    <row r="306" spans="1:15" ht="15" customHeight="1" x14ac:dyDescent="0.2">
      <c r="A306" s="191"/>
      <c r="B306" s="100"/>
      <c r="C306" s="65"/>
      <c r="D306" s="192"/>
      <c r="E306" s="100"/>
      <c r="F306" s="65"/>
      <c r="G306" s="66"/>
      <c r="H306" s="70"/>
      <c r="I306" s="71"/>
      <c r="J306" s="71"/>
      <c r="K306" s="71"/>
      <c r="L306" s="72"/>
      <c r="M306" s="73"/>
      <c r="N306" s="73"/>
      <c r="O306" s="73"/>
    </row>
    <row r="307" spans="1:15" ht="15" customHeight="1" x14ac:dyDescent="0.2">
      <c r="A307" s="191"/>
      <c r="B307" s="100"/>
      <c r="C307" s="65"/>
      <c r="D307" s="192"/>
      <c r="E307" s="100"/>
      <c r="F307" s="65"/>
      <c r="G307" s="66"/>
      <c r="H307" s="70"/>
      <c r="I307" s="71"/>
      <c r="J307" s="71"/>
      <c r="K307" s="71"/>
      <c r="L307" s="72"/>
      <c r="M307" s="73"/>
      <c r="N307" s="73"/>
      <c r="O307" s="73"/>
    </row>
    <row r="308" spans="1:15" ht="15" customHeight="1" x14ac:dyDescent="0.2">
      <c r="A308" s="191"/>
      <c r="B308" s="100"/>
      <c r="C308" s="65"/>
      <c r="D308" s="192"/>
      <c r="E308" s="100"/>
      <c r="F308" s="65"/>
      <c r="G308" s="66"/>
      <c r="H308" s="70"/>
      <c r="I308" s="71"/>
      <c r="J308" s="71"/>
      <c r="K308" s="71"/>
      <c r="L308" s="72"/>
      <c r="M308" s="73"/>
      <c r="N308" s="73"/>
      <c r="O308" s="73"/>
    </row>
    <row r="309" spans="1:15" ht="15" customHeight="1" x14ac:dyDescent="0.2">
      <c r="A309" s="191"/>
      <c r="B309" s="100"/>
      <c r="C309" s="65"/>
      <c r="D309" s="192"/>
      <c r="E309" s="100"/>
      <c r="F309" s="65"/>
      <c r="G309" s="66"/>
      <c r="H309" s="70"/>
      <c r="I309" s="71"/>
      <c r="J309" s="71"/>
      <c r="K309" s="71"/>
      <c r="L309" s="72"/>
      <c r="M309" s="73"/>
      <c r="N309" s="73"/>
      <c r="O309" s="73"/>
    </row>
    <row r="310" spans="1:15" ht="15" customHeight="1" x14ac:dyDescent="0.2">
      <c r="A310" s="191"/>
      <c r="B310" s="100"/>
      <c r="C310" s="65"/>
      <c r="D310" s="192"/>
      <c r="E310" s="100"/>
      <c r="F310" s="65"/>
      <c r="G310" s="66"/>
      <c r="H310" s="70"/>
      <c r="I310" s="71"/>
      <c r="J310" s="71"/>
      <c r="K310" s="71"/>
      <c r="L310" s="72"/>
      <c r="M310" s="73"/>
      <c r="N310" s="73"/>
      <c r="O310" s="73"/>
    </row>
    <row r="311" spans="1:15" ht="15" customHeight="1" x14ac:dyDescent="0.2">
      <c r="A311" s="191"/>
      <c r="B311" s="100"/>
      <c r="C311" s="65"/>
      <c r="D311" s="192"/>
      <c r="E311" s="100"/>
      <c r="F311" s="65"/>
      <c r="G311" s="66"/>
      <c r="H311" s="70"/>
      <c r="I311" s="71"/>
      <c r="J311" s="71"/>
      <c r="K311" s="71"/>
      <c r="L311" s="72"/>
      <c r="M311" s="73"/>
      <c r="N311" s="73"/>
      <c r="O311" s="73"/>
    </row>
    <row r="312" spans="1:15" ht="15" customHeight="1" x14ac:dyDescent="0.2">
      <c r="A312" s="191"/>
      <c r="B312" s="100"/>
      <c r="C312" s="65"/>
      <c r="D312" s="192"/>
      <c r="E312" s="100"/>
      <c r="F312" s="65"/>
      <c r="G312" s="66"/>
      <c r="H312" s="70"/>
      <c r="I312" s="71"/>
      <c r="J312" s="71"/>
      <c r="K312" s="71"/>
      <c r="L312" s="72"/>
      <c r="M312" s="73"/>
      <c r="N312" s="73"/>
      <c r="O312" s="73"/>
    </row>
    <row r="313" spans="1:15" ht="15" customHeight="1" x14ac:dyDescent="0.2">
      <c r="A313" s="191"/>
      <c r="B313" s="100"/>
      <c r="C313" s="65"/>
      <c r="D313" s="192"/>
      <c r="E313" s="100"/>
      <c r="F313" s="65"/>
      <c r="G313" s="66"/>
      <c r="H313" s="70"/>
      <c r="I313" s="71"/>
      <c r="J313" s="71"/>
      <c r="K313" s="71"/>
      <c r="L313" s="72"/>
      <c r="M313" s="73"/>
      <c r="N313" s="73"/>
      <c r="O313" s="73"/>
    </row>
    <row r="314" spans="1:15" ht="15" customHeight="1" x14ac:dyDescent="0.2">
      <c r="A314" s="191"/>
      <c r="B314" s="100"/>
      <c r="C314" s="65"/>
      <c r="D314" s="192"/>
      <c r="E314" s="100"/>
      <c r="F314" s="65"/>
      <c r="G314" s="66"/>
      <c r="H314" s="70"/>
      <c r="I314" s="71"/>
      <c r="J314" s="71"/>
      <c r="K314" s="71"/>
      <c r="L314" s="72"/>
      <c r="M314" s="73"/>
      <c r="N314" s="73"/>
      <c r="O314" s="73"/>
    </row>
    <row r="315" spans="1:15" ht="15" customHeight="1" x14ac:dyDescent="0.2">
      <c r="A315" s="191"/>
      <c r="B315" s="100"/>
      <c r="C315" s="65"/>
      <c r="D315" s="192"/>
      <c r="E315" s="100"/>
      <c r="F315" s="65"/>
      <c r="G315" s="66"/>
      <c r="H315" s="70"/>
      <c r="I315" s="71"/>
      <c r="J315" s="71"/>
      <c r="K315" s="71"/>
      <c r="L315" s="72"/>
      <c r="M315" s="73"/>
      <c r="N315" s="73"/>
      <c r="O315" s="73"/>
    </row>
    <row r="316" spans="1:15" ht="15" customHeight="1" x14ac:dyDescent="0.2">
      <c r="A316" s="191"/>
      <c r="B316" s="100"/>
      <c r="C316" s="65"/>
      <c r="D316" s="192"/>
      <c r="E316" s="100"/>
      <c r="F316" s="65"/>
      <c r="G316" s="66"/>
      <c r="H316" s="70"/>
      <c r="I316" s="71"/>
      <c r="J316" s="71"/>
      <c r="K316" s="71"/>
      <c r="L316" s="72"/>
      <c r="M316" s="73"/>
      <c r="N316" s="73"/>
      <c r="O316" s="73"/>
    </row>
    <row r="317" spans="1:15" ht="15" customHeight="1" x14ac:dyDescent="0.2">
      <c r="A317" s="191"/>
      <c r="B317" s="100"/>
      <c r="C317" s="65"/>
      <c r="D317" s="192"/>
      <c r="E317" s="100"/>
      <c r="F317" s="65"/>
      <c r="G317" s="66"/>
      <c r="H317" s="70"/>
      <c r="I317" s="71"/>
      <c r="J317" s="71"/>
      <c r="K317" s="71"/>
      <c r="L317" s="72"/>
      <c r="M317" s="73"/>
      <c r="N317" s="73"/>
      <c r="O317" s="73"/>
    </row>
    <row r="318" spans="1:15" ht="15" customHeight="1" x14ac:dyDescent="0.2">
      <c r="A318" s="191"/>
      <c r="B318" s="100"/>
      <c r="C318" s="65"/>
      <c r="D318" s="192"/>
      <c r="E318" s="100"/>
      <c r="F318" s="65"/>
      <c r="G318" s="66"/>
      <c r="H318" s="70"/>
      <c r="I318" s="71"/>
      <c r="J318" s="71"/>
      <c r="K318" s="71"/>
      <c r="L318" s="72"/>
      <c r="M318" s="73"/>
      <c r="N318" s="73"/>
      <c r="O318" s="73"/>
    </row>
    <row r="319" spans="1:15" ht="15" customHeight="1" x14ac:dyDescent="0.2">
      <c r="A319" s="191"/>
      <c r="B319" s="100"/>
      <c r="C319" s="65"/>
      <c r="D319" s="192"/>
      <c r="E319" s="100"/>
      <c r="F319" s="65"/>
      <c r="G319" s="66"/>
      <c r="H319" s="70"/>
      <c r="I319" s="71"/>
      <c r="J319" s="71"/>
      <c r="K319" s="71"/>
      <c r="L319" s="72"/>
      <c r="M319" s="73"/>
      <c r="N319" s="73"/>
      <c r="O319" s="73"/>
    </row>
    <row r="320" spans="1:15" ht="15" customHeight="1" x14ac:dyDescent="0.2">
      <c r="A320" s="191"/>
      <c r="B320" s="100"/>
      <c r="C320" s="65"/>
      <c r="D320" s="192"/>
      <c r="E320" s="100"/>
      <c r="F320" s="65"/>
      <c r="G320" s="66"/>
      <c r="H320" s="70"/>
      <c r="I320" s="71"/>
      <c r="J320" s="71"/>
      <c r="K320" s="71"/>
      <c r="L320" s="72"/>
      <c r="M320" s="73"/>
      <c r="N320" s="73"/>
      <c r="O320" s="73"/>
    </row>
    <row r="321" spans="1:15" ht="15" customHeight="1" x14ac:dyDescent="0.2">
      <c r="A321" s="191"/>
      <c r="B321" s="100"/>
      <c r="C321" s="65"/>
      <c r="D321" s="192"/>
      <c r="E321" s="100"/>
      <c r="F321" s="65"/>
      <c r="G321" s="66"/>
      <c r="H321" s="70"/>
      <c r="I321" s="71"/>
      <c r="J321" s="71"/>
      <c r="K321" s="71"/>
      <c r="L321" s="72"/>
      <c r="M321" s="73"/>
      <c r="N321" s="73"/>
      <c r="O321" s="73"/>
    </row>
    <row r="322" spans="1:15" ht="15" customHeight="1" x14ac:dyDescent="0.2">
      <c r="A322" s="191"/>
      <c r="B322" s="100"/>
      <c r="C322" s="65"/>
      <c r="D322" s="192"/>
      <c r="E322" s="100"/>
      <c r="F322" s="65"/>
      <c r="G322" s="66"/>
      <c r="H322" s="70"/>
      <c r="I322" s="71"/>
      <c r="J322" s="71"/>
      <c r="K322" s="71"/>
      <c r="L322" s="72"/>
      <c r="M322" s="73"/>
      <c r="N322" s="73"/>
      <c r="O322" s="73"/>
    </row>
    <row r="323" spans="1:15" ht="15" customHeight="1" x14ac:dyDescent="0.2">
      <c r="A323" s="191"/>
      <c r="B323" s="100"/>
      <c r="C323" s="65"/>
      <c r="D323" s="192"/>
      <c r="E323" s="100"/>
      <c r="F323" s="65"/>
      <c r="G323" s="66"/>
      <c r="H323" s="70"/>
      <c r="I323" s="71"/>
      <c r="J323" s="71"/>
      <c r="K323" s="71"/>
      <c r="L323" s="72"/>
      <c r="M323" s="73"/>
      <c r="N323" s="73"/>
      <c r="O323" s="73"/>
    </row>
    <row r="324" spans="1:15" ht="15" customHeight="1" x14ac:dyDescent="0.2">
      <c r="A324" s="191"/>
      <c r="B324" s="100"/>
      <c r="C324" s="65"/>
      <c r="D324" s="192"/>
      <c r="E324" s="100"/>
      <c r="F324" s="65"/>
      <c r="G324" s="66"/>
      <c r="H324" s="70"/>
      <c r="I324" s="71"/>
      <c r="J324" s="71"/>
      <c r="K324" s="71"/>
      <c r="L324" s="72"/>
      <c r="M324" s="73"/>
      <c r="N324" s="73"/>
      <c r="O324" s="73"/>
    </row>
    <row r="325" spans="1:15" ht="15" customHeight="1" x14ac:dyDescent="0.2">
      <c r="A325" s="191"/>
      <c r="B325" s="100"/>
      <c r="C325" s="65"/>
      <c r="D325" s="192"/>
      <c r="E325" s="100"/>
      <c r="F325" s="65"/>
      <c r="G325" s="66"/>
      <c r="H325" s="70"/>
      <c r="I325" s="71"/>
      <c r="J325" s="71"/>
      <c r="K325" s="71"/>
      <c r="L325" s="72"/>
      <c r="M325" s="73"/>
      <c r="N325" s="73"/>
      <c r="O325" s="73"/>
    </row>
    <row r="326" spans="1:15" ht="15" customHeight="1" x14ac:dyDescent="0.2">
      <c r="A326" s="191"/>
      <c r="B326" s="100"/>
      <c r="C326" s="65"/>
      <c r="D326" s="192"/>
      <c r="E326" s="100"/>
      <c r="F326" s="65"/>
      <c r="G326" s="66"/>
      <c r="H326" s="70"/>
      <c r="I326" s="71"/>
      <c r="J326" s="71"/>
      <c r="K326" s="71"/>
      <c r="L326" s="72"/>
      <c r="M326" s="73"/>
      <c r="N326" s="73"/>
      <c r="O326" s="73"/>
    </row>
    <row r="327" spans="1:15" ht="15" customHeight="1" x14ac:dyDescent="0.2">
      <c r="A327" s="191"/>
      <c r="B327" s="100"/>
      <c r="C327" s="65"/>
      <c r="D327" s="192"/>
      <c r="E327" s="100"/>
      <c r="F327" s="65"/>
      <c r="G327" s="66"/>
      <c r="H327" s="70"/>
      <c r="I327" s="71"/>
      <c r="J327" s="71"/>
      <c r="K327" s="71"/>
      <c r="L327" s="72"/>
      <c r="M327" s="73"/>
      <c r="N327" s="73"/>
      <c r="O327" s="73"/>
    </row>
    <row r="328" spans="1:15" ht="15" customHeight="1" x14ac:dyDescent="0.2">
      <c r="A328" s="191"/>
      <c r="B328" s="100"/>
      <c r="C328" s="65"/>
      <c r="D328" s="192"/>
      <c r="E328" s="100"/>
      <c r="F328" s="65"/>
      <c r="G328" s="66"/>
      <c r="H328" s="70"/>
      <c r="I328" s="71"/>
      <c r="J328" s="71"/>
      <c r="K328" s="71"/>
      <c r="L328" s="72"/>
      <c r="M328" s="73"/>
      <c r="N328" s="73"/>
      <c r="O328" s="73"/>
    </row>
    <row r="329" spans="1:15" ht="15" customHeight="1" x14ac:dyDescent="0.2">
      <c r="A329" s="191"/>
      <c r="B329" s="100"/>
      <c r="C329" s="65"/>
      <c r="D329" s="192"/>
      <c r="E329" s="100"/>
      <c r="F329" s="65"/>
      <c r="G329" s="66"/>
      <c r="H329" s="70"/>
      <c r="I329" s="71"/>
      <c r="J329" s="71"/>
      <c r="K329" s="71"/>
      <c r="L329" s="72"/>
      <c r="M329" s="73"/>
      <c r="N329" s="73"/>
      <c r="O329" s="73"/>
    </row>
    <row r="330" spans="1:15" ht="15" customHeight="1" x14ac:dyDescent="0.2">
      <c r="A330" s="191"/>
      <c r="B330" s="100"/>
      <c r="C330" s="65"/>
      <c r="D330" s="192"/>
      <c r="E330" s="100"/>
      <c r="F330" s="65"/>
      <c r="G330" s="66"/>
      <c r="H330" s="70"/>
      <c r="I330" s="71"/>
      <c r="J330" s="71"/>
      <c r="K330" s="71"/>
      <c r="L330" s="72"/>
      <c r="M330" s="73"/>
      <c r="N330" s="73"/>
      <c r="O330" s="73"/>
    </row>
    <row r="331" spans="1:15" ht="15" customHeight="1" x14ac:dyDescent="0.2">
      <c r="A331" s="191"/>
      <c r="B331" s="100"/>
      <c r="C331" s="65"/>
      <c r="D331" s="192"/>
      <c r="E331" s="100"/>
      <c r="F331" s="65"/>
      <c r="G331" s="66"/>
      <c r="H331" s="70"/>
      <c r="I331" s="71"/>
      <c r="J331" s="71"/>
      <c r="K331" s="71"/>
      <c r="L331" s="72"/>
      <c r="M331" s="73"/>
      <c r="N331" s="73"/>
      <c r="O331" s="73"/>
    </row>
    <row r="332" spans="1:15" ht="15" customHeight="1" x14ac:dyDescent="0.2">
      <c r="A332" s="191"/>
      <c r="B332" s="100"/>
      <c r="C332" s="65"/>
      <c r="D332" s="192"/>
      <c r="E332" s="100"/>
      <c r="F332" s="65"/>
      <c r="G332" s="66"/>
      <c r="H332" s="70"/>
      <c r="I332" s="71"/>
      <c r="J332" s="71"/>
      <c r="K332" s="71"/>
      <c r="L332" s="72"/>
      <c r="M332" s="73"/>
      <c r="N332" s="73"/>
      <c r="O332" s="73"/>
    </row>
    <row r="333" spans="1:15" ht="15" customHeight="1" x14ac:dyDescent="0.2">
      <c r="A333" s="191"/>
      <c r="B333" s="100"/>
      <c r="C333" s="65"/>
      <c r="D333" s="192"/>
      <c r="E333" s="100"/>
      <c r="F333" s="65"/>
      <c r="G333" s="66"/>
      <c r="H333" s="70"/>
      <c r="I333" s="71"/>
      <c r="J333" s="71"/>
      <c r="K333" s="71"/>
      <c r="L333" s="72"/>
      <c r="M333" s="73"/>
      <c r="N333" s="73"/>
      <c r="O333" s="73"/>
    </row>
    <row r="334" spans="1:15" ht="15" customHeight="1" x14ac:dyDescent="0.2">
      <c r="A334" s="191"/>
      <c r="B334" s="100"/>
      <c r="C334" s="65"/>
      <c r="D334" s="192"/>
      <c r="E334" s="100"/>
      <c r="F334" s="65"/>
      <c r="G334" s="66"/>
      <c r="H334" s="70"/>
      <c r="I334" s="71"/>
      <c r="J334" s="71"/>
      <c r="K334" s="71"/>
      <c r="L334" s="72"/>
      <c r="M334" s="73"/>
      <c r="N334" s="73"/>
      <c r="O334" s="73"/>
    </row>
    <row r="335" spans="1:15" ht="15" customHeight="1" x14ac:dyDescent="0.2">
      <c r="A335" s="191"/>
      <c r="B335" s="100"/>
      <c r="C335" s="65"/>
      <c r="D335" s="192"/>
      <c r="E335" s="100"/>
      <c r="F335" s="65"/>
      <c r="G335" s="66"/>
      <c r="H335" s="70"/>
      <c r="I335" s="71"/>
      <c r="J335" s="71"/>
      <c r="K335" s="71"/>
      <c r="L335" s="72"/>
      <c r="M335" s="73"/>
      <c r="N335" s="73"/>
      <c r="O335" s="73"/>
    </row>
    <row r="336" spans="1:15" ht="15" customHeight="1" x14ac:dyDescent="0.2">
      <c r="A336" s="191"/>
      <c r="B336" s="100"/>
      <c r="C336" s="65"/>
      <c r="D336" s="192"/>
      <c r="E336" s="100"/>
      <c r="F336" s="65"/>
      <c r="G336" s="66"/>
      <c r="H336" s="70"/>
      <c r="I336" s="71"/>
      <c r="J336" s="71"/>
      <c r="K336" s="71"/>
      <c r="L336" s="72"/>
      <c r="M336" s="73"/>
      <c r="N336" s="73"/>
      <c r="O336" s="73"/>
    </row>
    <row r="337" spans="1:15" ht="15" customHeight="1" x14ac:dyDescent="0.2">
      <c r="A337" s="191"/>
      <c r="B337" s="100"/>
      <c r="C337" s="65"/>
      <c r="D337" s="192"/>
      <c r="E337" s="100"/>
      <c r="F337" s="65"/>
      <c r="G337" s="66"/>
      <c r="H337" s="70"/>
      <c r="I337" s="71"/>
      <c r="J337" s="71"/>
      <c r="K337" s="71"/>
      <c r="L337" s="72"/>
      <c r="M337" s="73"/>
      <c r="N337" s="73"/>
      <c r="O337" s="73"/>
    </row>
    <row r="338" spans="1:15" ht="15" customHeight="1" x14ac:dyDescent="0.2">
      <c r="A338" s="191"/>
      <c r="B338" s="100"/>
      <c r="C338" s="65"/>
      <c r="D338" s="192"/>
      <c r="E338" s="100"/>
      <c r="F338" s="65"/>
      <c r="G338" s="66"/>
      <c r="H338" s="70"/>
      <c r="I338" s="71"/>
      <c r="J338" s="71"/>
      <c r="K338" s="71"/>
      <c r="L338" s="72"/>
      <c r="M338" s="73"/>
      <c r="N338" s="73"/>
      <c r="O338" s="73"/>
    </row>
    <row r="339" spans="1:15" ht="15" customHeight="1" x14ac:dyDescent="0.2">
      <c r="A339" s="191"/>
      <c r="B339" s="100"/>
      <c r="C339" s="65"/>
      <c r="D339" s="192"/>
      <c r="E339" s="100"/>
      <c r="F339" s="65"/>
      <c r="G339" s="66"/>
      <c r="H339" s="70"/>
      <c r="I339" s="71"/>
      <c r="J339" s="71"/>
      <c r="K339" s="71"/>
      <c r="L339" s="72"/>
      <c r="M339" s="73"/>
      <c r="N339" s="73"/>
      <c r="O339" s="73"/>
    </row>
    <row r="340" spans="1:15" ht="15" customHeight="1" x14ac:dyDescent="0.2">
      <c r="A340" s="191"/>
      <c r="B340" s="100"/>
      <c r="C340" s="65"/>
      <c r="D340" s="192"/>
      <c r="E340" s="100"/>
      <c r="F340" s="65"/>
      <c r="G340" s="66"/>
      <c r="H340" s="70"/>
      <c r="I340" s="71"/>
      <c r="J340" s="71"/>
      <c r="K340" s="71"/>
      <c r="L340" s="72"/>
      <c r="M340" s="73"/>
      <c r="N340" s="73"/>
      <c r="O340" s="73"/>
    </row>
    <row r="341" spans="1:15" ht="15" customHeight="1" x14ac:dyDescent="0.2">
      <c r="A341" s="191"/>
      <c r="B341" s="100"/>
      <c r="C341" s="65"/>
      <c r="D341" s="192"/>
      <c r="E341" s="100"/>
      <c r="F341" s="65"/>
      <c r="G341" s="66"/>
      <c r="H341" s="70"/>
      <c r="I341" s="71"/>
      <c r="J341" s="71"/>
      <c r="K341" s="71"/>
      <c r="L341" s="72"/>
      <c r="M341" s="73"/>
      <c r="N341" s="73"/>
      <c r="O341" s="73"/>
    </row>
    <row r="342" spans="1:15" ht="15" customHeight="1" x14ac:dyDescent="0.2">
      <c r="A342" s="191"/>
      <c r="B342" s="100"/>
      <c r="C342" s="65"/>
      <c r="D342" s="192"/>
      <c r="E342" s="100"/>
      <c r="F342" s="65"/>
      <c r="G342" s="66"/>
      <c r="H342" s="70"/>
      <c r="I342" s="71"/>
      <c r="J342" s="71"/>
      <c r="K342" s="71"/>
      <c r="L342" s="72"/>
      <c r="M342" s="73"/>
      <c r="N342" s="73"/>
      <c r="O342" s="73"/>
    </row>
    <row r="343" spans="1:15" ht="15" customHeight="1" x14ac:dyDescent="0.2">
      <c r="A343" s="191"/>
      <c r="B343" s="100"/>
      <c r="C343" s="65"/>
      <c r="D343" s="192"/>
      <c r="E343" s="100"/>
      <c r="F343" s="65"/>
      <c r="G343" s="66"/>
      <c r="H343" s="70"/>
      <c r="I343" s="71"/>
      <c r="J343" s="71"/>
      <c r="K343" s="71"/>
      <c r="L343" s="72"/>
      <c r="M343" s="73"/>
      <c r="N343" s="73"/>
      <c r="O343" s="73"/>
    </row>
    <row r="344" spans="1:15" ht="15" customHeight="1" x14ac:dyDescent="0.2">
      <c r="A344" s="191"/>
      <c r="B344" s="100"/>
      <c r="C344" s="65"/>
      <c r="D344" s="192"/>
      <c r="E344" s="100"/>
      <c r="F344" s="65"/>
      <c r="G344" s="66"/>
      <c r="H344" s="70"/>
      <c r="I344" s="71"/>
      <c r="J344" s="71"/>
      <c r="K344" s="71"/>
      <c r="L344" s="72"/>
      <c r="M344" s="73"/>
      <c r="N344" s="73"/>
      <c r="O344" s="73"/>
    </row>
    <row r="345" spans="1:15" ht="15" customHeight="1" x14ac:dyDescent="0.2">
      <c r="A345" s="191"/>
      <c r="B345" s="100"/>
      <c r="C345" s="65"/>
      <c r="D345" s="192"/>
      <c r="E345" s="100"/>
      <c r="F345" s="65"/>
      <c r="G345" s="66"/>
      <c r="H345" s="70"/>
      <c r="I345" s="71"/>
      <c r="J345" s="71"/>
      <c r="K345" s="71"/>
      <c r="L345" s="72"/>
      <c r="M345" s="73"/>
      <c r="N345" s="73"/>
      <c r="O345" s="73"/>
    </row>
    <row r="346" spans="1:15" ht="15" customHeight="1" x14ac:dyDescent="0.2">
      <c r="A346" s="191"/>
      <c r="B346" s="100"/>
      <c r="C346" s="65"/>
      <c r="D346" s="192"/>
      <c r="E346" s="100"/>
      <c r="F346" s="65"/>
      <c r="G346" s="66"/>
      <c r="H346" s="70"/>
      <c r="I346" s="71"/>
      <c r="J346" s="71"/>
      <c r="K346" s="71"/>
      <c r="L346" s="72"/>
      <c r="M346" s="73"/>
      <c r="N346" s="73"/>
      <c r="O346" s="73"/>
    </row>
    <row r="347" spans="1:15" ht="15" customHeight="1" x14ac:dyDescent="0.2">
      <c r="A347" s="191"/>
      <c r="B347" s="100"/>
      <c r="C347" s="65"/>
      <c r="D347" s="192"/>
      <c r="E347" s="100"/>
      <c r="F347" s="65"/>
      <c r="G347" s="66"/>
      <c r="H347" s="70"/>
      <c r="I347" s="71"/>
      <c r="J347" s="71"/>
      <c r="K347" s="71"/>
      <c r="L347" s="72"/>
      <c r="M347" s="73"/>
      <c r="N347" s="73"/>
      <c r="O347" s="73"/>
    </row>
    <row r="348" spans="1:15" ht="15" customHeight="1" x14ac:dyDescent="0.2">
      <c r="A348" s="191"/>
      <c r="B348" s="100"/>
      <c r="C348" s="65"/>
      <c r="D348" s="192"/>
      <c r="E348" s="100"/>
      <c r="F348" s="65"/>
      <c r="G348" s="66"/>
      <c r="H348" s="70"/>
      <c r="I348" s="71"/>
      <c r="J348" s="71"/>
      <c r="K348" s="71"/>
      <c r="L348" s="72"/>
      <c r="M348" s="73"/>
      <c r="N348" s="73"/>
      <c r="O348" s="73"/>
    </row>
    <row r="349" spans="1:15" ht="15" customHeight="1" x14ac:dyDescent="0.2">
      <c r="A349" s="191"/>
      <c r="B349" s="100"/>
      <c r="C349" s="65"/>
      <c r="D349" s="192"/>
      <c r="E349" s="100"/>
      <c r="F349" s="65"/>
      <c r="G349" s="66"/>
      <c r="H349" s="70"/>
      <c r="I349" s="71"/>
      <c r="J349" s="71"/>
      <c r="K349" s="71"/>
      <c r="L349" s="72"/>
      <c r="M349" s="73"/>
      <c r="N349" s="73"/>
      <c r="O349" s="73"/>
    </row>
    <row r="350" spans="1:15" ht="15" customHeight="1" x14ac:dyDescent="0.2">
      <c r="A350" s="191"/>
      <c r="B350" s="100"/>
      <c r="C350" s="65"/>
      <c r="D350" s="192"/>
      <c r="E350" s="100"/>
      <c r="F350" s="65"/>
      <c r="G350" s="66"/>
      <c r="H350" s="70"/>
      <c r="I350" s="71"/>
      <c r="J350" s="71"/>
      <c r="K350" s="71"/>
      <c r="L350" s="72"/>
      <c r="M350" s="73"/>
      <c r="N350" s="73"/>
      <c r="O350" s="73"/>
    </row>
    <row r="351" spans="1:15" ht="15" customHeight="1" x14ac:dyDescent="0.2">
      <c r="A351" s="191"/>
      <c r="B351" s="100"/>
      <c r="C351" s="65"/>
      <c r="D351" s="192"/>
      <c r="E351" s="100"/>
      <c r="F351" s="65"/>
      <c r="G351" s="66"/>
      <c r="H351" s="70"/>
      <c r="I351" s="71"/>
      <c r="J351" s="71"/>
      <c r="K351" s="71"/>
      <c r="L351" s="72"/>
      <c r="M351" s="73"/>
      <c r="N351" s="73"/>
      <c r="O351" s="73"/>
    </row>
    <row r="352" spans="1:15" ht="15" customHeight="1" x14ac:dyDescent="0.2">
      <c r="A352" s="191"/>
      <c r="B352" s="100"/>
      <c r="C352" s="65"/>
      <c r="D352" s="192"/>
      <c r="E352" s="100"/>
      <c r="F352" s="65"/>
      <c r="G352" s="66"/>
      <c r="H352" s="70"/>
      <c r="I352" s="71"/>
      <c r="J352" s="71"/>
      <c r="K352" s="71"/>
      <c r="L352" s="72"/>
      <c r="M352" s="73"/>
      <c r="N352" s="73"/>
      <c r="O352" s="73"/>
    </row>
    <row r="353" spans="1:15" ht="15" customHeight="1" x14ac:dyDescent="0.2">
      <c r="A353" s="191"/>
      <c r="B353" s="100"/>
      <c r="C353" s="65"/>
      <c r="D353" s="192"/>
      <c r="E353" s="100"/>
      <c r="F353" s="65"/>
      <c r="G353" s="66"/>
      <c r="H353" s="70"/>
      <c r="I353" s="71"/>
      <c r="J353" s="71"/>
      <c r="K353" s="71"/>
      <c r="L353" s="72"/>
      <c r="M353" s="73"/>
      <c r="N353" s="73"/>
      <c r="O353" s="73"/>
    </row>
    <row r="354" spans="1:15" ht="15" customHeight="1" x14ac:dyDescent="0.2">
      <c r="A354" s="191"/>
      <c r="B354" s="100"/>
      <c r="C354" s="65"/>
      <c r="D354" s="192"/>
      <c r="E354" s="100"/>
      <c r="F354" s="65"/>
      <c r="G354" s="66"/>
      <c r="H354" s="70"/>
      <c r="I354" s="71"/>
      <c r="J354" s="71"/>
      <c r="K354" s="71"/>
      <c r="L354" s="72"/>
      <c r="M354" s="73"/>
      <c r="N354" s="73"/>
      <c r="O354" s="73"/>
    </row>
    <row r="355" spans="1:15" ht="15" customHeight="1" x14ac:dyDescent="0.2">
      <c r="A355" s="191"/>
      <c r="B355" s="100"/>
      <c r="C355" s="65"/>
      <c r="D355" s="192"/>
      <c r="E355" s="100"/>
      <c r="F355" s="65"/>
      <c r="G355" s="66"/>
      <c r="H355" s="70"/>
      <c r="I355" s="71"/>
      <c r="J355" s="71"/>
      <c r="K355" s="71"/>
      <c r="L355" s="72"/>
      <c r="M355" s="73"/>
      <c r="N355" s="73"/>
      <c r="O355" s="73"/>
    </row>
    <row r="356" spans="1:15" ht="15" customHeight="1" x14ac:dyDescent="0.2">
      <c r="A356" s="191"/>
      <c r="B356" s="100"/>
      <c r="C356" s="65"/>
      <c r="D356" s="192"/>
      <c r="E356" s="100"/>
      <c r="F356" s="65"/>
      <c r="G356" s="66"/>
      <c r="H356" s="70"/>
      <c r="I356" s="71"/>
      <c r="J356" s="71"/>
      <c r="K356" s="71"/>
      <c r="L356" s="72"/>
      <c r="M356" s="73"/>
      <c r="N356" s="73"/>
      <c r="O356" s="73"/>
    </row>
    <row r="357" spans="1:15" ht="15" customHeight="1" x14ac:dyDescent="0.2">
      <c r="A357" s="191"/>
      <c r="B357" s="100"/>
      <c r="C357" s="65"/>
      <c r="D357" s="192"/>
      <c r="E357" s="100"/>
      <c r="F357" s="65"/>
      <c r="G357" s="66"/>
      <c r="H357" s="70"/>
      <c r="I357" s="71"/>
      <c r="J357" s="71"/>
      <c r="K357" s="71"/>
      <c r="L357" s="72"/>
      <c r="M357" s="73"/>
      <c r="N357" s="73"/>
      <c r="O357" s="73"/>
    </row>
    <row r="358" spans="1:15" ht="15" customHeight="1" x14ac:dyDescent="0.2">
      <c r="A358" s="191"/>
      <c r="B358" s="100"/>
      <c r="C358" s="65"/>
      <c r="D358" s="192"/>
      <c r="E358" s="100"/>
      <c r="F358" s="65"/>
      <c r="G358" s="66"/>
      <c r="H358" s="70"/>
      <c r="I358" s="71"/>
      <c r="J358" s="71"/>
      <c r="K358" s="71"/>
      <c r="L358" s="72"/>
      <c r="M358" s="73"/>
      <c r="N358" s="73"/>
      <c r="O358" s="73"/>
    </row>
    <row r="359" spans="1:15" ht="15" customHeight="1" x14ac:dyDescent="0.2">
      <c r="A359" s="191"/>
      <c r="B359" s="100"/>
      <c r="C359" s="65"/>
      <c r="D359" s="192"/>
      <c r="E359" s="100"/>
      <c r="F359" s="65"/>
      <c r="G359" s="66"/>
      <c r="H359" s="70"/>
      <c r="I359" s="71"/>
      <c r="J359" s="71"/>
      <c r="K359" s="71"/>
      <c r="L359" s="72"/>
      <c r="M359" s="73"/>
      <c r="N359" s="73"/>
      <c r="O359" s="73"/>
    </row>
    <row r="360" spans="1:15" ht="15" customHeight="1" x14ac:dyDescent="0.2">
      <c r="A360" s="191"/>
      <c r="B360" s="100"/>
      <c r="C360" s="65"/>
      <c r="D360" s="192"/>
      <c r="E360" s="100"/>
      <c r="F360" s="65"/>
      <c r="G360" s="66"/>
      <c r="H360" s="70"/>
      <c r="I360" s="71"/>
      <c r="J360" s="71"/>
      <c r="K360" s="71"/>
      <c r="L360" s="72"/>
      <c r="M360" s="73"/>
      <c r="N360" s="73"/>
      <c r="O360" s="73"/>
    </row>
    <row r="361" spans="1:15" ht="15" customHeight="1" x14ac:dyDescent="0.2">
      <c r="A361" s="191"/>
      <c r="B361" s="100"/>
      <c r="C361" s="65"/>
      <c r="D361" s="192"/>
      <c r="E361" s="100"/>
      <c r="F361" s="65"/>
      <c r="G361" s="66"/>
      <c r="H361" s="70"/>
      <c r="I361" s="71"/>
      <c r="J361" s="71"/>
      <c r="K361" s="71"/>
      <c r="L361" s="72"/>
      <c r="M361" s="73"/>
      <c r="N361" s="73"/>
      <c r="O361" s="73"/>
    </row>
    <row r="362" spans="1:15" ht="15" customHeight="1" x14ac:dyDescent="0.2">
      <c r="A362" s="191"/>
      <c r="B362" s="100"/>
      <c r="C362" s="65"/>
      <c r="D362" s="192"/>
      <c r="E362" s="100"/>
      <c r="F362" s="65"/>
      <c r="G362" s="66"/>
      <c r="H362" s="70"/>
      <c r="I362" s="71"/>
      <c r="J362" s="71"/>
      <c r="K362" s="71"/>
      <c r="L362" s="72"/>
      <c r="M362" s="73"/>
      <c r="N362" s="73"/>
      <c r="O362" s="73"/>
    </row>
    <row r="363" spans="1:15" ht="15" customHeight="1" x14ac:dyDescent="0.2">
      <c r="A363" s="191"/>
      <c r="B363" s="100"/>
      <c r="C363" s="65"/>
      <c r="D363" s="192"/>
      <c r="E363" s="100"/>
      <c r="F363" s="65"/>
      <c r="G363" s="66"/>
      <c r="H363" s="70"/>
      <c r="I363" s="71"/>
      <c r="J363" s="71"/>
      <c r="K363" s="71"/>
      <c r="L363" s="72"/>
      <c r="M363" s="73"/>
      <c r="N363" s="73"/>
      <c r="O363" s="73"/>
    </row>
    <row r="364" spans="1:15" ht="15" customHeight="1" x14ac:dyDescent="0.2">
      <c r="A364" s="191"/>
      <c r="B364" s="100"/>
      <c r="C364" s="65"/>
      <c r="D364" s="192"/>
      <c r="E364" s="100"/>
      <c r="F364" s="65"/>
      <c r="G364" s="66"/>
      <c r="H364" s="70"/>
      <c r="I364" s="71"/>
      <c r="J364" s="71"/>
      <c r="K364" s="71"/>
      <c r="L364" s="72"/>
      <c r="M364" s="73"/>
      <c r="N364" s="73"/>
      <c r="O364" s="73"/>
    </row>
    <row r="365" spans="1:15" ht="15" customHeight="1" x14ac:dyDescent="0.2">
      <c r="A365" s="191"/>
      <c r="B365" s="100"/>
      <c r="C365" s="65"/>
      <c r="D365" s="192"/>
      <c r="E365" s="100"/>
      <c r="F365" s="65"/>
      <c r="G365" s="66"/>
      <c r="H365" s="70"/>
      <c r="I365" s="71"/>
      <c r="J365" s="71"/>
      <c r="K365" s="71"/>
      <c r="L365" s="72"/>
      <c r="M365" s="73"/>
      <c r="N365" s="73"/>
      <c r="O365" s="73"/>
    </row>
    <row r="366" spans="1:15" ht="15" customHeight="1" x14ac:dyDescent="0.2">
      <c r="A366" s="191"/>
      <c r="B366" s="100"/>
      <c r="C366" s="65"/>
      <c r="D366" s="192"/>
      <c r="E366" s="100"/>
      <c r="F366" s="65"/>
      <c r="G366" s="66"/>
      <c r="H366" s="70"/>
      <c r="I366" s="71"/>
      <c r="J366" s="71"/>
      <c r="K366" s="71"/>
      <c r="L366" s="72"/>
      <c r="M366" s="73"/>
      <c r="N366" s="73"/>
      <c r="O366" s="73"/>
    </row>
    <row r="367" spans="1:15" ht="15" customHeight="1" x14ac:dyDescent="0.2">
      <c r="A367" s="191"/>
      <c r="B367" s="100"/>
      <c r="C367" s="65"/>
      <c r="D367" s="192"/>
      <c r="E367" s="100"/>
      <c r="F367" s="65"/>
      <c r="G367" s="66"/>
      <c r="H367" s="70"/>
      <c r="I367" s="71"/>
      <c r="J367" s="71"/>
      <c r="K367" s="71"/>
      <c r="L367" s="72"/>
      <c r="M367" s="73"/>
      <c r="N367" s="73"/>
      <c r="O367" s="73"/>
    </row>
    <row r="368" spans="1:15" ht="15" customHeight="1" x14ac:dyDescent="0.2">
      <c r="A368" s="191"/>
      <c r="B368" s="100"/>
      <c r="C368" s="65"/>
      <c r="D368" s="192"/>
      <c r="E368" s="100"/>
      <c r="F368" s="65"/>
      <c r="G368" s="66"/>
      <c r="H368" s="70"/>
      <c r="I368" s="71"/>
      <c r="J368" s="71"/>
      <c r="K368" s="71"/>
      <c r="L368" s="72"/>
      <c r="M368" s="73"/>
      <c r="N368" s="73"/>
      <c r="O368" s="73"/>
    </row>
    <row r="369" spans="1:15" ht="15" customHeight="1" x14ac:dyDescent="0.2">
      <c r="A369" s="191"/>
      <c r="B369" s="100"/>
      <c r="C369" s="65"/>
      <c r="D369" s="192"/>
      <c r="E369" s="100"/>
      <c r="F369" s="65"/>
      <c r="G369" s="66"/>
      <c r="H369" s="70"/>
      <c r="I369" s="71"/>
      <c r="J369" s="71"/>
      <c r="K369" s="71"/>
      <c r="L369" s="72"/>
      <c r="M369" s="73"/>
      <c r="N369" s="73"/>
      <c r="O369" s="73"/>
    </row>
    <row r="370" spans="1:15" ht="15" customHeight="1" x14ac:dyDescent="0.2">
      <c r="A370" s="191"/>
      <c r="B370" s="100"/>
      <c r="C370" s="65"/>
      <c r="D370" s="192"/>
      <c r="E370" s="100"/>
      <c r="F370" s="65"/>
      <c r="G370" s="66"/>
      <c r="H370" s="70"/>
      <c r="I370" s="71"/>
      <c r="J370" s="71"/>
      <c r="K370" s="71"/>
      <c r="L370" s="72"/>
      <c r="M370" s="73"/>
      <c r="N370" s="73"/>
      <c r="O370" s="73"/>
    </row>
    <row r="371" spans="1:15" ht="15" customHeight="1" x14ac:dyDescent="0.2">
      <c r="A371" s="191"/>
      <c r="B371" s="100"/>
      <c r="C371" s="65"/>
      <c r="D371" s="192"/>
      <c r="E371" s="100"/>
      <c r="F371" s="65"/>
      <c r="G371" s="66"/>
      <c r="H371" s="70"/>
      <c r="I371" s="71"/>
      <c r="J371" s="71"/>
      <c r="K371" s="71"/>
      <c r="L371" s="72"/>
      <c r="M371" s="73"/>
      <c r="N371" s="73"/>
      <c r="O371" s="73"/>
    </row>
    <row r="372" spans="1:15" ht="15" customHeight="1" x14ac:dyDescent="0.2">
      <c r="A372" s="191"/>
      <c r="B372" s="100"/>
      <c r="C372" s="65"/>
      <c r="D372" s="192"/>
      <c r="E372" s="100"/>
      <c r="F372" s="65"/>
      <c r="G372" s="66"/>
      <c r="H372" s="70"/>
      <c r="I372" s="71"/>
      <c r="J372" s="71"/>
      <c r="K372" s="71"/>
      <c r="L372" s="72"/>
      <c r="M372" s="73"/>
      <c r="N372" s="73"/>
      <c r="O372" s="73"/>
    </row>
    <row r="373" spans="1:15" ht="15" customHeight="1" x14ac:dyDescent="0.2">
      <c r="A373" s="191"/>
      <c r="B373" s="100"/>
      <c r="C373" s="65"/>
      <c r="D373" s="192"/>
      <c r="E373" s="100"/>
      <c r="F373" s="65"/>
      <c r="G373" s="66"/>
      <c r="H373" s="70"/>
      <c r="I373" s="71"/>
      <c r="J373" s="71"/>
      <c r="K373" s="71"/>
      <c r="L373" s="72"/>
      <c r="M373" s="73"/>
      <c r="N373" s="73"/>
      <c r="O373" s="73"/>
    </row>
    <row r="374" spans="1:15" ht="15" customHeight="1" x14ac:dyDescent="0.2">
      <c r="A374" s="191"/>
      <c r="B374" s="100"/>
      <c r="C374" s="65"/>
      <c r="D374" s="192"/>
      <c r="E374" s="100"/>
      <c r="F374" s="65"/>
      <c r="G374" s="66"/>
      <c r="H374" s="70"/>
      <c r="I374" s="71"/>
      <c r="J374" s="71"/>
      <c r="K374" s="71"/>
      <c r="L374" s="72"/>
      <c r="M374" s="73"/>
      <c r="N374" s="73"/>
      <c r="O374" s="73"/>
    </row>
    <row r="375" spans="1:15" ht="15" customHeight="1" x14ac:dyDescent="0.2">
      <c r="A375" s="191"/>
      <c r="B375" s="100"/>
      <c r="C375" s="65"/>
      <c r="D375" s="192"/>
      <c r="E375" s="100"/>
      <c r="F375" s="65"/>
      <c r="G375" s="66"/>
      <c r="H375" s="70"/>
      <c r="I375" s="71"/>
      <c r="J375" s="71"/>
      <c r="K375" s="71"/>
      <c r="L375" s="72"/>
      <c r="M375" s="73"/>
      <c r="N375" s="73"/>
      <c r="O375" s="73"/>
    </row>
    <row r="376" spans="1:15" ht="15" customHeight="1" x14ac:dyDescent="0.2">
      <c r="A376" s="191"/>
      <c r="B376" s="100"/>
      <c r="C376" s="65"/>
      <c r="D376" s="192"/>
      <c r="E376" s="100"/>
      <c r="F376" s="65"/>
      <c r="G376" s="66"/>
      <c r="H376" s="70"/>
      <c r="I376" s="71"/>
      <c r="J376" s="71"/>
      <c r="K376" s="71"/>
      <c r="L376" s="72"/>
      <c r="M376" s="73"/>
      <c r="N376" s="73"/>
      <c r="O376" s="73"/>
    </row>
    <row r="377" spans="1:15" ht="15" customHeight="1" x14ac:dyDescent="0.2">
      <c r="A377" s="191"/>
      <c r="B377" s="100"/>
      <c r="C377" s="65"/>
      <c r="D377" s="192"/>
      <c r="E377" s="100"/>
      <c r="F377" s="65"/>
      <c r="G377" s="66"/>
      <c r="H377" s="70"/>
      <c r="I377" s="71"/>
      <c r="J377" s="71"/>
      <c r="K377" s="71"/>
      <c r="L377" s="72"/>
      <c r="M377" s="73"/>
      <c r="N377" s="73"/>
      <c r="O377" s="73"/>
    </row>
    <row r="378" spans="1:15" ht="15" customHeight="1" x14ac:dyDescent="0.2">
      <c r="A378" s="191"/>
      <c r="B378" s="100"/>
      <c r="C378" s="65"/>
      <c r="D378" s="192"/>
      <c r="E378" s="100"/>
      <c r="F378" s="65"/>
      <c r="G378" s="66"/>
      <c r="H378" s="70"/>
      <c r="I378" s="71"/>
      <c r="J378" s="71"/>
      <c r="K378" s="71"/>
      <c r="L378" s="72"/>
      <c r="M378" s="73"/>
      <c r="N378" s="73"/>
      <c r="O378" s="73"/>
    </row>
    <row r="379" spans="1:15" ht="15" customHeight="1" x14ac:dyDescent="0.2">
      <c r="A379" s="191"/>
      <c r="B379" s="100"/>
      <c r="C379" s="65"/>
      <c r="D379" s="192"/>
      <c r="E379" s="100"/>
      <c r="F379" s="65"/>
      <c r="G379" s="66"/>
      <c r="H379" s="70"/>
      <c r="I379" s="71"/>
      <c r="J379" s="71"/>
      <c r="K379" s="71"/>
      <c r="L379" s="72"/>
      <c r="M379" s="73"/>
      <c r="N379" s="73"/>
      <c r="O379" s="73"/>
    </row>
    <row r="380" spans="1:15" ht="15" customHeight="1" x14ac:dyDescent="0.2">
      <c r="A380" s="191"/>
      <c r="B380" s="100"/>
      <c r="C380" s="65"/>
      <c r="D380" s="192"/>
      <c r="E380" s="100"/>
      <c r="F380" s="65"/>
      <c r="G380" s="66"/>
      <c r="H380" s="70"/>
      <c r="I380" s="71"/>
      <c r="J380" s="71"/>
      <c r="K380" s="71"/>
      <c r="L380" s="72"/>
      <c r="M380" s="73"/>
      <c r="N380" s="73"/>
      <c r="O380" s="73"/>
    </row>
    <row r="381" spans="1:15" ht="15" customHeight="1" x14ac:dyDescent="0.2">
      <c r="A381" s="191"/>
      <c r="B381" s="100"/>
      <c r="C381" s="65"/>
      <c r="D381" s="192"/>
      <c r="E381" s="100"/>
      <c r="F381" s="65"/>
      <c r="G381" s="66"/>
      <c r="H381" s="70"/>
      <c r="I381" s="71"/>
      <c r="J381" s="71"/>
      <c r="K381" s="71"/>
      <c r="L381" s="72"/>
      <c r="M381" s="73"/>
      <c r="N381" s="73"/>
      <c r="O381" s="73"/>
    </row>
    <row r="382" spans="1:15" ht="15" customHeight="1" x14ac:dyDescent="0.2">
      <c r="A382" s="191"/>
      <c r="B382" s="100"/>
      <c r="C382" s="65"/>
      <c r="D382" s="192"/>
      <c r="E382" s="100"/>
      <c r="F382" s="65"/>
      <c r="G382" s="66"/>
      <c r="H382" s="70"/>
      <c r="I382" s="71"/>
      <c r="J382" s="71"/>
      <c r="K382" s="71"/>
      <c r="L382" s="72"/>
      <c r="M382" s="73"/>
      <c r="N382" s="73"/>
      <c r="O382" s="73"/>
    </row>
    <row r="383" spans="1:15" ht="15" customHeight="1" x14ac:dyDescent="0.2">
      <c r="A383" s="191"/>
      <c r="B383" s="100"/>
      <c r="C383" s="65"/>
      <c r="D383" s="192"/>
      <c r="E383" s="100"/>
      <c r="F383" s="65"/>
      <c r="G383" s="66"/>
      <c r="H383" s="70"/>
      <c r="I383" s="71"/>
      <c r="J383" s="71"/>
      <c r="K383" s="71"/>
      <c r="L383" s="72"/>
      <c r="M383" s="73"/>
      <c r="N383" s="73"/>
      <c r="O383" s="73"/>
    </row>
    <row r="384" spans="1:15" ht="15" customHeight="1" x14ac:dyDescent="0.2">
      <c r="A384" s="191"/>
      <c r="B384" s="100"/>
      <c r="C384" s="65"/>
      <c r="D384" s="192"/>
      <c r="E384" s="100"/>
      <c r="F384" s="65"/>
      <c r="G384" s="66"/>
      <c r="H384" s="70"/>
      <c r="I384" s="71"/>
      <c r="J384" s="71"/>
      <c r="K384" s="71"/>
      <c r="L384" s="72"/>
      <c r="M384" s="73"/>
      <c r="N384" s="73"/>
      <c r="O384" s="73"/>
    </row>
    <row r="385" spans="1:15" ht="15" customHeight="1" x14ac:dyDescent="0.2">
      <c r="A385" s="191"/>
      <c r="B385" s="100"/>
      <c r="C385" s="65"/>
      <c r="D385" s="192"/>
      <c r="E385" s="100"/>
      <c r="F385" s="65"/>
      <c r="G385" s="66"/>
      <c r="H385" s="70"/>
      <c r="I385" s="71"/>
      <c r="J385" s="71"/>
      <c r="K385" s="71"/>
      <c r="L385" s="72"/>
      <c r="M385" s="73"/>
      <c r="N385" s="73"/>
      <c r="O385" s="73"/>
    </row>
    <row r="386" spans="1:15" ht="15" customHeight="1" x14ac:dyDescent="0.2">
      <c r="A386" s="191"/>
      <c r="B386" s="100"/>
      <c r="C386" s="65"/>
      <c r="D386" s="192"/>
      <c r="E386" s="100"/>
      <c r="F386" s="65"/>
      <c r="G386" s="66"/>
      <c r="H386" s="70"/>
      <c r="I386" s="71"/>
      <c r="J386" s="71"/>
      <c r="K386" s="71"/>
      <c r="L386" s="72"/>
      <c r="M386" s="73"/>
      <c r="N386" s="73"/>
      <c r="O386" s="73"/>
    </row>
    <row r="387" spans="1:15" ht="15" customHeight="1" x14ac:dyDescent="0.2">
      <c r="A387" s="191"/>
      <c r="B387" s="100"/>
      <c r="C387" s="65"/>
      <c r="D387" s="192"/>
      <c r="E387" s="100"/>
      <c r="F387" s="65"/>
      <c r="G387" s="66"/>
      <c r="H387" s="70"/>
      <c r="I387" s="71"/>
      <c r="J387" s="71"/>
      <c r="K387" s="71"/>
      <c r="L387" s="72"/>
      <c r="M387" s="73"/>
      <c r="N387" s="73"/>
      <c r="O387" s="73"/>
    </row>
    <row r="388" spans="1:15" ht="15" customHeight="1" x14ac:dyDescent="0.2">
      <c r="A388" s="191"/>
      <c r="B388" s="100"/>
      <c r="C388" s="65"/>
      <c r="D388" s="192"/>
      <c r="E388" s="100"/>
      <c r="F388" s="65"/>
      <c r="G388" s="66"/>
      <c r="H388" s="70"/>
      <c r="I388" s="71"/>
      <c r="J388" s="71"/>
      <c r="K388" s="71"/>
      <c r="L388" s="72"/>
      <c r="M388" s="73"/>
      <c r="N388" s="73"/>
      <c r="O388" s="73"/>
    </row>
    <row r="389" spans="1:15" ht="15" customHeight="1" x14ac:dyDescent="0.2">
      <c r="A389" s="191"/>
      <c r="B389" s="100"/>
      <c r="C389" s="65"/>
      <c r="D389" s="192"/>
      <c r="E389" s="100"/>
      <c r="F389" s="65"/>
      <c r="G389" s="66"/>
      <c r="H389" s="70"/>
      <c r="I389" s="71"/>
      <c r="J389" s="71"/>
      <c r="K389" s="71"/>
      <c r="L389" s="72"/>
      <c r="M389" s="73"/>
      <c r="N389" s="73"/>
      <c r="O389" s="73"/>
    </row>
    <row r="390" spans="1:15" ht="15" customHeight="1" x14ac:dyDescent="0.2">
      <c r="A390" s="191"/>
      <c r="B390" s="100"/>
      <c r="C390" s="65"/>
      <c r="D390" s="192"/>
      <c r="E390" s="100"/>
      <c r="F390" s="65"/>
      <c r="G390" s="66"/>
      <c r="H390" s="70"/>
      <c r="I390" s="71"/>
      <c r="J390" s="71"/>
      <c r="K390" s="71"/>
      <c r="L390" s="72"/>
      <c r="M390" s="73"/>
      <c r="N390" s="73"/>
      <c r="O390" s="73"/>
    </row>
    <row r="391" spans="1:15" ht="15" customHeight="1" x14ac:dyDescent="0.2">
      <c r="A391" s="191"/>
      <c r="B391" s="100"/>
      <c r="C391" s="65"/>
      <c r="D391" s="192"/>
      <c r="E391" s="100"/>
      <c r="F391" s="65"/>
      <c r="G391" s="66"/>
      <c r="H391" s="70"/>
      <c r="I391" s="71"/>
      <c r="J391" s="71"/>
      <c r="K391" s="71"/>
      <c r="L391" s="72"/>
      <c r="M391" s="73"/>
      <c r="N391" s="73"/>
      <c r="O391" s="73"/>
    </row>
    <row r="392" spans="1:15" ht="15" customHeight="1" x14ac:dyDescent="0.2">
      <c r="A392" s="191"/>
      <c r="B392" s="100"/>
      <c r="C392" s="65"/>
      <c r="D392" s="192"/>
      <c r="E392" s="100"/>
      <c r="F392" s="65"/>
      <c r="G392" s="66"/>
      <c r="H392" s="70"/>
      <c r="I392" s="71"/>
      <c r="J392" s="71"/>
      <c r="K392" s="71"/>
      <c r="L392" s="72"/>
      <c r="M392" s="73"/>
      <c r="N392" s="73"/>
      <c r="O392" s="73"/>
    </row>
    <row r="393" spans="1:15" ht="15" customHeight="1" x14ac:dyDescent="0.2">
      <c r="A393" s="191"/>
      <c r="B393" s="100"/>
      <c r="C393" s="65"/>
      <c r="D393" s="192"/>
      <c r="E393" s="100"/>
      <c r="F393" s="65"/>
      <c r="G393" s="66"/>
      <c r="H393" s="70"/>
      <c r="I393" s="71"/>
      <c r="J393" s="71"/>
      <c r="K393" s="71"/>
      <c r="L393" s="72"/>
      <c r="M393" s="73"/>
      <c r="N393" s="73"/>
      <c r="O393" s="73"/>
    </row>
    <row r="394" spans="1:15" ht="15" customHeight="1" x14ac:dyDescent="0.2">
      <c r="A394" s="191"/>
      <c r="B394" s="100"/>
      <c r="C394" s="65"/>
      <c r="D394" s="192"/>
      <c r="E394" s="100"/>
      <c r="F394" s="65"/>
      <c r="G394" s="66"/>
      <c r="H394" s="70"/>
      <c r="I394" s="71"/>
      <c r="J394" s="71"/>
      <c r="K394" s="71"/>
      <c r="L394" s="72"/>
      <c r="M394" s="73"/>
      <c r="N394" s="73"/>
      <c r="O394" s="73"/>
    </row>
    <row r="395" spans="1:15" ht="15" customHeight="1" x14ac:dyDescent="0.2">
      <c r="A395" s="191"/>
      <c r="B395" s="100"/>
      <c r="C395" s="65"/>
      <c r="D395" s="192"/>
      <c r="E395" s="100"/>
      <c r="F395" s="65"/>
      <c r="G395" s="66"/>
      <c r="H395" s="70"/>
      <c r="I395" s="71"/>
      <c r="J395" s="71"/>
      <c r="K395" s="71"/>
      <c r="L395" s="72"/>
      <c r="M395" s="73"/>
      <c r="N395" s="73"/>
      <c r="O395" s="73"/>
    </row>
    <row r="396" spans="1:15" ht="15" customHeight="1" x14ac:dyDescent="0.2">
      <c r="A396" s="191"/>
      <c r="B396" s="100"/>
      <c r="C396" s="65"/>
      <c r="D396" s="192"/>
      <c r="E396" s="100"/>
      <c r="F396" s="65"/>
      <c r="G396" s="66"/>
      <c r="H396" s="70"/>
      <c r="I396" s="71"/>
      <c r="J396" s="71"/>
      <c r="K396" s="71"/>
      <c r="L396" s="72"/>
      <c r="M396" s="73"/>
      <c r="N396" s="73"/>
      <c r="O396" s="73"/>
    </row>
    <row r="397" spans="1:15" ht="15" customHeight="1" x14ac:dyDescent="0.2">
      <c r="A397" s="191"/>
      <c r="B397" s="100"/>
      <c r="C397" s="65"/>
      <c r="D397" s="192"/>
      <c r="E397" s="100"/>
      <c r="F397" s="65"/>
      <c r="G397" s="66"/>
      <c r="H397" s="70"/>
      <c r="I397" s="71"/>
      <c r="J397" s="71"/>
      <c r="K397" s="71"/>
      <c r="L397" s="72"/>
      <c r="M397" s="73"/>
      <c r="N397" s="73"/>
      <c r="O397" s="73"/>
    </row>
    <row r="398" spans="1:15" ht="15" customHeight="1" x14ac:dyDescent="0.2">
      <c r="A398" s="191"/>
      <c r="B398" s="100"/>
      <c r="C398" s="65"/>
      <c r="D398" s="192"/>
      <c r="E398" s="100"/>
      <c r="F398" s="65"/>
      <c r="G398" s="66"/>
      <c r="H398" s="70"/>
      <c r="I398" s="71"/>
      <c r="J398" s="71"/>
      <c r="K398" s="71"/>
      <c r="L398" s="72"/>
      <c r="M398" s="73"/>
      <c r="N398" s="73"/>
      <c r="O398" s="73"/>
    </row>
    <row r="399" spans="1:15" ht="15" customHeight="1" x14ac:dyDescent="0.2">
      <c r="A399" s="191"/>
      <c r="B399" s="100"/>
      <c r="C399" s="65"/>
      <c r="D399" s="192"/>
      <c r="E399" s="100"/>
      <c r="F399" s="65"/>
      <c r="G399" s="66"/>
      <c r="H399" s="70"/>
      <c r="I399" s="71"/>
      <c r="J399" s="71"/>
      <c r="K399" s="71"/>
      <c r="L399" s="72"/>
      <c r="M399" s="73"/>
      <c r="N399" s="73"/>
      <c r="O399" s="73"/>
    </row>
    <row r="400" spans="1:15" ht="15" customHeight="1" x14ac:dyDescent="0.2">
      <c r="A400" s="191"/>
      <c r="B400" s="100"/>
      <c r="C400" s="65"/>
      <c r="D400" s="192"/>
      <c r="E400" s="100"/>
      <c r="F400" s="65"/>
      <c r="G400" s="66"/>
      <c r="H400" s="70"/>
      <c r="I400" s="71"/>
      <c r="J400" s="71"/>
      <c r="K400" s="71"/>
      <c r="L400" s="72"/>
      <c r="M400" s="73"/>
      <c r="N400" s="73"/>
      <c r="O400" s="73"/>
    </row>
    <row r="401" spans="1:15" ht="15" customHeight="1" x14ac:dyDescent="0.2">
      <c r="A401" s="191"/>
      <c r="B401" s="100"/>
      <c r="C401" s="65"/>
      <c r="D401" s="192"/>
      <c r="E401" s="100"/>
      <c r="F401" s="65"/>
      <c r="G401" s="66"/>
      <c r="H401" s="70"/>
      <c r="I401" s="71"/>
      <c r="J401" s="71"/>
      <c r="K401" s="71"/>
      <c r="L401" s="72"/>
      <c r="M401" s="73"/>
      <c r="N401" s="73"/>
      <c r="O401" s="73"/>
    </row>
    <row r="402" spans="1:15" ht="15" customHeight="1" x14ac:dyDescent="0.2">
      <c r="A402" s="191"/>
      <c r="B402" s="100"/>
      <c r="C402" s="65"/>
      <c r="D402" s="192"/>
      <c r="E402" s="100"/>
      <c r="F402" s="65"/>
      <c r="G402" s="66"/>
      <c r="H402" s="70"/>
      <c r="I402" s="71"/>
      <c r="J402" s="71"/>
      <c r="K402" s="71"/>
      <c r="L402" s="72"/>
      <c r="M402" s="73"/>
      <c r="N402" s="73"/>
      <c r="O402" s="73"/>
    </row>
    <row r="403" spans="1:15" ht="15" customHeight="1" x14ac:dyDescent="0.2">
      <c r="A403" s="191"/>
      <c r="B403" s="100"/>
      <c r="C403" s="65"/>
      <c r="D403" s="192"/>
      <c r="E403" s="100"/>
      <c r="F403" s="65"/>
      <c r="G403" s="66"/>
      <c r="H403" s="70"/>
      <c r="I403" s="71"/>
      <c r="J403" s="71"/>
      <c r="K403" s="71"/>
      <c r="L403" s="72"/>
      <c r="M403" s="73"/>
      <c r="N403" s="73"/>
      <c r="O403" s="73"/>
    </row>
    <row r="404" spans="1:15" ht="15" customHeight="1" x14ac:dyDescent="0.2">
      <c r="A404" s="191"/>
      <c r="B404" s="100"/>
      <c r="C404" s="65"/>
      <c r="D404" s="192"/>
      <c r="E404" s="100"/>
      <c r="F404" s="65"/>
      <c r="G404" s="66"/>
      <c r="H404" s="70"/>
      <c r="I404" s="71"/>
      <c r="J404" s="71"/>
      <c r="K404" s="71"/>
      <c r="L404" s="72"/>
      <c r="M404" s="73"/>
      <c r="N404" s="73"/>
      <c r="O404" s="73"/>
    </row>
    <row r="405" spans="1:15" ht="15" customHeight="1" x14ac:dyDescent="0.2">
      <c r="A405" s="191"/>
      <c r="B405" s="100"/>
      <c r="C405" s="65"/>
      <c r="D405" s="192"/>
      <c r="E405" s="100"/>
      <c r="F405" s="65"/>
      <c r="G405" s="66"/>
      <c r="H405" s="70"/>
      <c r="I405" s="71"/>
      <c r="J405" s="71"/>
      <c r="K405" s="71"/>
      <c r="L405" s="72"/>
      <c r="M405" s="73"/>
      <c r="N405" s="73"/>
      <c r="O405" s="73"/>
    </row>
    <row r="406" spans="1:15" ht="15" customHeight="1" x14ac:dyDescent="0.2">
      <c r="A406" s="191"/>
      <c r="B406" s="100"/>
      <c r="C406" s="65"/>
      <c r="D406" s="192"/>
      <c r="E406" s="100"/>
      <c r="F406" s="65"/>
      <c r="G406" s="66"/>
      <c r="H406" s="70"/>
      <c r="I406" s="71"/>
      <c r="J406" s="71"/>
      <c r="K406" s="71"/>
      <c r="L406" s="72"/>
      <c r="M406" s="73"/>
      <c r="N406" s="73"/>
      <c r="O406" s="73"/>
    </row>
    <row r="407" spans="1:15" ht="15" customHeight="1" x14ac:dyDescent="0.2">
      <c r="A407" s="191"/>
      <c r="B407" s="100"/>
      <c r="C407" s="65"/>
      <c r="D407" s="192"/>
      <c r="E407" s="100"/>
      <c r="F407" s="65"/>
      <c r="G407" s="66"/>
      <c r="H407" s="70"/>
      <c r="I407" s="71"/>
      <c r="J407" s="71"/>
      <c r="K407" s="71"/>
      <c r="L407" s="72"/>
      <c r="M407" s="73"/>
      <c r="N407" s="73"/>
      <c r="O407" s="73"/>
    </row>
    <row r="408" spans="1:15" ht="15" customHeight="1" x14ac:dyDescent="0.2">
      <c r="A408" s="191"/>
      <c r="B408" s="100"/>
      <c r="C408" s="65"/>
      <c r="D408" s="192"/>
      <c r="E408" s="100"/>
      <c r="F408" s="65"/>
      <c r="G408" s="66"/>
      <c r="H408" s="70"/>
      <c r="I408" s="71"/>
      <c r="J408" s="71"/>
      <c r="K408" s="71"/>
      <c r="L408" s="72"/>
      <c r="M408" s="73"/>
      <c r="N408" s="73"/>
      <c r="O408" s="73"/>
    </row>
    <row r="409" spans="1:15" ht="15" customHeight="1" x14ac:dyDescent="0.2">
      <c r="A409" s="191"/>
      <c r="B409" s="100"/>
      <c r="C409" s="65"/>
      <c r="D409" s="192"/>
      <c r="E409" s="100"/>
      <c r="F409" s="65"/>
      <c r="G409" s="66"/>
      <c r="H409" s="70"/>
      <c r="I409" s="71"/>
      <c r="J409" s="71"/>
      <c r="K409" s="71"/>
      <c r="L409" s="72"/>
      <c r="M409" s="73"/>
      <c r="N409" s="73"/>
      <c r="O409" s="73"/>
    </row>
    <row r="410" spans="1:15" ht="15" customHeight="1" x14ac:dyDescent="0.2">
      <c r="A410" s="191"/>
      <c r="B410" s="100"/>
      <c r="C410" s="65"/>
      <c r="D410" s="192"/>
      <c r="E410" s="100"/>
      <c r="F410" s="65"/>
      <c r="G410" s="66"/>
      <c r="H410" s="70"/>
      <c r="I410" s="71"/>
      <c r="J410" s="71"/>
      <c r="K410" s="71"/>
      <c r="L410" s="72"/>
      <c r="M410" s="73"/>
      <c r="N410" s="73"/>
      <c r="O410" s="73"/>
    </row>
  </sheetData>
  <mergeCells count="12">
    <mergeCell ref="D7:F7"/>
    <mergeCell ref="D8:F8"/>
    <mergeCell ref="A5:C5"/>
    <mergeCell ref="A6:C6"/>
    <mergeCell ref="A7:C7"/>
    <mergeCell ref="A8:C8"/>
    <mergeCell ref="A4:F4"/>
    <mergeCell ref="D5:F5"/>
    <mergeCell ref="D6:F6"/>
    <mergeCell ref="F1:O1"/>
    <mergeCell ref="A2:O2"/>
    <mergeCell ref="C1:D1"/>
  </mergeCells>
  <hyperlinks>
    <hyperlink ref="A1" location="Overview!A1" display="Back to Overview"/>
  </hyperlinks>
  <pageMargins left="0.39370078740157483" right="0.39370078740157483" top="0.51181102362204722" bottom="0.74803149606299213" header="0.27559055118110237" footer="0.27559055118110237"/>
  <pageSetup paperSize="9" scale="52" fitToHeight="0" orientation="landscape" r:id="rId1"/>
  <headerFooter differentFirst="1" scaleWithDoc="0">
    <oddHeader>&amp;L&amp;"Arial,Bold"Annex 2&amp;"Arial,Regular" -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&amp;L&amp;"Arial,Bold"Annex 2&amp;"Arial,Regular" - Schedule of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&amp;R&amp;8
</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404"/>
  <sheetViews>
    <sheetView topLeftCell="E160" zoomScale="80" zoomScaleNormal="80" zoomScaleSheetLayoutView="100" zoomScalePageLayoutView="55" workbookViewId="0">
      <selection activeCell="E5" sqref="E5:H187"/>
    </sheetView>
  </sheetViews>
  <sheetFormatPr defaultColWidth="9.140625" defaultRowHeight="12.75" x14ac:dyDescent="0.2"/>
  <cols>
    <col min="1" max="2" width="12.85546875" style="59" bestFit="1" customWidth="1"/>
    <col min="3" max="3" width="14.140625" style="67" bestFit="1" customWidth="1"/>
    <col min="4" max="4" width="49.7109375" style="67" bestFit="1" customWidth="1"/>
    <col min="5" max="5" width="20.7109375" style="68" customWidth="1"/>
    <col min="6" max="7" width="20.7109375" style="69" customWidth="1"/>
    <col min="8" max="8" width="20.7109375" style="59" customWidth="1"/>
    <col min="9" max="9" width="15.5703125" style="59" customWidth="1"/>
    <col min="10" max="13" width="9.140625" style="59"/>
    <col min="14" max="14" width="9.42578125" style="59" bestFit="1" customWidth="1"/>
    <col min="15" max="16384" width="9.140625" style="59"/>
  </cols>
  <sheetData>
    <row r="1" spans="1:14" ht="66.75" customHeight="1" x14ac:dyDescent="0.2">
      <c r="A1" s="272" t="s">
        <v>112</v>
      </c>
      <c r="B1" s="272"/>
      <c r="C1" s="272"/>
      <c r="D1" s="272"/>
      <c r="E1" s="272"/>
      <c r="F1" s="272"/>
      <c r="G1" s="272"/>
      <c r="H1" s="272"/>
    </row>
    <row r="2" spans="1:14" s="60" customFormat="1" ht="25.5" customHeight="1" x14ac:dyDescent="0.2">
      <c r="A2" s="262" t="str">
        <f>Overview!B4&amp; " - Effective from "&amp;TEXT(Overview!D4,"D MMMM YYYY")&amp;" - "&amp;Overview!E4&amp;" EDCM import charges"</f>
        <v>Western Power Distribution (South Wales) plc - Effective from 1 April 2021 - Final EDCM import charges</v>
      </c>
      <c r="B2" s="263"/>
      <c r="C2" s="263"/>
      <c r="D2" s="263"/>
      <c r="E2" s="263"/>
      <c r="F2" s="263"/>
      <c r="G2" s="263"/>
      <c r="H2" s="264"/>
    </row>
    <row r="3" spans="1:14" s="92" customFormat="1" ht="12" customHeight="1" x14ac:dyDescent="0.2">
      <c r="A3" s="93"/>
      <c r="B3" s="93"/>
      <c r="C3" s="93"/>
      <c r="D3" s="94"/>
      <c r="E3" s="95"/>
      <c r="F3" s="95"/>
      <c r="G3" s="96"/>
      <c r="H3" s="96"/>
      <c r="I3" s="89"/>
      <c r="J3" s="89"/>
      <c r="K3" s="89"/>
      <c r="L3" s="89"/>
      <c r="M3" s="89"/>
      <c r="N3" s="89"/>
    </row>
    <row r="4" spans="1:14" ht="60.75" customHeight="1" x14ac:dyDescent="0.2">
      <c r="A4" s="61" t="s">
        <v>99</v>
      </c>
      <c r="B4" s="62" t="s">
        <v>62</v>
      </c>
      <c r="C4" s="61" t="s">
        <v>63</v>
      </c>
      <c r="D4" s="63" t="s">
        <v>55</v>
      </c>
      <c r="E4" s="139" t="str">
        <f>'Annex 2 EHV charges'!H10</f>
        <v>Import
Super Red
unit charge
(p/kWh)</v>
      </c>
      <c r="F4" s="139" t="str">
        <f>'Annex 2 EHV charges'!I10</f>
        <v>Import
fixed charge
(p/day)</v>
      </c>
      <c r="G4" s="139" t="str">
        <f>'Annex 2 EHV charges'!J10</f>
        <v>Import
capacity charge
(p/kVA/day)</v>
      </c>
      <c r="H4" s="139" t="str">
        <f>'Annex 2 EHV charges'!K10</f>
        <v>Import
exceeded capacity charge
(p/kVA/day)</v>
      </c>
    </row>
    <row r="5" spans="1:14" x14ac:dyDescent="0.2">
      <c r="A5" s="101">
        <f t="array" ref="A5">IFERROR(INDEX('Annex 2 EHV charges'!$A$11:$A$410, MATCH(0, IF(ISBLANK('Annex 2 EHV charges'!$A$11:$A$410),1, COUNTIF(A$4:$A4, 'Annex 2 EHV charges'!$A$11:$A$410)), 0)),"")</f>
        <v>419</v>
      </c>
      <c r="B5" s="101">
        <f>IF($A5="","",VLOOKUP($A5,'Annex 2 EHV charges'!$A:$O,2,0))</f>
        <v>419</v>
      </c>
      <c r="C5" s="102">
        <f>IF($A5="","",VLOOKUP($A5,'Annex 2 EHV charges'!$A:$O,3,0))</f>
        <v>2100041256896</v>
      </c>
      <c r="D5" s="101" t="str">
        <f>IF($A5="","",VLOOKUP($A5,'Annex 2 EHV charges'!$A:$O,7,0))</f>
        <v>Mynydd Y Bwllfa WF</v>
      </c>
      <c r="E5" s="106" t="str">
        <f>IFERROR(IF(VLOOKUP($A5,'Annex 2 EHV charges'!$A:$O,8,FALSE)=0,"",VLOOKUP($A5,'Annex 2 EHV charges'!$A:$O,8,FALSE)),"")</f>
        <v/>
      </c>
      <c r="F5" s="107">
        <f>IFERROR(IF(VLOOKUP($A5,'Annex 2 EHV charges'!$A:$O,9,FALSE)=0,"",VLOOKUP($A5,'Annex 2 EHV charges'!$A:$O,9,FALSE)),"")</f>
        <v>26.78</v>
      </c>
      <c r="G5" s="108">
        <f>IFERROR(IF(VLOOKUP($A5,'Annex 2 EHV charges'!$A:$O,10,FALSE)=0,"",VLOOKUP($A5,'Annex 2 EHV charges'!$A:$O,10,FALSE)),"")</f>
        <v>1.88</v>
      </c>
      <c r="H5" s="108">
        <f>IFERROR(IF(VLOOKUP($A5,'Annex 2 EHV charges'!$A:$O,11,FALSE)=0,"",VLOOKUP($A5,'Annex 2 EHV charges'!$A:$O,11,FALSE)),"")</f>
        <v>1.88</v>
      </c>
    </row>
    <row r="6" spans="1:14" x14ac:dyDescent="0.2">
      <c r="A6" s="101">
        <f t="array" ref="A6">IFERROR(INDEX('Annex 2 EHV charges'!$A$11:$A$410, MATCH(0, IF(ISBLANK('Annex 2 EHV charges'!$A$11:$A$410),1, COUNTIF(A$4:$A5, 'Annex 2 EHV charges'!$A$11:$A$410)), 0)),"")</f>
        <v>420</v>
      </c>
      <c r="B6" s="101">
        <f>IF($A6="","",VLOOKUP($A6,'Annex 2 EHV charges'!$A:$O,2,0))</f>
        <v>420</v>
      </c>
      <c r="C6" s="102">
        <f>IF($A6="","",VLOOKUP($A6,'Annex 2 EHV charges'!$A:$O,3,0))</f>
        <v>2100041327873</v>
      </c>
      <c r="D6" s="101" t="str">
        <f>IF($A6="","",VLOOKUP($A6,'Annex 2 EHV charges'!$A:$O,7,0))</f>
        <v>Western Wood 2 Biomass</v>
      </c>
      <c r="E6" s="106" t="str">
        <f>IFERROR(IF(VLOOKUP($A6,'Annex 2 EHV charges'!$A:$O,8,FALSE)=0,"",VLOOKUP($A6,'Annex 2 EHV charges'!$A:$O,8,FALSE)),"")</f>
        <v/>
      </c>
      <c r="F6" s="107">
        <f>IFERROR(IF(VLOOKUP($A6,'Annex 2 EHV charges'!$A:$O,9,FALSE)=0,"",VLOOKUP($A6,'Annex 2 EHV charges'!$A:$O,9,FALSE)),"")</f>
        <v>144.96</v>
      </c>
      <c r="G6" s="108">
        <f>IFERROR(IF(VLOOKUP($A6,'Annex 2 EHV charges'!$A:$O,10,FALSE)=0,"",VLOOKUP($A6,'Annex 2 EHV charges'!$A:$O,10,FALSE)),"")</f>
        <v>2.15</v>
      </c>
      <c r="H6" s="108">
        <f>IFERROR(IF(VLOOKUP($A6,'Annex 2 EHV charges'!$A:$O,11,FALSE)=0,"",VLOOKUP($A6,'Annex 2 EHV charges'!$A:$O,11,FALSE)),"")</f>
        <v>2.15</v>
      </c>
    </row>
    <row r="7" spans="1:14" x14ac:dyDescent="0.2">
      <c r="A7" s="101">
        <f t="array" ref="A7">IFERROR(INDEX('Annex 2 EHV charges'!$A$11:$A$410, MATCH(0, IF(ISBLANK('Annex 2 EHV charges'!$A$11:$A$410),1, COUNTIF(A$4:$A6, 'Annex 2 EHV charges'!$A$11:$A$410)), 0)),"")</f>
        <v>421</v>
      </c>
      <c r="B7" s="101">
        <f>IF($A7="","",VLOOKUP($A7,'Annex 2 EHV charges'!$A:$O,2,0))</f>
        <v>421</v>
      </c>
      <c r="C7" s="102">
        <f>IF($A7="","",VLOOKUP($A7,'Annex 2 EHV charges'!$A:$O,3,0))</f>
        <v>2100041453132</v>
      </c>
      <c r="D7" s="101" t="str">
        <f>IF($A7="","",VLOOKUP($A7,'Annex 2 EHV charges'!$A:$O,7,0))</f>
        <v>Mynydd Y Gwair WF</v>
      </c>
      <c r="E7" s="106" t="str">
        <f>IFERROR(IF(VLOOKUP($A7,'Annex 2 EHV charges'!$A:$O,8,FALSE)=0,"",VLOOKUP($A7,'Annex 2 EHV charges'!$A:$O,8,FALSE)),"")</f>
        <v/>
      </c>
      <c r="F7" s="107">
        <f>IFERROR(IF(VLOOKUP($A7,'Annex 2 EHV charges'!$A:$O,9,FALSE)=0,"",VLOOKUP($A7,'Annex 2 EHV charges'!$A:$O,9,FALSE)),"")</f>
        <v>9.98</v>
      </c>
      <c r="G7" s="108">
        <f>IFERROR(IF(VLOOKUP($A7,'Annex 2 EHV charges'!$A:$O,10,FALSE)=0,"",VLOOKUP($A7,'Annex 2 EHV charges'!$A:$O,10,FALSE)),"")</f>
        <v>2</v>
      </c>
      <c r="H7" s="108">
        <f>IFERROR(IF(VLOOKUP($A7,'Annex 2 EHV charges'!$A:$O,11,FALSE)=0,"",VLOOKUP($A7,'Annex 2 EHV charges'!$A:$O,11,FALSE)),"")</f>
        <v>2</v>
      </c>
    </row>
    <row r="8" spans="1:14" x14ac:dyDescent="0.2">
      <c r="A8" s="101">
        <f t="array" ref="A8">IFERROR(INDEX('Annex 2 EHV charges'!$A$11:$A$410, MATCH(0, IF(ISBLANK('Annex 2 EHV charges'!$A$11:$A$410),1, COUNTIF(A$4:$A7, 'Annex 2 EHV charges'!$A$11:$A$410)), 0)),"")</f>
        <v>460</v>
      </c>
      <c r="B8" s="101">
        <f>IF($A8="","",VLOOKUP($A8,'Annex 2 EHV charges'!$A:$O,2,0))</f>
        <v>460</v>
      </c>
      <c r="C8" s="102">
        <f>IF($A8="","",VLOOKUP($A8,'Annex 2 EHV charges'!$A:$O,3,0))</f>
        <v>2100041270311</v>
      </c>
      <c r="D8" s="101" t="str">
        <f>IF($A8="","",VLOOKUP($A8,'Annex 2 EHV charges'!$A:$O,7,0))</f>
        <v>Penrhiwarwydd Farm PV</v>
      </c>
      <c r="E8" s="106">
        <f>IFERROR(IF(VLOOKUP($A8,'Annex 2 EHV charges'!$A:$O,8,FALSE)=0,"",VLOOKUP($A8,'Annex 2 EHV charges'!$A:$O,8,FALSE)),"")</f>
        <v>0.46800000000000003</v>
      </c>
      <c r="F8" s="107">
        <f>IFERROR(IF(VLOOKUP($A8,'Annex 2 EHV charges'!$A:$O,9,FALSE)=0,"",VLOOKUP($A8,'Annex 2 EHV charges'!$A:$O,9,FALSE)),"")</f>
        <v>12.1</v>
      </c>
      <c r="G8" s="108">
        <f>IFERROR(IF(VLOOKUP($A8,'Annex 2 EHV charges'!$A:$O,10,FALSE)=0,"",VLOOKUP($A8,'Annex 2 EHV charges'!$A:$O,10,FALSE)),"")</f>
        <v>2.34</v>
      </c>
      <c r="H8" s="108">
        <f>IFERROR(IF(VLOOKUP($A8,'Annex 2 EHV charges'!$A:$O,11,FALSE)=0,"",VLOOKUP($A8,'Annex 2 EHV charges'!$A:$O,11,FALSE)),"")</f>
        <v>2.34</v>
      </c>
    </row>
    <row r="9" spans="1:14" x14ac:dyDescent="0.2">
      <c r="A9" s="101">
        <f t="array" ref="A9">IFERROR(INDEX('Annex 2 EHV charges'!$A$11:$A$410, MATCH(0, IF(ISBLANK('Annex 2 EHV charges'!$A$11:$A$410),1, COUNTIF(A$4:$A8, 'Annex 2 EHV charges'!$A$11:$A$410)), 0)),"")</f>
        <v>461</v>
      </c>
      <c r="B9" s="101">
        <f>IF($A9="","",VLOOKUP($A9,'Annex 2 EHV charges'!$A:$O,2,0))</f>
        <v>461</v>
      </c>
      <c r="C9" s="102">
        <f>IF($A9="","",VLOOKUP($A9,'Annex 2 EHV charges'!$A:$O,3,0))</f>
        <v>2100041270288</v>
      </c>
      <c r="D9" s="101" t="str">
        <f>IF($A9="","",VLOOKUP($A9,'Annex 2 EHV charges'!$A:$O,7,0))</f>
        <v>Cwmbargoed Coal Washery</v>
      </c>
      <c r="E9" s="106">
        <f>IFERROR(IF(VLOOKUP($A9,'Annex 2 EHV charges'!$A:$O,8,FALSE)=0,"",VLOOKUP($A9,'Annex 2 EHV charges'!$A:$O,8,FALSE)),"")</f>
        <v>6.7000000000000004E-2</v>
      </c>
      <c r="F9" s="107">
        <f>IFERROR(IF(VLOOKUP($A9,'Annex 2 EHV charges'!$A:$O,9,FALSE)=0,"",VLOOKUP($A9,'Annex 2 EHV charges'!$A:$O,9,FALSE)),"")</f>
        <v>599.58000000000004</v>
      </c>
      <c r="G9" s="108">
        <f>IFERROR(IF(VLOOKUP($A9,'Annex 2 EHV charges'!$A:$O,10,FALSE)=0,"",VLOOKUP($A9,'Annex 2 EHV charges'!$A:$O,10,FALSE)),"")</f>
        <v>2.27</v>
      </c>
      <c r="H9" s="108">
        <f>IFERROR(IF(VLOOKUP($A9,'Annex 2 EHV charges'!$A:$O,11,FALSE)=0,"",VLOOKUP($A9,'Annex 2 EHV charges'!$A:$O,11,FALSE)),"")</f>
        <v>2.27</v>
      </c>
    </row>
    <row r="10" spans="1:14" x14ac:dyDescent="0.2">
      <c r="A10" s="101">
        <f t="array" ref="A10">IFERROR(INDEX('Annex 2 EHV charges'!$A$11:$A$410, MATCH(0, IF(ISBLANK('Annex 2 EHV charges'!$A$11:$A$410),1, COUNTIF(A$4:$A9, 'Annex 2 EHV charges'!$A$11:$A$410)), 0)),"")</f>
        <v>462</v>
      </c>
      <c r="B10" s="101">
        <f>IF($A10="","",VLOOKUP($A10,'Annex 2 EHV charges'!$A:$O,2,0))</f>
        <v>462</v>
      </c>
      <c r="C10" s="102">
        <f>IF($A10="","",VLOOKUP($A10,'Annex 2 EHV charges'!$A:$O,3,0))</f>
        <v>2100041272860</v>
      </c>
      <c r="D10" s="101" t="str">
        <f>IF($A10="","",VLOOKUP($A10,'Annex 2 EHV charges'!$A:$O,7,0))</f>
        <v>Little Neath PV</v>
      </c>
      <c r="E10" s="106">
        <f>IFERROR(IF(VLOOKUP($A10,'Annex 2 EHV charges'!$A:$O,8,FALSE)=0,"",VLOOKUP($A10,'Annex 2 EHV charges'!$A:$O,8,FALSE)),"")</f>
        <v>3.3090000000000002</v>
      </c>
      <c r="F10" s="107">
        <f>IFERROR(IF(VLOOKUP($A10,'Annex 2 EHV charges'!$A:$O,9,FALSE)=0,"",VLOOKUP($A10,'Annex 2 EHV charges'!$A:$O,9,FALSE)),"")</f>
        <v>5.19</v>
      </c>
      <c r="G10" s="108">
        <f>IFERROR(IF(VLOOKUP($A10,'Annex 2 EHV charges'!$A:$O,10,FALSE)=0,"",VLOOKUP($A10,'Annex 2 EHV charges'!$A:$O,10,FALSE)),"")</f>
        <v>4.07</v>
      </c>
      <c r="H10" s="108">
        <f>IFERROR(IF(VLOOKUP($A10,'Annex 2 EHV charges'!$A:$O,11,FALSE)=0,"",VLOOKUP($A10,'Annex 2 EHV charges'!$A:$O,11,FALSE)),"")</f>
        <v>4.07</v>
      </c>
    </row>
    <row r="11" spans="1:14" x14ac:dyDescent="0.2">
      <c r="A11" s="101">
        <f t="array" ref="A11">IFERROR(INDEX('Annex 2 EHV charges'!$A$11:$A$410, MATCH(0, IF(ISBLANK('Annex 2 EHV charges'!$A$11:$A$410),1, COUNTIF(A$4:$A10, 'Annex 2 EHV charges'!$A$11:$A$410)), 0)),"")</f>
        <v>463</v>
      </c>
      <c r="B11" s="101">
        <f>IF($A11="","",VLOOKUP($A11,'Annex 2 EHV charges'!$A:$O,2,0))</f>
        <v>463</v>
      </c>
      <c r="C11" s="102">
        <f>IF($A11="","",VLOOKUP($A11,'Annex 2 EHV charges'!$A:$O,3,0))</f>
        <v>2100041136537</v>
      </c>
      <c r="D11" s="101" t="str">
        <f>IF($A11="","",VLOOKUP($A11,'Annex 2 EHV charges'!$A:$O,7,0))</f>
        <v>Hoplass Farm PV</v>
      </c>
      <c r="E11" s="106">
        <f>IFERROR(IF(VLOOKUP($A11,'Annex 2 EHV charges'!$A:$O,8,FALSE)=0,"",VLOOKUP($A11,'Annex 2 EHV charges'!$A:$O,8,FALSE)),"")</f>
        <v>3.3090000000000002</v>
      </c>
      <c r="F11" s="107">
        <f>IFERROR(IF(VLOOKUP($A11,'Annex 2 EHV charges'!$A:$O,9,FALSE)=0,"",VLOOKUP($A11,'Annex 2 EHV charges'!$A:$O,9,FALSE)),"")</f>
        <v>2.59</v>
      </c>
      <c r="G11" s="108">
        <f>IFERROR(IF(VLOOKUP($A11,'Annex 2 EHV charges'!$A:$O,10,FALSE)=0,"",VLOOKUP($A11,'Annex 2 EHV charges'!$A:$O,10,FALSE)),"")</f>
        <v>6.33</v>
      </c>
      <c r="H11" s="108">
        <f>IFERROR(IF(VLOOKUP($A11,'Annex 2 EHV charges'!$A:$O,11,FALSE)=0,"",VLOOKUP($A11,'Annex 2 EHV charges'!$A:$O,11,FALSE)),"")</f>
        <v>6.33</v>
      </c>
    </row>
    <row r="12" spans="1:14" x14ac:dyDescent="0.2">
      <c r="A12" s="101">
        <f t="array" ref="A12">IFERROR(INDEX('Annex 2 EHV charges'!$A$11:$A$410, MATCH(0, IF(ISBLANK('Annex 2 EHV charges'!$A$11:$A$410),1, COUNTIF(A$4:$A11, 'Annex 2 EHV charges'!$A$11:$A$410)), 0)),"")</f>
        <v>464</v>
      </c>
      <c r="B12" s="101">
        <f>IF($A12="","",VLOOKUP($A12,'Annex 2 EHV charges'!$A:$O,2,0))</f>
        <v>464</v>
      </c>
      <c r="C12" s="102">
        <f>IF($A12="","",VLOOKUP($A12,'Annex 2 EHV charges'!$A:$O,3,0))</f>
        <v>2100041278152</v>
      </c>
      <c r="D12" s="101" t="str">
        <f>IF($A12="","",VLOOKUP($A12,'Annex 2 EHV charges'!$A:$O,7,0))</f>
        <v>Gelliwern Isaf PV</v>
      </c>
      <c r="E12" s="106" t="str">
        <f>IFERROR(IF(VLOOKUP($A12,'Annex 2 EHV charges'!$A:$O,8,FALSE)=0,"",VLOOKUP($A12,'Annex 2 EHV charges'!$A:$O,8,FALSE)),"")</f>
        <v/>
      </c>
      <c r="F12" s="107">
        <f>IFERROR(IF(VLOOKUP($A12,'Annex 2 EHV charges'!$A:$O,9,FALSE)=0,"",VLOOKUP($A12,'Annex 2 EHV charges'!$A:$O,9,FALSE)),"")</f>
        <v>2.54</v>
      </c>
      <c r="G12" s="108">
        <f>IFERROR(IF(VLOOKUP($A12,'Annex 2 EHV charges'!$A:$O,10,FALSE)=0,"",VLOOKUP($A12,'Annex 2 EHV charges'!$A:$O,10,FALSE)),"")</f>
        <v>2.52</v>
      </c>
      <c r="H12" s="108">
        <f>IFERROR(IF(VLOOKUP($A12,'Annex 2 EHV charges'!$A:$O,11,FALSE)=0,"",VLOOKUP($A12,'Annex 2 EHV charges'!$A:$O,11,FALSE)),"")</f>
        <v>2.52</v>
      </c>
    </row>
    <row r="13" spans="1:14" x14ac:dyDescent="0.2">
      <c r="A13" s="101">
        <f t="array" ref="A13">IFERROR(INDEX('Annex 2 EHV charges'!$A$11:$A$410, MATCH(0, IF(ISBLANK('Annex 2 EHV charges'!$A$11:$A$410),1, COUNTIF(A$4:$A12, 'Annex 2 EHV charges'!$A$11:$A$410)), 0)),"")</f>
        <v>465</v>
      </c>
      <c r="B13" s="101">
        <f>IF($A13="","",VLOOKUP($A13,'Annex 2 EHV charges'!$A:$O,2,0))</f>
        <v>465</v>
      </c>
      <c r="C13" s="102">
        <f>IF($A13="","",VLOOKUP($A13,'Annex 2 EHV charges'!$A:$O,3,0))</f>
        <v>2100041290958</v>
      </c>
      <c r="D13" s="101" t="str">
        <f>IF($A13="","",VLOOKUP($A13,'Annex 2 EHV charges'!$A:$O,7,0))</f>
        <v>Oak Cottage PV</v>
      </c>
      <c r="E13" s="106">
        <f>IFERROR(IF(VLOOKUP($A13,'Annex 2 EHV charges'!$A:$O,8,FALSE)=0,"",VLOOKUP($A13,'Annex 2 EHV charges'!$A:$O,8,FALSE)),"")</f>
        <v>6.0839999999999996</v>
      </c>
      <c r="F13" s="107">
        <f>IFERROR(IF(VLOOKUP($A13,'Annex 2 EHV charges'!$A:$O,9,FALSE)=0,"",VLOOKUP($A13,'Annex 2 EHV charges'!$A:$O,9,FALSE)),"")</f>
        <v>56.53</v>
      </c>
      <c r="G13" s="108">
        <f>IFERROR(IF(VLOOKUP($A13,'Annex 2 EHV charges'!$A:$O,10,FALSE)=0,"",VLOOKUP($A13,'Annex 2 EHV charges'!$A:$O,10,FALSE)),"")</f>
        <v>2.23</v>
      </c>
      <c r="H13" s="108">
        <f>IFERROR(IF(VLOOKUP($A13,'Annex 2 EHV charges'!$A:$O,11,FALSE)=0,"",VLOOKUP($A13,'Annex 2 EHV charges'!$A:$O,11,FALSE)),"")</f>
        <v>2.23</v>
      </c>
    </row>
    <row r="14" spans="1:14" x14ac:dyDescent="0.2">
      <c r="A14" s="101">
        <f t="array" ref="A14">IFERROR(INDEX('Annex 2 EHV charges'!$A$11:$A$410, MATCH(0, IF(ISBLANK('Annex 2 EHV charges'!$A$11:$A$410),1, COUNTIF(A$4:$A13, 'Annex 2 EHV charges'!$A$11:$A$410)), 0)),"")</f>
        <v>466</v>
      </c>
      <c r="B14" s="101">
        <f>IF($A14="","",VLOOKUP($A14,'Annex 2 EHV charges'!$A:$O,2,0))</f>
        <v>466</v>
      </c>
      <c r="C14" s="102">
        <f>IF($A14="","",VLOOKUP($A14,'Annex 2 EHV charges'!$A:$O,3,0))</f>
        <v>2100041309926</v>
      </c>
      <c r="D14" s="101" t="str">
        <f>IF($A14="","",VLOOKUP($A14,'Annex 2 EHV charges'!$A:$O,7,0))</f>
        <v>Red Court Farm PV</v>
      </c>
      <c r="E14" s="106">
        <f>IFERROR(IF(VLOOKUP($A14,'Annex 2 EHV charges'!$A:$O,8,FALSE)=0,"",VLOOKUP($A14,'Annex 2 EHV charges'!$A:$O,8,FALSE)),"")</f>
        <v>4.9859999999999998</v>
      </c>
      <c r="F14" s="107">
        <f>IFERROR(IF(VLOOKUP($A14,'Annex 2 EHV charges'!$A:$O,9,FALSE)=0,"",VLOOKUP($A14,'Annex 2 EHV charges'!$A:$O,9,FALSE)),"")</f>
        <v>3.41</v>
      </c>
      <c r="G14" s="108">
        <f>IFERROR(IF(VLOOKUP($A14,'Annex 2 EHV charges'!$A:$O,10,FALSE)=0,"",VLOOKUP($A14,'Annex 2 EHV charges'!$A:$O,10,FALSE)),"")</f>
        <v>3.24</v>
      </c>
      <c r="H14" s="108">
        <f>IFERROR(IF(VLOOKUP($A14,'Annex 2 EHV charges'!$A:$O,11,FALSE)=0,"",VLOOKUP($A14,'Annex 2 EHV charges'!$A:$O,11,FALSE)),"")</f>
        <v>3.24</v>
      </c>
    </row>
    <row r="15" spans="1:14" x14ac:dyDescent="0.2">
      <c r="A15" s="101">
        <f t="array" ref="A15">IFERROR(INDEX('Annex 2 EHV charges'!$A$11:$A$410, MATCH(0, IF(ISBLANK('Annex 2 EHV charges'!$A$11:$A$410),1, COUNTIF(A$4:$A14, 'Annex 2 EHV charges'!$A$11:$A$410)), 0)),"")</f>
        <v>467</v>
      </c>
      <c r="B15" s="101">
        <f>IF($A15="","",VLOOKUP($A15,'Annex 2 EHV charges'!$A:$O,2,0))</f>
        <v>467</v>
      </c>
      <c r="C15" s="102">
        <f>IF($A15="","",VLOOKUP($A15,'Annex 2 EHV charges'!$A:$O,3,0))</f>
        <v>2100041319358</v>
      </c>
      <c r="D15" s="101" t="str">
        <f>IF($A15="","",VLOOKUP($A15,'Annex 2 EHV charges'!$A:$O,7,0))</f>
        <v>Carn Nicholas PV</v>
      </c>
      <c r="E15" s="106">
        <f>IFERROR(IF(VLOOKUP($A15,'Annex 2 EHV charges'!$A:$O,8,FALSE)=0,"",VLOOKUP($A15,'Annex 2 EHV charges'!$A:$O,8,FALSE)),"")</f>
        <v>0.14199999999999999</v>
      </c>
      <c r="F15" s="107">
        <f>IFERROR(IF(VLOOKUP($A15,'Annex 2 EHV charges'!$A:$O,9,FALSE)=0,"",VLOOKUP($A15,'Annex 2 EHV charges'!$A:$O,9,FALSE)),"")</f>
        <v>3.41</v>
      </c>
      <c r="G15" s="108">
        <f>IFERROR(IF(VLOOKUP($A15,'Annex 2 EHV charges'!$A:$O,10,FALSE)=0,"",VLOOKUP($A15,'Annex 2 EHV charges'!$A:$O,10,FALSE)),"")</f>
        <v>2.69</v>
      </c>
      <c r="H15" s="108">
        <f>IFERROR(IF(VLOOKUP($A15,'Annex 2 EHV charges'!$A:$O,11,FALSE)=0,"",VLOOKUP($A15,'Annex 2 EHV charges'!$A:$O,11,FALSE)),"")</f>
        <v>2.69</v>
      </c>
    </row>
    <row r="16" spans="1:14" x14ac:dyDescent="0.2">
      <c r="A16" s="101">
        <f t="array" ref="A16">IFERROR(INDEX('Annex 2 EHV charges'!$A$11:$A$410, MATCH(0, IF(ISBLANK('Annex 2 EHV charges'!$A$11:$A$410),1, COUNTIF(A$4:$A15, 'Annex 2 EHV charges'!$A$11:$A$410)), 0)),"")</f>
        <v>468</v>
      </c>
      <c r="B16" s="101">
        <f>IF($A16="","",VLOOKUP($A16,'Annex 2 EHV charges'!$A:$O,2,0))</f>
        <v>468</v>
      </c>
      <c r="C16" s="102">
        <f>IF($A16="","",VLOOKUP($A16,'Annex 2 EHV charges'!$A:$O,3,0))</f>
        <v>2100041320646</v>
      </c>
      <c r="D16" s="101" t="str">
        <f>IF($A16="","",VLOOKUP($A16,'Annex 2 EHV charges'!$A:$O,7,0))</f>
        <v>Brynwhilach Farm PV</v>
      </c>
      <c r="E16" s="106" t="str">
        <f>IFERROR(IF(VLOOKUP($A16,'Annex 2 EHV charges'!$A:$O,8,FALSE)=0,"",VLOOKUP($A16,'Annex 2 EHV charges'!$A:$O,8,FALSE)),"")</f>
        <v/>
      </c>
      <c r="F16" s="107">
        <f>IFERROR(IF(VLOOKUP($A16,'Annex 2 EHV charges'!$A:$O,9,FALSE)=0,"",VLOOKUP($A16,'Annex 2 EHV charges'!$A:$O,9,FALSE)),"")</f>
        <v>45.28</v>
      </c>
      <c r="G16" s="108">
        <f>IFERROR(IF(VLOOKUP($A16,'Annex 2 EHV charges'!$A:$O,10,FALSE)=0,"",VLOOKUP($A16,'Annex 2 EHV charges'!$A:$O,10,FALSE)),"")</f>
        <v>1.58</v>
      </c>
      <c r="H16" s="108">
        <f>IFERROR(IF(VLOOKUP($A16,'Annex 2 EHV charges'!$A:$O,11,FALSE)=0,"",VLOOKUP($A16,'Annex 2 EHV charges'!$A:$O,11,FALSE)),"")</f>
        <v>1.58</v>
      </c>
    </row>
    <row r="17" spans="1:8" x14ac:dyDescent="0.2">
      <c r="A17" s="101">
        <f t="array" ref="A17">IFERROR(INDEX('Annex 2 EHV charges'!$A$11:$A$410, MATCH(0, IF(ISBLANK('Annex 2 EHV charges'!$A$11:$A$410),1, COUNTIF(A$4:$A16, 'Annex 2 EHV charges'!$A$11:$A$410)), 0)),"")</f>
        <v>469</v>
      </c>
      <c r="B17" s="101">
        <f>IF($A17="","",VLOOKUP($A17,'Annex 2 EHV charges'!$A:$O,2,0))</f>
        <v>469</v>
      </c>
      <c r="C17" s="102">
        <f>IF($A17="","",VLOOKUP($A17,'Annex 2 EHV charges'!$A:$O,3,0))</f>
        <v>2100041320682</v>
      </c>
      <c r="D17" s="101" t="str">
        <f>IF($A17="","",VLOOKUP($A17,'Annex 2 EHV charges'!$A:$O,7,0))</f>
        <v>Pant Y Moch PV Boundary</v>
      </c>
      <c r="E17" s="106">
        <f>IFERROR(IF(VLOOKUP($A17,'Annex 2 EHV charges'!$A:$O,8,FALSE)=0,"",VLOOKUP($A17,'Annex 2 EHV charges'!$A:$O,8,FALSE)),"")</f>
        <v>8.0000000000000002E-3</v>
      </c>
      <c r="F17" s="107">
        <f>IFERROR(IF(VLOOKUP($A17,'Annex 2 EHV charges'!$A:$O,9,FALSE)=0,"",VLOOKUP($A17,'Annex 2 EHV charges'!$A:$O,9,FALSE)),"")</f>
        <v>6.28</v>
      </c>
      <c r="G17" s="108">
        <f>IFERROR(IF(VLOOKUP($A17,'Annex 2 EHV charges'!$A:$O,10,FALSE)=0,"",VLOOKUP($A17,'Annex 2 EHV charges'!$A:$O,10,FALSE)),"")</f>
        <v>2.59</v>
      </c>
      <c r="H17" s="108">
        <f>IFERROR(IF(VLOOKUP($A17,'Annex 2 EHV charges'!$A:$O,11,FALSE)=0,"",VLOOKUP($A17,'Annex 2 EHV charges'!$A:$O,11,FALSE)),"")</f>
        <v>2.59</v>
      </c>
    </row>
    <row r="18" spans="1:8" x14ac:dyDescent="0.2">
      <c r="A18" s="101">
        <f t="array" ref="A18">IFERROR(INDEX('Annex 2 EHV charges'!$A$11:$A$410, MATCH(0, IF(ISBLANK('Annex 2 EHV charges'!$A$11:$A$410),1, COUNTIF(A$4:$A17, 'Annex 2 EHV charges'!$A$11:$A$410)), 0)),"")</f>
        <v>470</v>
      </c>
      <c r="B18" s="101">
        <f>IF($A18="","",VLOOKUP($A18,'Annex 2 EHV charges'!$A:$O,2,0))</f>
        <v>470</v>
      </c>
      <c r="C18" s="102">
        <f>IF($A18="","",VLOOKUP($A18,'Annex 2 EHV charges'!$A:$O,3,0))</f>
        <v>2100041321808</v>
      </c>
      <c r="D18" s="101" t="str">
        <f>IF($A18="","",VLOOKUP($A18,'Annex 2 EHV charges'!$A:$O,7,0))</f>
        <v>Jesus College PV</v>
      </c>
      <c r="E18" s="106">
        <f>IFERROR(IF(VLOOKUP($A18,'Annex 2 EHV charges'!$A:$O,8,FALSE)=0,"",VLOOKUP($A18,'Annex 2 EHV charges'!$A:$O,8,FALSE)),"")</f>
        <v>0.153</v>
      </c>
      <c r="F18" s="107">
        <f>IFERROR(IF(VLOOKUP($A18,'Annex 2 EHV charges'!$A:$O,9,FALSE)=0,"",VLOOKUP($A18,'Annex 2 EHV charges'!$A:$O,9,FALSE)),"")</f>
        <v>3.19</v>
      </c>
      <c r="G18" s="108">
        <f>IFERROR(IF(VLOOKUP($A18,'Annex 2 EHV charges'!$A:$O,10,FALSE)=0,"",VLOOKUP($A18,'Annex 2 EHV charges'!$A:$O,10,FALSE)),"")</f>
        <v>5.13</v>
      </c>
      <c r="H18" s="108">
        <f>IFERROR(IF(VLOOKUP($A18,'Annex 2 EHV charges'!$A:$O,11,FALSE)=0,"",VLOOKUP($A18,'Annex 2 EHV charges'!$A:$O,11,FALSE)),"")</f>
        <v>5.13</v>
      </c>
    </row>
    <row r="19" spans="1:8" x14ac:dyDescent="0.2">
      <c r="A19" s="101">
        <f t="array" ref="A19">IFERROR(INDEX('Annex 2 EHV charges'!$A$11:$A$410, MATCH(0, IF(ISBLANK('Annex 2 EHV charges'!$A$11:$A$410),1, COUNTIF(A$4:$A18, 'Annex 2 EHV charges'!$A$11:$A$410)), 0)),"")</f>
        <v>471</v>
      </c>
      <c r="B19" s="101">
        <f>IF($A19="","",VLOOKUP($A19,'Annex 2 EHV charges'!$A:$O,2,0))</f>
        <v>471</v>
      </c>
      <c r="C19" s="102">
        <f>IF($A19="","",VLOOKUP($A19,'Annex 2 EHV charges'!$A:$O,3,0))</f>
        <v>2100041322183</v>
      </c>
      <c r="D19" s="101" t="str">
        <f>IF($A19="","",VLOOKUP($A19,'Annex 2 EHV charges'!$A:$O,7,0))</f>
        <v>Sully Moors STOR</v>
      </c>
      <c r="E19" s="106">
        <f>IFERROR(IF(VLOOKUP($A19,'Annex 2 EHV charges'!$A:$O,8,FALSE)=0,"",VLOOKUP($A19,'Annex 2 EHV charges'!$A:$O,8,FALSE)),"")</f>
        <v>0.17</v>
      </c>
      <c r="F19" s="107">
        <f>IFERROR(IF(VLOOKUP($A19,'Annex 2 EHV charges'!$A:$O,9,FALSE)=0,"",VLOOKUP($A19,'Annex 2 EHV charges'!$A:$O,9,FALSE)),"")</f>
        <v>17.739999999999998</v>
      </c>
      <c r="G19" s="108">
        <f>IFERROR(IF(VLOOKUP($A19,'Annex 2 EHV charges'!$A:$O,10,FALSE)=0,"",VLOOKUP($A19,'Annex 2 EHV charges'!$A:$O,10,FALSE)),"")</f>
        <v>1.65</v>
      </c>
      <c r="H19" s="108">
        <f>IFERROR(IF(VLOOKUP($A19,'Annex 2 EHV charges'!$A:$O,11,FALSE)=0,"",VLOOKUP($A19,'Annex 2 EHV charges'!$A:$O,11,FALSE)),"")</f>
        <v>1.65</v>
      </c>
    </row>
    <row r="20" spans="1:8" x14ac:dyDescent="0.2">
      <c r="A20" s="101">
        <f t="array" ref="A20">IFERROR(INDEX('Annex 2 EHV charges'!$A$11:$A$410, MATCH(0, IF(ISBLANK('Annex 2 EHV charges'!$A$11:$A$410),1, COUNTIF(A$4:$A19, 'Annex 2 EHV charges'!$A$11:$A$410)), 0)),"")</f>
        <v>472</v>
      </c>
      <c r="B20" s="101">
        <f>IF($A20="","",VLOOKUP($A20,'Annex 2 EHV charges'!$A:$O,2,0))</f>
        <v>472</v>
      </c>
      <c r="C20" s="102">
        <f>IF($A20="","",VLOOKUP($A20,'Annex 2 EHV charges'!$A:$O,3,0))</f>
        <v>2100041330919</v>
      </c>
      <c r="D20" s="101" t="str">
        <f>IF($A20="","",VLOOKUP($A20,'Annex 2 EHV charges'!$A:$O,7,0))</f>
        <v>Hafod y Dafal PV</v>
      </c>
      <c r="E20" s="106">
        <f>IFERROR(IF(VLOOKUP($A20,'Annex 2 EHV charges'!$A:$O,8,FALSE)=0,"",VLOOKUP($A20,'Annex 2 EHV charges'!$A:$O,8,FALSE)),"")</f>
        <v>0.46600000000000003</v>
      </c>
      <c r="F20" s="107">
        <f>IFERROR(IF(VLOOKUP($A20,'Annex 2 EHV charges'!$A:$O,9,FALSE)=0,"",VLOOKUP($A20,'Annex 2 EHV charges'!$A:$O,9,FALSE)),"")</f>
        <v>30.86</v>
      </c>
      <c r="G20" s="108">
        <f>IFERROR(IF(VLOOKUP($A20,'Annex 2 EHV charges'!$A:$O,10,FALSE)=0,"",VLOOKUP($A20,'Annex 2 EHV charges'!$A:$O,10,FALSE)),"")</f>
        <v>2.0299999999999998</v>
      </c>
      <c r="H20" s="108">
        <f>IFERROR(IF(VLOOKUP($A20,'Annex 2 EHV charges'!$A:$O,11,FALSE)=0,"",VLOOKUP($A20,'Annex 2 EHV charges'!$A:$O,11,FALSE)),"")</f>
        <v>2.0299999999999998</v>
      </c>
    </row>
    <row r="21" spans="1:8" x14ac:dyDescent="0.2">
      <c r="A21" s="101">
        <f t="array" ref="A21">IFERROR(INDEX('Annex 2 EHV charges'!$A$11:$A$410, MATCH(0, IF(ISBLANK('Annex 2 EHV charges'!$A$11:$A$410),1, COUNTIF(A$4:$A20, 'Annex 2 EHV charges'!$A$11:$A$410)), 0)),"")</f>
        <v>476</v>
      </c>
      <c r="B21" s="101">
        <f>IF($A21="","",VLOOKUP($A21,'Annex 2 EHV charges'!$A:$O,2,0))</f>
        <v>476</v>
      </c>
      <c r="C21" s="102">
        <f>IF($A21="","",VLOOKUP($A21,'Annex 2 EHV charges'!$A:$O,3,0))</f>
        <v>2100041336716</v>
      </c>
      <c r="D21" s="101" t="str">
        <f>IF($A21="","",VLOOKUP($A21,'Annex 2 EHV charges'!$A:$O,7,0))</f>
        <v>Stormy Down PV</v>
      </c>
      <c r="E21" s="106" t="str">
        <f>IFERROR(IF(VLOOKUP($A21,'Annex 2 EHV charges'!$A:$O,8,FALSE)=0,"",VLOOKUP($A21,'Annex 2 EHV charges'!$A:$O,8,FALSE)),"")</f>
        <v/>
      </c>
      <c r="F21" s="107">
        <f>IFERROR(IF(VLOOKUP($A21,'Annex 2 EHV charges'!$A:$O,9,FALSE)=0,"",VLOOKUP($A21,'Annex 2 EHV charges'!$A:$O,9,FALSE)),"")</f>
        <v>22.04</v>
      </c>
      <c r="G21" s="108">
        <f>IFERROR(IF(VLOOKUP($A21,'Annex 2 EHV charges'!$A:$O,10,FALSE)=0,"",VLOOKUP($A21,'Annex 2 EHV charges'!$A:$O,10,FALSE)),"")</f>
        <v>1.96</v>
      </c>
      <c r="H21" s="108">
        <f>IFERROR(IF(VLOOKUP($A21,'Annex 2 EHV charges'!$A:$O,11,FALSE)=0,"",VLOOKUP($A21,'Annex 2 EHV charges'!$A:$O,11,FALSE)),"")</f>
        <v>1.96</v>
      </c>
    </row>
    <row r="22" spans="1:8" x14ac:dyDescent="0.2">
      <c r="A22" s="101">
        <f t="array" ref="A22">IFERROR(INDEX('Annex 2 EHV charges'!$A$11:$A$410, MATCH(0, IF(ISBLANK('Annex 2 EHV charges'!$A$11:$A$410),1, COUNTIF(A$4:$A21, 'Annex 2 EHV charges'!$A$11:$A$410)), 0)),"")</f>
        <v>477</v>
      </c>
      <c r="B22" s="101">
        <f>IF($A22="","",VLOOKUP($A22,'Annex 2 EHV charges'!$A:$O,2,0))</f>
        <v>477</v>
      </c>
      <c r="C22" s="102">
        <f>IF($A22="","",VLOOKUP($A22,'Annex 2 EHV charges'!$A:$O,3,0))</f>
        <v>2100041336734</v>
      </c>
      <c r="D22" s="101" t="str">
        <f>IF($A22="","",VLOOKUP($A22,'Annex 2 EHV charges'!$A:$O,7,0))</f>
        <v>Oak Grove Farm PV</v>
      </c>
      <c r="E22" s="106">
        <f>IFERROR(IF(VLOOKUP($A22,'Annex 2 EHV charges'!$A:$O,8,FALSE)=0,"",VLOOKUP($A22,'Annex 2 EHV charges'!$A:$O,8,FALSE)),"")</f>
        <v>0.34699999999999998</v>
      </c>
      <c r="F22" s="107">
        <f>IFERROR(IF(VLOOKUP($A22,'Annex 2 EHV charges'!$A:$O,9,FALSE)=0,"",VLOOKUP($A22,'Annex 2 EHV charges'!$A:$O,9,FALSE)),"")</f>
        <v>2.1800000000000002</v>
      </c>
      <c r="G22" s="108">
        <f>IFERROR(IF(VLOOKUP($A22,'Annex 2 EHV charges'!$A:$O,10,FALSE)=0,"",VLOOKUP($A22,'Annex 2 EHV charges'!$A:$O,10,FALSE)),"")</f>
        <v>3.01</v>
      </c>
      <c r="H22" s="108">
        <f>IFERROR(IF(VLOOKUP($A22,'Annex 2 EHV charges'!$A:$O,11,FALSE)=0,"",VLOOKUP($A22,'Annex 2 EHV charges'!$A:$O,11,FALSE)),"")</f>
        <v>3.01</v>
      </c>
    </row>
    <row r="23" spans="1:8" x14ac:dyDescent="0.2">
      <c r="A23" s="101">
        <f t="array" ref="A23">IFERROR(INDEX('Annex 2 EHV charges'!$A$11:$A$410, MATCH(0, IF(ISBLANK('Annex 2 EHV charges'!$A$11:$A$410),1, COUNTIF(A$4:$A22, 'Annex 2 EHV charges'!$A$11:$A$410)), 0)),"")</f>
        <v>478</v>
      </c>
      <c r="B23" s="101">
        <f>IF($A23="","",VLOOKUP($A23,'Annex 2 EHV charges'!$A:$O,2,0))</f>
        <v>478</v>
      </c>
      <c r="C23" s="102">
        <f>IF($A23="","",VLOOKUP($A23,'Annex 2 EHV charges'!$A:$O,3,0))</f>
        <v>2100041329063</v>
      </c>
      <c r="D23" s="101" t="str">
        <f>IF($A23="","",VLOOKUP($A23,'Annex 2 EHV charges'!$A:$O,7,0))</f>
        <v>Llancadle Farm PV</v>
      </c>
      <c r="E23" s="106">
        <f>IFERROR(IF(VLOOKUP($A23,'Annex 2 EHV charges'!$A:$O,8,FALSE)=0,"",VLOOKUP($A23,'Annex 2 EHV charges'!$A:$O,8,FALSE)),"")</f>
        <v>0.11</v>
      </c>
      <c r="F23" s="107">
        <f>IFERROR(IF(VLOOKUP($A23,'Annex 2 EHV charges'!$A:$O,9,FALSE)=0,"",VLOOKUP($A23,'Annex 2 EHV charges'!$A:$O,9,FALSE)),"")</f>
        <v>26.34</v>
      </c>
      <c r="G23" s="108">
        <f>IFERROR(IF(VLOOKUP($A23,'Annex 2 EHV charges'!$A:$O,10,FALSE)=0,"",VLOOKUP($A23,'Annex 2 EHV charges'!$A:$O,10,FALSE)),"")</f>
        <v>2.25</v>
      </c>
      <c r="H23" s="108">
        <f>IFERROR(IF(VLOOKUP($A23,'Annex 2 EHV charges'!$A:$O,11,FALSE)=0,"",VLOOKUP($A23,'Annex 2 EHV charges'!$A:$O,11,FALSE)),"")</f>
        <v>2.25</v>
      </c>
    </row>
    <row r="24" spans="1:8" x14ac:dyDescent="0.2">
      <c r="A24" s="101">
        <f t="array" ref="A24">IFERROR(INDEX('Annex 2 EHV charges'!$A$11:$A$410, MATCH(0, IF(ISBLANK('Annex 2 EHV charges'!$A$11:$A$410),1, COUNTIF(A$4:$A23, 'Annex 2 EHV charges'!$A$11:$A$410)), 0)),"")</f>
        <v>479</v>
      </c>
      <c r="B24" s="101">
        <f>IF($A24="","",VLOOKUP($A24,'Annex 2 EHV charges'!$A:$O,2,0))</f>
        <v>479</v>
      </c>
      <c r="C24" s="102">
        <f>IF($A24="","",VLOOKUP($A24,'Annex 2 EHV charges'!$A:$O,3,0))</f>
        <v>2100041339178</v>
      </c>
      <c r="D24" s="101" t="str">
        <f>IF($A24="","",VLOOKUP($A24,'Annex 2 EHV charges'!$A:$O,7,0))</f>
        <v>Lower House Farm PV</v>
      </c>
      <c r="E24" s="106">
        <f>IFERROR(IF(VLOOKUP($A24,'Annex 2 EHV charges'!$A:$O,8,FALSE)=0,"",VLOOKUP($A24,'Annex 2 EHV charges'!$A:$O,8,FALSE)),"")</f>
        <v>1.85</v>
      </c>
      <c r="F24" s="107">
        <f>IFERROR(IF(VLOOKUP($A24,'Annex 2 EHV charges'!$A:$O,9,FALSE)=0,"",VLOOKUP($A24,'Annex 2 EHV charges'!$A:$O,9,FALSE)),"")</f>
        <v>144.16</v>
      </c>
      <c r="G24" s="108">
        <f>IFERROR(IF(VLOOKUP($A24,'Annex 2 EHV charges'!$A:$O,10,FALSE)=0,"",VLOOKUP($A24,'Annex 2 EHV charges'!$A:$O,10,FALSE)),"")</f>
        <v>2.4</v>
      </c>
      <c r="H24" s="108">
        <f>IFERROR(IF(VLOOKUP($A24,'Annex 2 EHV charges'!$A:$O,11,FALSE)=0,"",VLOOKUP($A24,'Annex 2 EHV charges'!$A:$O,11,FALSE)),"")</f>
        <v>2.4</v>
      </c>
    </row>
    <row r="25" spans="1:8" x14ac:dyDescent="0.2">
      <c r="A25" s="101">
        <f t="array" ref="A25">IFERROR(INDEX('Annex 2 EHV charges'!$A$11:$A$410, MATCH(0, IF(ISBLANK('Annex 2 EHV charges'!$A$11:$A$410),1, COUNTIF(A$4:$A24, 'Annex 2 EHV charges'!$A$11:$A$410)), 0)),"")</f>
        <v>480</v>
      </c>
      <c r="B25" s="101">
        <f>IF($A25="","",VLOOKUP($A25,'Annex 2 EHV charges'!$A:$O,2,0))</f>
        <v>480</v>
      </c>
      <c r="C25" s="102">
        <f>IF($A25="","",VLOOKUP($A25,'Annex 2 EHV charges'!$A:$O,3,0))</f>
        <v>2100041343582</v>
      </c>
      <c r="D25" s="101" t="str">
        <f>IF($A25="","",VLOOKUP($A25,'Annex 2 EHV charges'!$A:$O,7,0))</f>
        <v>Derwyn PV</v>
      </c>
      <c r="E25" s="106">
        <f>IFERROR(IF(VLOOKUP($A25,'Annex 2 EHV charges'!$A:$O,8,FALSE)=0,"",VLOOKUP($A25,'Annex 2 EHV charges'!$A:$O,8,FALSE)),"")</f>
        <v>0.14399999999999999</v>
      </c>
      <c r="F25" s="107">
        <f>IFERROR(IF(VLOOKUP($A25,'Annex 2 EHV charges'!$A:$O,9,FALSE)=0,"",VLOOKUP($A25,'Annex 2 EHV charges'!$A:$O,9,FALSE)),"")</f>
        <v>6.51</v>
      </c>
      <c r="G25" s="108">
        <f>IFERROR(IF(VLOOKUP($A25,'Annex 2 EHV charges'!$A:$O,10,FALSE)=0,"",VLOOKUP($A25,'Annex 2 EHV charges'!$A:$O,10,FALSE)),"")</f>
        <v>2.2000000000000002</v>
      </c>
      <c r="H25" s="108">
        <f>IFERROR(IF(VLOOKUP($A25,'Annex 2 EHV charges'!$A:$O,11,FALSE)=0,"",VLOOKUP($A25,'Annex 2 EHV charges'!$A:$O,11,FALSE)),"")</f>
        <v>2.2000000000000002</v>
      </c>
    </row>
    <row r="26" spans="1:8" x14ac:dyDescent="0.2">
      <c r="A26" s="101">
        <f t="array" ref="A26">IFERROR(INDEX('Annex 2 EHV charges'!$A$11:$A$410, MATCH(0, IF(ISBLANK('Annex 2 EHV charges'!$A$11:$A$410),1, COUNTIF(A$4:$A25, 'Annex 2 EHV charges'!$A$11:$A$410)), 0)),"")</f>
        <v>481</v>
      </c>
      <c r="B26" s="101">
        <f>IF($A26="","",VLOOKUP($A26,'Annex 2 EHV charges'!$A:$O,2,0))</f>
        <v>481</v>
      </c>
      <c r="C26" s="102">
        <f>IF($A26="","",VLOOKUP($A26,'Annex 2 EHV charges'!$A:$O,3,0))</f>
        <v>2100041343936</v>
      </c>
      <c r="D26" s="101" t="str">
        <f>IF($A26="","",VLOOKUP($A26,'Annex 2 EHV charges'!$A:$O,7,0))</f>
        <v>Rosedew PV</v>
      </c>
      <c r="E26" s="106">
        <f>IFERROR(IF(VLOOKUP($A26,'Annex 2 EHV charges'!$A:$O,8,FALSE)=0,"",VLOOKUP($A26,'Annex 2 EHV charges'!$A:$O,8,FALSE)),"")</f>
        <v>8.5000000000000006E-2</v>
      </c>
      <c r="F26" s="107">
        <f>IFERROR(IF(VLOOKUP($A26,'Annex 2 EHV charges'!$A:$O,9,FALSE)=0,"",VLOOKUP($A26,'Annex 2 EHV charges'!$A:$O,9,FALSE)),"")</f>
        <v>30.29</v>
      </c>
      <c r="G26" s="108">
        <f>IFERROR(IF(VLOOKUP($A26,'Annex 2 EHV charges'!$A:$O,10,FALSE)=0,"",VLOOKUP($A26,'Annex 2 EHV charges'!$A:$O,10,FALSE)),"")</f>
        <v>2.58</v>
      </c>
      <c r="H26" s="108">
        <f>IFERROR(IF(VLOOKUP($A26,'Annex 2 EHV charges'!$A:$O,11,FALSE)=0,"",VLOOKUP($A26,'Annex 2 EHV charges'!$A:$O,11,FALSE)),"")</f>
        <v>2.58</v>
      </c>
    </row>
    <row r="27" spans="1:8" x14ac:dyDescent="0.2">
      <c r="A27" s="101">
        <f t="array" ref="A27">IFERROR(INDEX('Annex 2 EHV charges'!$A$11:$A$410, MATCH(0, IF(ISBLANK('Annex 2 EHV charges'!$A$11:$A$410),1, COUNTIF(A$4:$A26, 'Annex 2 EHV charges'!$A$11:$A$410)), 0)),"")</f>
        <v>482</v>
      </c>
      <c r="B27" s="101">
        <f>IF($A27="","",VLOOKUP($A27,'Annex 2 EHV charges'!$A:$O,2,0))</f>
        <v>482</v>
      </c>
      <c r="C27" s="102">
        <f>IF($A27="","",VLOOKUP($A27,'Annex 2 EHV charges'!$A:$O,3,0))</f>
        <v>2100041344647</v>
      </c>
      <c r="D27" s="101" t="str">
        <f>IF($A27="","",VLOOKUP($A27,'Annex 2 EHV charges'!$A:$O,7,0))</f>
        <v>Pen Rhiw Caradog PV</v>
      </c>
      <c r="E27" s="106">
        <f>IFERROR(IF(VLOOKUP($A27,'Annex 2 EHV charges'!$A:$O,8,FALSE)=0,"",VLOOKUP($A27,'Annex 2 EHV charges'!$A:$O,8,FALSE)),"")</f>
        <v>4.9000000000000002E-2</v>
      </c>
      <c r="F27" s="107">
        <f>IFERROR(IF(VLOOKUP($A27,'Annex 2 EHV charges'!$A:$O,9,FALSE)=0,"",VLOOKUP($A27,'Annex 2 EHV charges'!$A:$O,9,FALSE)),"")</f>
        <v>13.04</v>
      </c>
      <c r="G27" s="108">
        <f>IFERROR(IF(VLOOKUP($A27,'Annex 2 EHV charges'!$A:$O,10,FALSE)=0,"",VLOOKUP($A27,'Annex 2 EHV charges'!$A:$O,10,FALSE)),"")</f>
        <v>2.75</v>
      </c>
      <c r="H27" s="108">
        <f>IFERROR(IF(VLOOKUP($A27,'Annex 2 EHV charges'!$A:$O,11,FALSE)=0,"",VLOOKUP($A27,'Annex 2 EHV charges'!$A:$O,11,FALSE)),"")</f>
        <v>2.75</v>
      </c>
    </row>
    <row r="28" spans="1:8" x14ac:dyDescent="0.2">
      <c r="A28" s="101">
        <f t="array" ref="A28">IFERROR(INDEX('Annex 2 EHV charges'!$A$11:$A$410, MATCH(0, IF(ISBLANK('Annex 2 EHV charges'!$A$11:$A$410),1, COUNTIF(A$4:$A27, 'Annex 2 EHV charges'!$A$11:$A$410)), 0)),"")</f>
        <v>483</v>
      </c>
      <c r="B28" s="101">
        <f>IF($A28="","",VLOOKUP($A28,'Annex 2 EHV charges'!$A:$O,2,0))</f>
        <v>483</v>
      </c>
      <c r="C28" s="102">
        <f>IF($A28="","",VLOOKUP($A28,'Annex 2 EHV charges'!$A:$O,3,0))</f>
        <v>2100041345400</v>
      </c>
      <c r="D28" s="101" t="str">
        <f>IF($A28="","",VLOOKUP($A28,'Annex 2 EHV charges'!$A:$O,7,0))</f>
        <v>Mynydd Y Gwrhyd WF</v>
      </c>
      <c r="E28" s="106">
        <f>IFERROR(IF(VLOOKUP($A28,'Annex 2 EHV charges'!$A:$O,8,FALSE)=0,"",VLOOKUP($A28,'Annex 2 EHV charges'!$A:$O,8,FALSE)),"")</f>
        <v>1.2E-2</v>
      </c>
      <c r="F28" s="107">
        <f>IFERROR(IF(VLOOKUP($A28,'Annex 2 EHV charges'!$A:$O,9,FALSE)=0,"",VLOOKUP($A28,'Annex 2 EHV charges'!$A:$O,9,FALSE)),"")</f>
        <v>17.7</v>
      </c>
      <c r="G28" s="108">
        <f>IFERROR(IF(VLOOKUP($A28,'Annex 2 EHV charges'!$A:$O,10,FALSE)=0,"",VLOOKUP($A28,'Annex 2 EHV charges'!$A:$O,10,FALSE)),"")</f>
        <v>1.54</v>
      </c>
      <c r="H28" s="108">
        <f>IFERROR(IF(VLOOKUP($A28,'Annex 2 EHV charges'!$A:$O,11,FALSE)=0,"",VLOOKUP($A28,'Annex 2 EHV charges'!$A:$O,11,FALSE)),"")</f>
        <v>1.54</v>
      </c>
    </row>
    <row r="29" spans="1:8" x14ac:dyDescent="0.2">
      <c r="A29" s="101">
        <f t="array" ref="A29">IFERROR(INDEX('Annex 2 EHV charges'!$A$11:$A$410, MATCH(0, IF(ISBLANK('Annex 2 EHV charges'!$A$11:$A$410),1, COUNTIF(A$4:$A28, 'Annex 2 EHV charges'!$A$11:$A$410)), 0)),"")</f>
        <v>484</v>
      </c>
      <c r="B29" s="101">
        <f>IF($A29="","",VLOOKUP($A29,'Annex 2 EHV charges'!$A:$O,2,0))</f>
        <v>484</v>
      </c>
      <c r="C29" s="102">
        <f>IF($A29="","",VLOOKUP($A29,'Annex 2 EHV charges'!$A:$O,3,0))</f>
        <v>2100041346894</v>
      </c>
      <c r="D29" s="101" t="str">
        <f>IF($A29="","",VLOOKUP($A29,'Annex 2 EHV charges'!$A:$O,7,0))</f>
        <v>Tonypandy STOR</v>
      </c>
      <c r="E29" s="106" t="str">
        <f>IFERROR(IF(VLOOKUP($A29,'Annex 2 EHV charges'!$A:$O,8,FALSE)=0,"",VLOOKUP($A29,'Annex 2 EHV charges'!$A:$O,8,FALSE)),"")</f>
        <v/>
      </c>
      <c r="F29" s="107">
        <f>IFERROR(IF(VLOOKUP($A29,'Annex 2 EHV charges'!$A:$O,9,FALSE)=0,"",VLOOKUP($A29,'Annex 2 EHV charges'!$A:$O,9,FALSE)),"")</f>
        <v>7.59</v>
      </c>
      <c r="G29" s="108">
        <f>IFERROR(IF(VLOOKUP($A29,'Annex 2 EHV charges'!$A:$O,10,FALSE)=0,"",VLOOKUP($A29,'Annex 2 EHV charges'!$A:$O,10,FALSE)),"")</f>
        <v>5.27</v>
      </c>
      <c r="H29" s="108">
        <f>IFERROR(IF(VLOOKUP($A29,'Annex 2 EHV charges'!$A:$O,11,FALSE)=0,"",VLOOKUP($A29,'Annex 2 EHV charges'!$A:$O,11,FALSE)),"")</f>
        <v>5.27</v>
      </c>
    </row>
    <row r="30" spans="1:8" x14ac:dyDescent="0.2">
      <c r="A30" s="101">
        <f t="array" ref="A30">IFERROR(INDEX('Annex 2 EHV charges'!$A$11:$A$410, MATCH(0, IF(ISBLANK('Annex 2 EHV charges'!$A$11:$A$410),1, COUNTIF(A$4:$A29, 'Annex 2 EHV charges'!$A$11:$A$410)), 0)),"")</f>
        <v>485</v>
      </c>
      <c r="B30" s="101">
        <f>IF($A30="","",VLOOKUP($A30,'Annex 2 EHV charges'!$A:$O,2,0))</f>
        <v>485</v>
      </c>
      <c r="C30" s="102">
        <f>IF($A30="","",VLOOKUP($A30,'Annex 2 EHV charges'!$A:$O,3,0))</f>
        <v>2100041346867</v>
      </c>
      <c r="D30" s="101" t="str">
        <f>IF($A30="","",VLOOKUP($A30,'Annex 2 EHV charges'!$A:$O,7,0))</f>
        <v>Traston Road STOR</v>
      </c>
      <c r="E30" s="106">
        <f>IFERROR(IF(VLOOKUP($A30,'Annex 2 EHV charges'!$A:$O,8,FALSE)=0,"",VLOOKUP($A30,'Annex 2 EHV charges'!$A:$O,8,FALSE)),"")</f>
        <v>2.1999999999999999E-2</v>
      </c>
      <c r="F30" s="107">
        <f>IFERROR(IF(VLOOKUP($A30,'Annex 2 EHV charges'!$A:$O,9,FALSE)=0,"",VLOOKUP($A30,'Annex 2 EHV charges'!$A:$O,9,FALSE)),"")</f>
        <v>5.58</v>
      </c>
      <c r="G30" s="108">
        <f>IFERROR(IF(VLOOKUP($A30,'Annex 2 EHV charges'!$A:$O,10,FALSE)=0,"",VLOOKUP($A30,'Annex 2 EHV charges'!$A:$O,10,FALSE)),"")</f>
        <v>4.3600000000000003</v>
      </c>
      <c r="H30" s="108">
        <f>IFERROR(IF(VLOOKUP($A30,'Annex 2 EHV charges'!$A:$O,11,FALSE)=0,"",VLOOKUP($A30,'Annex 2 EHV charges'!$A:$O,11,FALSE)),"")</f>
        <v>4.3600000000000003</v>
      </c>
    </row>
    <row r="31" spans="1:8" x14ac:dyDescent="0.2">
      <c r="A31" s="101">
        <f t="array" ref="A31">IFERROR(INDEX('Annex 2 EHV charges'!$A$11:$A$410, MATCH(0, IF(ISBLANK('Annex 2 EHV charges'!$A$11:$A$410),1, COUNTIF(A$4:$A30, 'Annex 2 EHV charges'!$A$11:$A$410)), 0)),"")</f>
        <v>486</v>
      </c>
      <c r="B31" s="101">
        <f>IF($A31="","",VLOOKUP($A31,'Annex 2 EHV charges'!$A:$O,2,0))</f>
        <v>486</v>
      </c>
      <c r="C31" s="102">
        <f>IF($A31="","",VLOOKUP($A31,'Annex 2 EHV charges'!$A:$O,3,0))</f>
        <v>2100041347202</v>
      </c>
      <c r="D31" s="101" t="str">
        <f>IF($A31="","",VLOOKUP($A31,'Annex 2 EHV charges'!$A:$O,7,0))</f>
        <v>Maesgwyn Extension WF</v>
      </c>
      <c r="E31" s="106" t="str">
        <f>IFERROR(IF(VLOOKUP($A31,'Annex 2 EHV charges'!$A:$O,8,FALSE)=0,"",VLOOKUP($A31,'Annex 2 EHV charges'!$A:$O,8,FALSE)),"")</f>
        <v/>
      </c>
      <c r="F31" s="107">
        <f>IFERROR(IF(VLOOKUP($A31,'Annex 2 EHV charges'!$A:$O,9,FALSE)=0,"",VLOOKUP($A31,'Annex 2 EHV charges'!$A:$O,9,FALSE)),"")</f>
        <v>28.43</v>
      </c>
      <c r="G31" s="108">
        <f>IFERROR(IF(VLOOKUP($A31,'Annex 2 EHV charges'!$A:$O,10,FALSE)=0,"",VLOOKUP($A31,'Annex 2 EHV charges'!$A:$O,10,FALSE)),"")</f>
        <v>1.5</v>
      </c>
      <c r="H31" s="108">
        <f>IFERROR(IF(VLOOKUP($A31,'Annex 2 EHV charges'!$A:$O,11,FALSE)=0,"",VLOOKUP($A31,'Annex 2 EHV charges'!$A:$O,11,FALSE)),"")</f>
        <v>1.5</v>
      </c>
    </row>
    <row r="32" spans="1:8" x14ac:dyDescent="0.2">
      <c r="A32" s="101">
        <f t="array" ref="A32">IFERROR(INDEX('Annex 2 EHV charges'!$A$11:$A$410, MATCH(0, IF(ISBLANK('Annex 2 EHV charges'!$A$11:$A$410),1, COUNTIF(A$4:$A31, 'Annex 2 EHV charges'!$A$11:$A$410)), 0)),"")</f>
        <v>487</v>
      </c>
      <c r="B32" s="101">
        <f>IF($A32="","",VLOOKUP($A32,'Annex 2 EHV charges'!$A:$O,2,0))</f>
        <v>487</v>
      </c>
      <c r="C32" s="102">
        <f>IF($A32="","",VLOOKUP($A32,'Annex 2 EHV charges'!$A:$O,3,0))</f>
        <v>2100041363418</v>
      </c>
      <c r="D32" s="101" t="str">
        <f>IF($A32="","",VLOOKUP($A32,'Annex 2 EHV charges'!$A:$O,7,0))</f>
        <v>Manor Farm PV</v>
      </c>
      <c r="E32" s="106">
        <f>IFERROR(IF(VLOOKUP($A32,'Annex 2 EHV charges'!$A:$O,8,FALSE)=0,"",VLOOKUP($A32,'Annex 2 EHV charges'!$A:$O,8,FALSE)),"")</f>
        <v>1.7909999999999999</v>
      </c>
      <c r="F32" s="107">
        <f>IFERROR(IF(VLOOKUP($A32,'Annex 2 EHV charges'!$A:$O,9,FALSE)=0,"",VLOOKUP($A32,'Annex 2 EHV charges'!$A:$O,9,FALSE)),"")</f>
        <v>10.67</v>
      </c>
      <c r="G32" s="108">
        <f>IFERROR(IF(VLOOKUP($A32,'Annex 2 EHV charges'!$A:$O,10,FALSE)=0,"",VLOOKUP($A32,'Annex 2 EHV charges'!$A:$O,10,FALSE)),"")</f>
        <v>2.48</v>
      </c>
      <c r="H32" s="108">
        <f>IFERROR(IF(VLOOKUP($A32,'Annex 2 EHV charges'!$A:$O,11,FALSE)=0,"",VLOOKUP($A32,'Annex 2 EHV charges'!$A:$O,11,FALSE)),"")</f>
        <v>2.48</v>
      </c>
    </row>
    <row r="33" spans="1:8" x14ac:dyDescent="0.2">
      <c r="A33" s="101">
        <f t="array" ref="A33">IFERROR(INDEX('Annex 2 EHV charges'!$A$11:$A$410, MATCH(0, IF(ISBLANK('Annex 2 EHV charges'!$A$11:$A$410),1, COUNTIF(A$4:$A32, 'Annex 2 EHV charges'!$A$11:$A$410)), 0)),"")</f>
        <v>489</v>
      </c>
      <c r="B33" s="101">
        <f>IF($A33="","",VLOOKUP($A33,'Annex 2 EHV charges'!$A:$O,2,0))</f>
        <v>489</v>
      </c>
      <c r="C33" s="102">
        <f>IF($A33="","",VLOOKUP($A33,'Annex 2 EHV charges'!$A:$O,3,0))</f>
        <v>2100041355189</v>
      </c>
      <c r="D33" s="101" t="str">
        <f>IF($A33="","",VLOOKUP($A33,'Annex 2 EHV charges'!$A:$O,7,0))</f>
        <v>Rhewl Farm PV</v>
      </c>
      <c r="E33" s="106">
        <f>IFERROR(IF(VLOOKUP($A33,'Annex 2 EHV charges'!$A:$O,8,FALSE)=0,"",VLOOKUP($A33,'Annex 2 EHV charges'!$A:$O,8,FALSE)),"")</f>
        <v>0.34799999999999998</v>
      </c>
      <c r="F33" s="107">
        <f>IFERROR(IF(VLOOKUP($A33,'Annex 2 EHV charges'!$A:$O,9,FALSE)=0,"",VLOOKUP($A33,'Annex 2 EHV charges'!$A:$O,9,FALSE)),"")</f>
        <v>9.49</v>
      </c>
      <c r="G33" s="108">
        <f>IFERROR(IF(VLOOKUP($A33,'Annex 2 EHV charges'!$A:$O,10,FALSE)=0,"",VLOOKUP($A33,'Annex 2 EHV charges'!$A:$O,10,FALSE)),"")</f>
        <v>1.85</v>
      </c>
      <c r="H33" s="108">
        <f>IFERROR(IF(VLOOKUP($A33,'Annex 2 EHV charges'!$A:$O,11,FALSE)=0,"",VLOOKUP($A33,'Annex 2 EHV charges'!$A:$O,11,FALSE)),"")</f>
        <v>1.85</v>
      </c>
    </row>
    <row r="34" spans="1:8" x14ac:dyDescent="0.2">
      <c r="A34" s="101">
        <f t="array" ref="A34">IFERROR(INDEX('Annex 2 EHV charges'!$A$11:$A$410, MATCH(0, IF(ISBLANK('Annex 2 EHV charges'!$A$11:$A$410),1, COUNTIF(A$4:$A33, 'Annex 2 EHV charges'!$A$11:$A$410)), 0)),"")</f>
        <v>491</v>
      </c>
      <c r="B34" s="101">
        <f>IF($A34="","",VLOOKUP($A34,'Annex 2 EHV charges'!$A:$O,2,0))</f>
        <v>491</v>
      </c>
      <c r="C34" s="102">
        <f>IF($A34="","",VLOOKUP($A34,'Annex 2 EHV charges'!$A:$O,3,0))</f>
        <v>2100041383511</v>
      </c>
      <c r="D34" s="101" t="str">
        <f>IF($A34="","",VLOOKUP($A34,'Annex 2 EHV charges'!$A:$O,7,0))</f>
        <v>Bargoed PV</v>
      </c>
      <c r="E34" s="106" t="str">
        <f>IFERROR(IF(VLOOKUP($A34,'Annex 2 EHV charges'!$A:$O,8,FALSE)=0,"",VLOOKUP($A34,'Annex 2 EHV charges'!$A:$O,8,FALSE)),"")</f>
        <v/>
      </c>
      <c r="F34" s="107">
        <f>IFERROR(IF(VLOOKUP($A34,'Annex 2 EHV charges'!$A:$O,9,FALSE)=0,"",VLOOKUP($A34,'Annex 2 EHV charges'!$A:$O,9,FALSE)),"")</f>
        <v>5.94</v>
      </c>
      <c r="G34" s="108">
        <f>IFERROR(IF(VLOOKUP($A34,'Annex 2 EHV charges'!$A:$O,10,FALSE)=0,"",VLOOKUP($A34,'Annex 2 EHV charges'!$A:$O,10,FALSE)),"")</f>
        <v>2.54</v>
      </c>
      <c r="H34" s="108">
        <f>IFERROR(IF(VLOOKUP($A34,'Annex 2 EHV charges'!$A:$O,11,FALSE)=0,"",VLOOKUP($A34,'Annex 2 EHV charges'!$A:$O,11,FALSE)),"")</f>
        <v>2.54</v>
      </c>
    </row>
    <row r="35" spans="1:8" x14ac:dyDescent="0.2">
      <c r="A35" s="101">
        <f t="array" ref="A35">IFERROR(INDEX('Annex 2 EHV charges'!$A$11:$A$410, MATCH(0, IF(ISBLANK('Annex 2 EHV charges'!$A$11:$A$410),1, COUNTIF(A$4:$A34, 'Annex 2 EHV charges'!$A$11:$A$410)), 0)),"")</f>
        <v>492</v>
      </c>
      <c r="B35" s="101">
        <f>IF($A35="","",VLOOKUP($A35,'Annex 2 EHV charges'!$A:$O,2,0))</f>
        <v>492</v>
      </c>
      <c r="C35" s="102">
        <f>IF($A35="","",VLOOKUP($A35,'Annex 2 EHV charges'!$A:$O,3,0))</f>
        <v>2100041383822</v>
      </c>
      <c r="D35" s="101" t="str">
        <f>IF($A35="","",VLOOKUP($A35,'Annex 2 EHV charges'!$A:$O,7,0))</f>
        <v>Mynydd Brombil WF</v>
      </c>
      <c r="E35" s="106">
        <f>IFERROR(IF(VLOOKUP($A35,'Annex 2 EHV charges'!$A:$O,8,FALSE)=0,"",VLOOKUP($A35,'Annex 2 EHV charges'!$A:$O,8,FALSE)),"")</f>
        <v>0.01</v>
      </c>
      <c r="F35" s="107">
        <f>IFERROR(IF(VLOOKUP($A35,'Annex 2 EHV charges'!$A:$O,9,FALSE)=0,"",VLOOKUP($A35,'Annex 2 EHV charges'!$A:$O,9,FALSE)),"")</f>
        <v>63.02</v>
      </c>
      <c r="G35" s="108">
        <f>IFERROR(IF(VLOOKUP($A35,'Annex 2 EHV charges'!$A:$O,10,FALSE)=0,"",VLOOKUP($A35,'Annex 2 EHV charges'!$A:$O,10,FALSE)),"")</f>
        <v>1.5</v>
      </c>
      <c r="H35" s="108">
        <f>IFERROR(IF(VLOOKUP($A35,'Annex 2 EHV charges'!$A:$O,11,FALSE)=0,"",VLOOKUP($A35,'Annex 2 EHV charges'!$A:$O,11,FALSE)),"")</f>
        <v>1.5</v>
      </c>
    </row>
    <row r="36" spans="1:8" x14ac:dyDescent="0.2">
      <c r="A36" s="101">
        <f t="array" ref="A36">IFERROR(INDEX('Annex 2 EHV charges'!$A$11:$A$410, MATCH(0, IF(ISBLANK('Annex 2 EHV charges'!$A$11:$A$410),1, COUNTIF(A$4:$A35, 'Annex 2 EHV charges'!$A$11:$A$410)), 0)),"")</f>
        <v>493</v>
      </c>
      <c r="B36" s="101">
        <f>IF($A36="","",VLOOKUP($A36,'Annex 2 EHV charges'!$A:$O,2,0))</f>
        <v>493</v>
      </c>
      <c r="C36" s="102">
        <f>IF($A36="","",VLOOKUP($A36,'Annex 2 EHV charges'!$A:$O,3,0))</f>
        <v>2100041383840</v>
      </c>
      <c r="D36" s="101" t="str">
        <f>IF($A36="","",VLOOKUP($A36,'Annex 2 EHV charges'!$A:$O,7,0))</f>
        <v>Rassau Ind Est STOR</v>
      </c>
      <c r="E36" s="106" t="str">
        <f>IFERROR(IF(VLOOKUP($A36,'Annex 2 EHV charges'!$A:$O,8,FALSE)=0,"",VLOOKUP($A36,'Annex 2 EHV charges'!$A:$O,8,FALSE)),"")</f>
        <v/>
      </c>
      <c r="F36" s="107">
        <f>IFERROR(IF(VLOOKUP($A36,'Annex 2 EHV charges'!$A:$O,9,FALSE)=0,"",VLOOKUP($A36,'Annex 2 EHV charges'!$A:$O,9,FALSE)),"")</f>
        <v>61.59</v>
      </c>
      <c r="G36" s="108">
        <f>IFERROR(IF(VLOOKUP($A36,'Annex 2 EHV charges'!$A:$O,10,FALSE)=0,"",VLOOKUP($A36,'Annex 2 EHV charges'!$A:$O,10,FALSE)),"")</f>
        <v>1.71</v>
      </c>
      <c r="H36" s="108">
        <f>IFERROR(IF(VLOOKUP($A36,'Annex 2 EHV charges'!$A:$O,11,FALSE)=0,"",VLOOKUP($A36,'Annex 2 EHV charges'!$A:$O,11,FALSE)),"")</f>
        <v>1.71</v>
      </c>
    </row>
    <row r="37" spans="1:8" x14ac:dyDescent="0.2">
      <c r="A37" s="101">
        <f t="array" ref="A37">IFERROR(INDEX('Annex 2 EHV charges'!$A$11:$A$410, MATCH(0, IF(ISBLANK('Annex 2 EHV charges'!$A$11:$A$410),1, COUNTIF(A$4:$A36, 'Annex 2 EHV charges'!$A$11:$A$410)), 0)),"")</f>
        <v>494</v>
      </c>
      <c r="B37" s="101">
        <f>IF($A37="","",VLOOKUP($A37,'Annex 2 EHV charges'!$A:$O,2,0))</f>
        <v>494</v>
      </c>
      <c r="C37" s="102">
        <f>IF($A37="","",VLOOKUP($A37,'Annex 2 EHV charges'!$A:$O,3,0))</f>
        <v>2100041394105</v>
      </c>
      <c r="D37" s="101" t="str">
        <f>IF($A37="","",VLOOKUP($A37,'Annex 2 EHV charges'!$A:$O,7,0))</f>
        <v>Llynfi Afan WF</v>
      </c>
      <c r="E37" s="106" t="str">
        <f>IFERROR(IF(VLOOKUP($A37,'Annex 2 EHV charges'!$A:$O,8,FALSE)=0,"",VLOOKUP($A37,'Annex 2 EHV charges'!$A:$O,8,FALSE)),"")</f>
        <v/>
      </c>
      <c r="F37" s="107">
        <f>IFERROR(IF(VLOOKUP($A37,'Annex 2 EHV charges'!$A:$O,9,FALSE)=0,"",VLOOKUP($A37,'Annex 2 EHV charges'!$A:$O,9,FALSE)),"")</f>
        <v>37.39</v>
      </c>
      <c r="G37" s="108">
        <f>IFERROR(IF(VLOOKUP($A37,'Annex 2 EHV charges'!$A:$O,10,FALSE)=0,"",VLOOKUP($A37,'Annex 2 EHV charges'!$A:$O,10,FALSE)),"")</f>
        <v>1.51</v>
      </c>
      <c r="H37" s="108">
        <f>IFERROR(IF(VLOOKUP($A37,'Annex 2 EHV charges'!$A:$O,11,FALSE)=0,"",VLOOKUP($A37,'Annex 2 EHV charges'!$A:$O,11,FALSE)),"")</f>
        <v>1.51</v>
      </c>
    </row>
    <row r="38" spans="1:8" x14ac:dyDescent="0.2">
      <c r="A38" s="101">
        <f t="array" ref="A38">IFERROR(INDEX('Annex 2 EHV charges'!$A$11:$A$410, MATCH(0, IF(ISBLANK('Annex 2 EHV charges'!$A$11:$A$410),1, COUNTIF(A$4:$A37, 'Annex 2 EHV charges'!$A$11:$A$410)), 0)),"")</f>
        <v>495</v>
      </c>
      <c r="B38" s="101">
        <f>IF($A38="","",VLOOKUP($A38,'Annex 2 EHV charges'!$A:$O,2,0))</f>
        <v>495</v>
      </c>
      <c r="C38" s="102">
        <f>IF($A38="","",VLOOKUP($A38,'Annex 2 EHV charges'!$A:$O,3,0))</f>
        <v>2100041394123</v>
      </c>
      <c r="D38" s="101" t="str">
        <f>IF($A38="","",VLOOKUP($A38,'Annex 2 EHV charges'!$A:$O,7,0))</f>
        <v>Mynydd Yr Aber 66kV WF</v>
      </c>
      <c r="E38" s="106" t="str">
        <f>IFERROR(IF(VLOOKUP($A38,'Annex 2 EHV charges'!$A:$O,8,FALSE)=0,"",VLOOKUP($A38,'Annex 2 EHV charges'!$A:$O,8,FALSE)),"")</f>
        <v/>
      </c>
      <c r="F38" s="107">
        <f>IFERROR(IF(VLOOKUP($A38,'Annex 2 EHV charges'!$A:$O,9,FALSE)=0,"",VLOOKUP($A38,'Annex 2 EHV charges'!$A:$O,9,FALSE)),"")</f>
        <v>109.11</v>
      </c>
      <c r="G38" s="108">
        <f>IFERROR(IF(VLOOKUP($A38,'Annex 2 EHV charges'!$A:$O,10,FALSE)=0,"",VLOOKUP($A38,'Annex 2 EHV charges'!$A:$O,10,FALSE)),"")</f>
        <v>1.43</v>
      </c>
      <c r="H38" s="108">
        <f>IFERROR(IF(VLOOKUP($A38,'Annex 2 EHV charges'!$A:$O,11,FALSE)=0,"",VLOOKUP($A38,'Annex 2 EHV charges'!$A:$O,11,FALSE)),"")</f>
        <v>1.43</v>
      </c>
    </row>
    <row r="39" spans="1:8" x14ac:dyDescent="0.2">
      <c r="A39" s="101">
        <f t="array" ref="A39">IFERROR(INDEX('Annex 2 EHV charges'!$A$11:$A$410, MATCH(0, IF(ISBLANK('Annex 2 EHV charges'!$A$11:$A$410),1, COUNTIF(A$4:$A38, 'Annex 2 EHV charges'!$A$11:$A$410)), 0)),"")</f>
        <v>496</v>
      </c>
      <c r="B39" s="101">
        <f>IF($A39="","",VLOOKUP($A39,'Annex 2 EHV charges'!$A:$O,2,0))</f>
        <v>496</v>
      </c>
      <c r="C39" s="102">
        <f>IF($A39="","",VLOOKUP($A39,'Annex 2 EHV charges'!$A:$O,3,0))</f>
        <v>2100041401774</v>
      </c>
      <c r="D39" s="101" t="str">
        <f>IF($A39="","",VLOOKUP($A39,'Annex 2 EHV charges'!$A:$O,7,0))</f>
        <v>Waun Y Pound 1 STOR</v>
      </c>
      <c r="E39" s="106" t="str">
        <f>IFERROR(IF(VLOOKUP($A39,'Annex 2 EHV charges'!$A:$O,8,FALSE)=0,"",VLOOKUP($A39,'Annex 2 EHV charges'!$A:$O,8,FALSE)),"")</f>
        <v/>
      </c>
      <c r="F39" s="107">
        <f>IFERROR(IF(VLOOKUP($A39,'Annex 2 EHV charges'!$A:$O,9,FALSE)=0,"",VLOOKUP($A39,'Annex 2 EHV charges'!$A:$O,9,FALSE)),"")</f>
        <v>14.01</v>
      </c>
      <c r="G39" s="108">
        <f>IFERROR(IF(VLOOKUP($A39,'Annex 2 EHV charges'!$A:$O,10,FALSE)=0,"",VLOOKUP($A39,'Annex 2 EHV charges'!$A:$O,10,FALSE)),"")</f>
        <v>1.74</v>
      </c>
      <c r="H39" s="108">
        <f>IFERROR(IF(VLOOKUP($A39,'Annex 2 EHV charges'!$A:$O,11,FALSE)=0,"",VLOOKUP($A39,'Annex 2 EHV charges'!$A:$O,11,FALSE)),"")</f>
        <v>1.74</v>
      </c>
    </row>
    <row r="40" spans="1:8" x14ac:dyDescent="0.2">
      <c r="A40" s="101">
        <f t="array" ref="A40">IFERROR(INDEX('Annex 2 EHV charges'!$A$11:$A$410, MATCH(0, IF(ISBLANK('Annex 2 EHV charges'!$A$11:$A$410),1, COUNTIF(A$4:$A39, 'Annex 2 EHV charges'!$A$11:$A$410)), 0)),"")</f>
        <v>497</v>
      </c>
      <c r="B40" s="101">
        <f>IF($A40="","",VLOOKUP($A40,'Annex 2 EHV charges'!$A:$O,2,0))</f>
        <v>497</v>
      </c>
      <c r="C40" s="102">
        <f>IF($A40="","",VLOOKUP($A40,'Annex 2 EHV charges'!$A:$O,3,0))</f>
        <v>2100041403638</v>
      </c>
      <c r="D40" s="101" t="str">
        <f>IF($A40="","",VLOOKUP($A40,'Annex 2 EHV charges'!$A:$O,7,0))</f>
        <v>Cockett Valley PV</v>
      </c>
      <c r="E40" s="106">
        <f>IFERROR(IF(VLOOKUP($A40,'Annex 2 EHV charges'!$A:$O,8,FALSE)=0,"",VLOOKUP($A40,'Annex 2 EHV charges'!$A:$O,8,FALSE)),"")</f>
        <v>0.378</v>
      </c>
      <c r="F40" s="107">
        <f>IFERROR(IF(VLOOKUP($A40,'Annex 2 EHV charges'!$A:$O,9,FALSE)=0,"",VLOOKUP($A40,'Annex 2 EHV charges'!$A:$O,9,FALSE)),"")</f>
        <v>4.63</v>
      </c>
      <c r="G40" s="108">
        <f>IFERROR(IF(VLOOKUP($A40,'Annex 2 EHV charges'!$A:$O,10,FALSE)=0,"",VLOOKUP($A40,'Annex 2 EHV charges'!$A:$O,10,FALSE)),"")</f>
        <v>4.59</v>
      </c>
      <c r="H40" s="108">
        <f>IFERROR(IF(VLOOKUP($A40,'Annex 2 EHV charges'!$A:$O,11,FALSE)=0,"",VLOOKUP($A40,'Annex 2 EHV charges'!$A:$O,11,FALSE)),"")</f>
        <v>4.59</v>
      </c>
    </row>
    <row r="41" spans="1:8" x14ac:dyDescent="0.2">
      <c r="A41" s="101">
        <f t="array" ref="A41">IFERROR(INDEX('Annex 2 EHV charges'!$A$11:$A$410, MATCH(0, IF(ISBLANK('Annex 2 EHV charges'!$A$11:$A$410),1, COUNTIF(A$4:$A40, 'Annex 2 EHV charges'!$A$11:$A$410)), 0)),"")</f>
        <v>498</v>
      </c>
      <c r="B41" s="101">
        <f>IF($A41="","",VLOOKUP($A41,'Annex 2 EHV charges'!$A:$O,2,0))</f>
        <v>498</v>
      </c>
      <c r="C41" s="102">
        <f>IF($A41="","",VLOOKUP($A41,'Annex 2 EHV charges'!$A:$O,3,0))</f>
        <v>2100041403656</v>
      </c>
      <c r="D41" s="101" t="str">
        <f>IF($A41="","",VLOOKUP($A41,'Annex 2 EHV charges'!$A:$O,7,0))</f>
        <v>Nathenfoel PV</v>
      </c>
      <c r="E41" s="106">
        <f>IFERROR(IF(VLOOKUP($A41,'Annex 2 EHV charges'!$A:$O,8,FALSE)=0,"",VLOOKUP($A41,'Annex 2 EHV charges'!$A:$O,8,FALSE)),"")</f>
        <v>6.407</v>
      </c>
      <c r="F41" s="107">
        <f>IFERROR(IF(VLOOKUP($A41,'Annex 2 EHV charges'!$A:$O,9,FALSE)=0,"",VLOOKUP($A41,'Annex 2 EHV charges'!$A:$O,9,FALSE)),"")</f>
        <v>1.5</v>
      </c>
      <c r="G41" s="108">
        <f>IFERROR(IF(VLOOKUP($A41,'Annex 2 EHV charges'!$A:$O,10,FALSE)=0,"",VLOOKUP($A41,'Annex 2 EHV charges'!$A:$O,10,FALSE)),"")</f>
        <v>5.0999999999999996</v>
      </c>
      <c r="H41" s="108">
        <f>IFERROR(IF(VLOOKUP($A41,'Annex 2 EHV charges'!$A:$O,11,FALSE)=0,"",VLOOKUP($A41,'Annex 2 EHV charges'!$A:$O,11,FALSE)),"")</f>
        <v>5.0999999999999996</v>
      </c>
    </row>
    <row r="42" spans="1:8" x14ac:dyDescent="0.2">
      <c r="A42" s="101">
        <f t="array" ref="A42">IFERROR(INDEX('Annex 2 EHV charges'!$A$11:$A$410, MATCH(0, IF(ISBLANK('Annex 2 EHV charges'!$A$11:$A$410),1, COUNTIF(A$4:$A41, 'Annex 2 EHV charges'!$A$11:$A$410)), 0)),"")</f>
        <v>499</v>
      </c>
      <c r="B42" s="101">
        <f>IF($A42="","",VLOOKUP($A42,'Annex 2 EHV charges'!$A:$O,2,0))</f>
        <v>499</v>
      </c>
      <c r="C42" s="102">
        <f>IF($A42="","",VLOOKUP($A42,'Annex 2 EHV charges'!$A:$O,3,0))</f>
        <v>2100041403674</v>
      </c>
      <c r="D42" s="101" t="str">
        <f>IF($A42="","",VLOOKUP($A42,'Annex 2 EHV charges'!$A:$O,7,0))</f>
        <v>Waun Y Pound 2 STOR</v>
      </c>
      <c r="E42" s="106" t="str">
        <f>IFERROR(IF(VLOOKUP($A42,'Annex 2 EHV charges'!$A:$O,8,FALSE)=0,"",VLOOKUP($A42,'Annex 2 EHV charges'!$A:$O,8,FALSE)),"")</f>
        <v/>
      </c>
      <c r="F42" s="107">
        <f>IFERROR(IF(VLOOKUP($A42,'Annex 2 EHV charges'!$A:$O,9,FALSE)=0,"",VLOOKUP($A42,'Annex 2 EHV charges'!$A:$O,9,FALSE)),"")</f>
        <v>14.01</v>
      </c>
      <c r="G42" s="108">
        <f>IFERROR(IF(VLOOKUP($A42,'Annex 2 EHV charges'!$A:$O,10,FALSE)=0,"",VLOOKUP($A42,'Annex 2 EHV charges'!$A:$O,10,FALSE)),"")</f>
        <v>1.58</v>
      </c>
      <c r="H42" s="108">
        <f>IFERROR(IF(VLOOKUP($A42,'Annex 2 EHV charges'!$A:$O,11,FALSE)=0,"",VLOOKUP($A42,'Annex 2 EHV charges'!$A:$O,11,FALSE)),"")</f>
        <v>1.58</v>
      </c>
    </row>
    <row r="43" spans="1:8" x14ac:dyDescent="0.2">
      <c r="A43" s="101">
        <f t="array" ref="A43">IFERROR(INDEX('Annex 2 EHV charges'!$A$11:$A$410, MATCH(0, IF(ISBLANK('Annex 2 EHV charges'!$A$11:$A$410),1, COUNTIF(A$4:$A42, 'Annex 2 EHV charges'!$A$11:$A$410)), 0)),"")</f>
        <v>500</v>
      </c>
      <c r="B43" s="101">
        <f>IF($A43="","",VLOOKUP($A43,'Annex 2 EHV charges'!$A:$O,2,0))</f>
        <v>500</v>
      </c>
      <c r="C43" s="102">
        <f>IF($A43="","",VLOOKUP($A43,'Annex 2 EHV charges'!$A:$O,3,0))</f>
        <v>2100041407767</v>
      </c>
      <c r="D43" s="101" t="str">
        <f>IF($A43="","",VLOOKUP($A43,'Annex 2 EHV charges'!$A:$O,7,0))</f>
        <v>St Peters Church WF</v>
      </c>
      <c r="E43" s="106" t="str">
        <f>IFERROR(IF(VLOOKUP($A43,'Annex 2 EHV charges'!$A:$O,8,FALSE)=0,"",VLOOKUP($A43,'Annex 2 EHV charges'!$A:$O,8,FALSE)),"")</f>
        <v/>
      </c>
      <c r="F43" s="107">
        <f>IFERROR(IF(VLOOKUP($A43,'Annex 2 EHV charges'!$A:$O,9,FALSE)=0,"",VLOOKUP($A43,'Annex 2 EHV charges'!$A:$O,9,FALSE)),"")</f>
        <v>170.47</v>
      </c>
      <c r="G43" s="108">
        <f>IFERROR(IF(VLOOKUP($A43,'Annex 2 EHV charges'!$A:$O,10,FALSE)=0,"",VLOOKUP($A43,'Annex 2 EHV charges'!$A:$O,10,FALSE)),"")</f>
        <v>1.06</v>
      </c>
      <c r="H43" s="108">
        <f>IFERROR(IF(VLOOKUP($A43,'Annex 2 EHV charges'!$A:$O,11,FALSE)=0,"",VLOOKUP($A43,'Annex 2 EHV charges'!$A:$O,11,FALSE)),"")</f>
        <v>1.06</v>
      </c>
    </row>
    <row r="44" spans="1:8" ht="127.5" x14ac:dyDescent="0.2">
      <c r="A44" s="101">
        <f t="array" ref="A44">IFERROR(INDEX('Annex 2 EHV charges'!$A$11:$A$410, MATCH(0, IF(ISBLANK('Annex 2 EHV charges'!$A$11:$A$410),1, COUNTIF(A$4:$A43, 'Annex 2 EHV charges'!$A$11:$A$410)), 0)),"")</f>
        <v>504</v>
      </c>
      <c r="B44" s="101">
        <f>IF($A44="","",VLOOKUP($A44,'Annex 2 EHV charges'!$A:$O,2,0))</f>
        <v>504</v>
      </c>
      <c r="C44" s="102" t="str">
        <f>IF($A44="","",VLOOKUP($A44,'Annex 2 EHV charges'!$A:$O,3,0))</f>
        <v>2100040007060
2100040007079
2100040007088
2100040007097
2100040007102
2100040007111
2100040007120
2100040007130
2100040014545
2189999999714</v>
      </c>
      <c r="D44" s="101" t="str">
        <f>IF($A44="","",VLOOKUP($A44,'Annex 2 EHV charges'!$A:$O,7,0))</f>
        <v>Corus Trostre</v>
      </c>
      <c r="E44" s="106">
        <f>IFERROR(IF(VLOOKUP($A44,'Annex 2 EHV charges'!$A:$O,8,FALSE)=0,"",VLOOKUP($A44,'Annex 2 EHV charges'!$A:$O,8,FALSE)),"")</f>
        <v>1.3049999999999999</v>
      </c>
      <c r="F44" s="107" t="str">
        <f>IFERROR(IF(VLOOKUP($A44,'Annex 2 EHV charges'!$A:$O,9,FALSE)=0,"",VLOOKUP($A44,'Annex 2 EHV charges'!$A:$O,9,FALSE)),"")</f>
        <v/>
      </c>
      <c r="G44" s="108">
        <f>IFERROR(IF(VLOOKUP($A44,'Annex 2 EHV charges'!$A:$O,10,FALSE)=0,"",VLOOKUP($A44,'Annex 2 EHV charges'!$A:$O,10,FALSE)),"")</f>
        <v>5.91</v>
      </c>
      <c r="H44" s="108">
        <f>IFERROR(IF(VLOOKUP($A44,'Annex 2 EHV charges'!$A:$O,11,FALSE)=0,"",VLOOKUP($A44,'Annex 2 EHV charges'!$A:$O,11,FALSE)),"")</f>
        <v>5.91</v>
      </c>
    </row>
    <row r="45" spans="1:8" ht="38.25" x14ac:dyDescent="0.2">
      <c r="A45" s="101">
        <f t="array" ref="A45">IFERROR(INDEX('Annex 2 EHV charges'!$A$11:$A$410, MATCH(0, IF(ISBLANK('Annex 2 EHV charges'!$A$11:$A$410),1, COUNTIF(A$4:$A44, 'Annex 2 EHV charges'!$A$11:$A$410)), 0)),"")</f>
        <v>505</v>
      </c>
      <c r="B45" s="101">
        <f>IF($A45="","",VLOOKUP($A45,'Annex 2 EHV charges'!$A:$O,2,0))</f>
        <v>505</v>
      </c>
      <c r="C45" s="102" t="str">
        <f>IF($A45="","",VLOOKUP($A45,'Annex 2 EHV charges'!$A:$O,3,0))</f>
        <v>2100040135899
2100040135904
2189999999732</v>
      </c>
      <c r="D45" s="101" t="str">
        <f>IF($A45="","",VLOOKUP($A45,'Annex 2 EHV charges'!$A:$O,7,0))</f>
        <v>Corus Orb</v>
      </c>
      <c r="E45" s="106">
        <f>IFERROR(IF(VLOOKUP($A45,'Annex 2 EHV charges'!$A:$O,8,FALSE)=0,"",VLOOKUP($A45,'Annex 2 EHV charges'!$A:$O,8,FALSE)),"")</f>
        <v>3.1E-2</v>
      </c>
      <c r="F45" s="107">
        <f>IFERROR(IF(VLOOKUP($A45,'Annex 2 EHV charges'!$A:$O,9,FALSE)=0,"",VLOOKUP($A45,'Annex 2 EHV charges'!$A:$O,9,FALSE)),"")</f>
        <v>3210.92</v>
      </c>
      <c r="G45" s="108">
        <f>IFERROR(IF(VLOOKUP($A45,'Annex 2 EHV charges'!$A:$O,10,FALSE)=0,"",VLOOKUP($A45,'Annex 2 EHV charges'!$A:$O,10,FALSE)),"")</f>
        <v>3.63</v>
      </c>
      <c r="H45" s="108">
        <f>IFERROR(IF(VLOOKUP($A45,'Annex 2 EHV charges'!$A:$O,11,FALSE)=0,"",VLOOKUP($A45,'Annex 2 EHV charges'!$A:$O,11,FALSE)),"")</f>
        <v>3.63</v>
      </c>
    </row>
    <row r="46" spans="1:8" x14ac:dyDescent="0.2">
      <c r="A46" s="101">
        <f t="array" ref="A46">IFERROR(INDEX('Annex 2 EHV charges'!$A$11:$A$410, MATCH(0, IF(ISBLANK('Annex 2 EHV charges'!$A$11:$A$410),1, COUNTIF(A$4:$A45, 'Annex 2 EHV charges'!$A$11:$A$410)), 0)),"")</f>
        <v>507</v>
      </c>
      <c r="B46" s="101">
        <f>IF($A46="","",VLOOKUP($A46,'Annex 2 EHV charges'!$A:$O,2,0))</f>
        <v>507</v>
      </c>
      <c r="C46" s="102">
        <f>IF($A46="","",VLOOKUP($A46,'Annex 2 EHV charges'!$A:$O,3,0))</f>
        <v>2100040067486</v>
      </c>
      <c r="D46" s="101" t="str">
        <f>IF($A46="","",VLOOKUP($A46,'Annex 2 EHV charges'!$A:$O,7,0))</f>
        <v>ABB Cornelly</v>
      </c>
      <c r="E46" s="106" t="str">
        <f>IFERROR(IF(VLOOKUP($A46,'Annex 2 EHV charges'!$A:$O,8,FALSE)=0,"",VLOOKUP($A46,'Annex 2 EHV charges'!$A:$O,8,FALSE)),"")</f>
        <v/>
      </c>
      <c r="F46" s="107">
        <f>IFERROR(IF(VLOOKUP($A46,'Annex 2 EHV charges'!$A:$O,9,FALSE)=0,"",VLOOKUP($A46,'Annex 2 EHV charges'!$A:$O,9,FALSE)),"")</f>
        <v>10.62</v>
      </c>
      <c r="G46" s="108">
        <f>IFERROR(IF(VLOOKUP($A46,'Annex 2 EHV charges'!$A:$O,10,FALSE)=0,"",VLOOKUP($A46,'Annex 2 EHV charges'!$A:$O,10,FALSE)),"")</f>
        <v>1.88</v>
      </c>
      <c r="H46" s="108">
        <f>IFERROR(IF(VLOOKUP($A46,'Annex 2 EHV charges'!$A:$O,11,FALSE)=0,"",VLOOKUP($A46,'Annex 2 EHV charges'!$A:$O,11,FALSE)),"")</f>
        <v>1.88</v>
      </c>
    </row>
    <row r="47" spans="1:8" x14ac:dyDescent="0.2">
      <c r="A47" s="101">
        <f t="array" ref="A47">IFERROR(INDEX('Annex 2 EHV charges'!$A$11:$A$410, MATCH(0, IF(ISBLANK('Annex 2 EHV charges'!$A$11:$A$410),1, COUNTIF(A$4:$A46, 'Annex 2 EHV charges'!$A$11:$A$410)), 0)),"")</f>
        <v>508</v>
      </c>
      <c r="B47" s="101">
        <f>IF($A47="","",VLOOKUP($A47,'Annex 2 EHV charges'!$A:$O,2,0))</f>
        <v>508</v>
      </c>
      <c r="C47" s="102">
        <f>IF($A47="","",VLOOKUP($A47,'Annex 2 EHV charges'!$A:$O,3,0))</f>
        <v>2100041079038</v>
      </c>
      <c r="D47" s="101" t="str">
        <f>IF($A47="","",VLOOKUP($A47,'Annex 2 EHV charges'!$A:$O,7,0))</f>
        <v>Bettws</v>
      </c>
      <c r="E47" s="106" t="str">
        <f>IFERROR(IF(VLOOKUP($A47,'Annex 2 EHV charges'!$A:$O,8,FALSE)=0,"",VLOOKUP($A47,'Annex 2 EHV charges'!$A:$O,8,FALSE)),"")</f>
        <v/>
      </c>
      <c r="F47" s="107">
        <f>IFERROR(IF(VLOOKUP($A47,'Annex 2 EHV charges'!$A:$O,9,FALSE)=0,"",VLOOKUP($A47,'Annex 2 EHV charges'!$A:$O,9,FALSE)),"")</f>
        <v>13.87</v>
      </c>
      <c r="G47" s="108">
        <f>IFERROR(IF(VLOOKUP($A47,'Annex 2 EHV charges'!$A:$O,10,FALSE)=0,"",VLOOKUP($A47,'Annex 2 EHV charges'!$A:$O,10,FALSE)),"")</f>
        <v>1.89</v>
      </c>
      <c r="H47" s="108">
        <f>IFERROR(IF(VLOOKUP($A47,'Annex 2 EHV charges'!$A:$O,11,FALSE)=0,"",VLOOKUP($A47,'Annex 2 EHV charges'!$A:$O,11,FALSE)),"")</f>
        <v>1.89</v>
      </c>
    </row>
    <row r="48" spans="1:8" x14ac:dyDescent="0.2">
      <c r="A48" s="101">
        <f t="array" ref="A48">IFERROR(INDEX('Annex 2 EHV charges'!$A$11:$A$410, MATCH(0, IF(ISBLANK('Annex 2 EHV charges'!$A$11:$A$410),1, COUNTIF(A$4:$A47, 'Annex 2 EHV charges'!$A$11:$A$410)), 0)),"")</f>
        <v>509</v>
      </c>
      <c r="B48" s="101">
        <f>IF($A48="","",VLOOKUP($A48,'Annex 2 EHV charges'!$A:$O,2,0))</f>
        <v>509</v>
      </c>
      <c r="C48" s="102">
        <f>IF($A48="","",VLOOKUP($A48,'Annex 2 EHV charges'!$A:$O,3,0))</f>
        <v>2100040126342</v>
      </c>
      <c r="D48" s="101" t="str">
        <f>IF($A48="","",VLOOKUP($A48,'Annex 2 EHV charges'!$A:$O,7,0))</f>
        <v>Blaen Bowi</v>
      </c>
      <c r="E48" s="106">
        <f>IFERROR(IF(VLOOKUP($A48,'Annex 2 EHV charges'!$A:$O,8,FALSE)=0,"",VLOOKUP($A48,'Annex 2 EHV charges'!$A:$O,8,FALSE)),"")</f>
        <v>5.9420000000000002</v>
      </c>
      <c r="F48" s="107">
        <f>IFERROR(IF(VLOOKUP($A48,'Annex 2 EHV charges'!$A:$O,9,FALSE)=0,"",VLOOKUP($A48,'Annex 2 EHV charges'!$A:$O,9,FALSE)),"")</f>
        <v>8.61</v>
      </c>
      <c r="G48" s="108">
        <f>IFERROR(IF(VLOOKUP($A48,'Annex 2 EHV charges'!$A:$O,10,FALSE)=0,"",VLOOKUP($A48,'Annex 2 EHV charges'!$A:$O,10,FALSE)),"")</f>
        <v>2.99</v>
      </c>
      <c r="H48" s="108">
        <f>IFERROR(IF(VLOOKUP($A48,'Annex 2 EHV charges'!$A:$O,11,FALSE)=0,"",VLOOKUP($A48,'Annex 2 EHV charges'!$A:$O,11,FALSE)),"")</f>
        <v>2.99</v>
      </c>
    </row>
    <row r="49" spans="1:8" x14ac:dyDescent="0.2">
      <c r="A49" s="101">
        <f t="array" ref="A49">IFERROR(INDEX('Annex 2 EHV charges'!$A$11:$A$410, MATCH(0, IF(ISBLANK('Annex 2 EHV charges'!$A$11:$A$410),1, COUNTIF(A$4:$A48, 'Annex 2 EHV charges'!$A$11:$A$410)), 0)),"")</f>
        <v>510</v>
      </c>
      <c r="B49" s="101">
        <f>IF($A49="","",VLOOKUP($A49,'Annex 2 EHV charges'!$A:$O,2,0))</f>
        <v>510</v>
      </c>
      <c r="C49" s="102">
        <f>IF($A49="","",VLOOKUP($A49,'Annex 2 EHV charges'!$A:$O,3,0))</f>
        <v>2199989614144</v>
      </c>
      <c r="D49" s="101" t="str">
        <f>IF($A49="","",VLOOKUP($A49,'Annex 2 EHV charges'!$A:$O,7,0))</f>
        <v>Mir Steel</v>
      </c>
      <c r="E49" s="106" t="str">
        <f>IFERROR(IF(VLOOKUP($A49,'Annex 2 EHV charges'!$A:$O,8,FALSE)=0,"",VLOOKUP($A49,'Annex 2 EHV charges'!$A:$O,8,FALSE)),"")</f>
        <v/>
      </c>
      <c r="F49" s="107">
        <f>IFERROR(IF(VLOOKUP($A49,'Annex 2 EHV charges'!$A:$O,9,FALSE)=0,"",VLOOKUP($A49,'Annex 2 EHV charges'!$A:$O,9,FALSE)),"")</f>
        <v>915.33</v>
      </c>
      <c r="G49" s="108">
        <f>IFERROR(IF(VLOOKUP($A49,'Annex 2 EHV charges'!$A:$O,10,FALSE)=0,"",VLOOKUP($A49,'Annex 2 EHV charges'!$A:$O,10,FALSE)),"")</f>
        <v>1.04</v>
      </c>
      <c r="H49" s="108">
        <f>IFERROR(IF(VLOOKUP($A49,'Annex 2 EHV charges'!$A:$O,11,FALSE)=0,"",VLOOKUP($A49,'Annex 2 EHV charges'!$A:$O,11,FALSE)),"")</f>
        <v>1.04</v>
      </c>
    </row>
    <row r="50" spans="1:8" ht="51" x14ac:dyDescent="0.2">
      <c r="A50" s="101">
        <f t="array" ref="A50">IFERROR(INDEX('Annex 2 EHV charges'!$A$11:$A$410, MATCH(0, IF(ISBLANK('Annex 2 EHV charges'!$A$11:$A$410),1, COUNTIF(A$4:$A49, 'Annex 2 EHV charges'!$A$11:$A$410)), 0)),"")</f>
        <v>511</v>
      </c>
      <c r="B50" s="101">
        <f>IF($A50="","",VLOOKUP($A50,'Annex 2 EHV charges'!$A:$O,2,0))</f>
        <v>511</v>
      </c>
      <c r="C50" s="102" t="str">
        <f>IF($A50="","",VLOOKUP($A50,'Annex 2 EHV charges'!$A:$O,3,0))</f>
        <v>2199989271918
2199989271927
2199989271936
2199989610089</v>
      </c>
      <c r="D50" s="101" t="str">
        <f>IF($A50="","",VLOOKUP($A50,'Annex 2 EHV charges'!$A:$O,7,0))</f>
        <v>Boc Margam</v>
      </c>
      <c r="E50" s="106" t="str">
        <f>IFERROR(IF(VLOOKUP($A50,'Annex 2 EHV charges'!$A:$O,8,FALSE)=0,"",VLOOKUP($A50,'Annex 2 EHV charges'!$A:$O,8,FALSE)),"")</f>
        <v/>
      </c>
      <c r="F50" s="107">
        <f>IFERROR(IF(VLOOKUP($A50,'Annex 2 EHV charges'!$A:$O,9,FALSE)=0,"",VLOOKUP($A50,'Annex 2 EHV charges'!$A:$O,9,FALSE)),"")</f>
        <v>2577.66</v>
      </c>
      <c r="G50" s="108">
        <f>IFERROR(IF(VLOOKUP($A50,'Annex 2 EHV charges'!$A:$O,10,FALSE)=0,"",VLOOKUP($A50,'Annex 2 EHV charges'!$A:$O,10,FALSE)),"")</f>
        <v>4.43</v>
      </c>
      <c r="H50" s="108">
        <f>IFERROR(IF(VLOOKUP($A50,'Annex 2 EHV charges'!$A:$O,11,FALSE)=0,"",VLOOKUP($A50,'Annex 2 EHV charges'!$A:$O,11,FALSE)),"")</f>
        <v>4.43</v>
      </c>
    </row>
    <row r="51" spans="1:8" x14ac:dyDescent="0.2">
      <c r="A51" s="101">
        <f t="array" ref="A51">IFERROR(INDEX('Annex 2 EHV charges'!$A$11:$A$410, MATCH(0, IF(ISBLANK('Annex 2 EHV charges'!$A$11:$A$410),1, COUNTIF(A$4:$A50, 'Annex 2 EHV charges'!$A$11:$A$410)), 0)),"")</f>
        <v>512</v>
      </c>
      <c r="B51" s="101">
        <f>IF($A51="","",VLOOKUP($A51,'Annex 2 EHV charges'!$A:$O,2,0))</f>
        <v>512</v>
      </c>
      <c r="C51" s="102">
        <f>IF($A51="","",VLOOKUP($A51,'Annex 2 EHV charges'!$A:$O,3,0))</f>
        <v>2199989610024</v>
      </c>
      <c r="D51" s="101" t="str">
        <f>IF($A51="","",VLOOKUP($A51,'Annex 2 EHV charges'!$A:$O,7,0))</f>
        <v>Ford Bridgend</v>
      </c>
      <c r="E51" s="106">
        <f>IFERROR(IF(VLOOKUP($A51,'Annex 2 EHV charges'!$A:$O,8,FALSE)=0,"",VLOOKUP($A51,'Annex 2 EHV charges'!$A:$O,8,FALSE)),"")</f>
        <v>0.621</v>
      </c>
      <c r="F51" s="107">
        <f>IFERROR(IF(VLOOKUP($A51,'Annex 2 EHV charges'!$A:$O,9,FALSE)=0,"",VLOOKUP($A51,'Annex 2 EHV charges'!$A:$O,9,FALSE)),"")</f>
        <v>3367.24</v>
      </c>
      <c r="G51" s="108">
        <f>IFERROR(IF(VLOOKUP($A51,'Annex 2 EHV charges'!$A:$O,10,FALSE)=0,"",VLOOKUP($A51,'Annex 2 EHV charges'!$A:$O,10,FALSE)),"")</f>
        <v>7.38</v>
      </c>
      <c r="H51" s="108">
        <f>IFERROR(IF(VLOOKUP($A51,'Annex 2 EHV charges'!$A:$O,11,FALSE)=0,"",VLOOKUP($A51,'Annex 2 EHV charges'!$A:$O,11,FALSE)),"")</f>
        <v>7.38</v>
      </c>
    </row>
    <row r="52" spans="1:8" x14ac:dyDescent="0.2">
      <c r="A52" s="101">
        <f t="array" ref="A52">IFERROR(INDEX('Annex 2 EHV charges'!$A$11:$A$410, MATCH(0, IF(ISBLANK('Annex 2 EHV charges'!$A$11:$A$410),1, COUNTIF(A$4:$A51, 'Annex 2 EHV charges'!$A$11:$A$410)), 0)),"")</f>
        <v>513</v>
      </c>
      <c r="B52" s="101">
        <f>IF($A52="","",VLOOKUP($A52,'Annex 2 EHV charges'!$A:$O,2,0))</f>
        <v>513</v>
      </c>
      <c r="C52" s="102">
        <f>IF($A52="","",VLOOKUP($A52,'Annex 2 EHV charges'!$A:$O,3,0))</f>
        <v>2199989616995</v>
      </c>
      <c r="D52" s="101" t="str">
        <f>IF($A52="","",VLOOKUP($A52,'Annex 2 EHV charges'!$A:$O,7,0))</f>
        <v>Alcoa</v>
      </c>
      <c r="E52" s="106">
        <f>IFERROR(IF(VLOOKUP($A52,'Annex 2 EHV charges'!$A:$O,8,FALSE)=0,"",VLOOKUP($A52,'Annex 2 EHV charges'!$A:$O,8,FALSE)),"")</f>
        <v>6.0000000000000001E-3</v>
      </c>
      <c r="F52" s="107">
        <f>IFERROR(IF(VLOOKUP($A52,'Annex 2 EHV charges'!$A:$O,9,FALSE)=0,"",VLOOKUP($A52,'Annex 2 EHV charges'!$A:$O,9,FALSE)),"")</f>
        <v>670.59</v>
      </c>
      <c r="G52" s="108">
        <f>IFERROR(IF(VLOOKUP($A52,'Annex 2 EHV charges'!$A:$O,10,FALSE)=0,"",VLOOKUP($A52,'Annex 2 EHV charges'!$A:$O,10,FALSE)),"")</f>
        <v>2.14</v>
      </c>
      <c r="H52" s="108">
        <f>IFERROR(IF(VLOOKUP($A52,'Annex 2 EHV charges'!$A:$O,11,FALSE)=0,"",VLOOKUP($A52,'Annex 2 EHV charges'!$A:$O,11,FALSE)),"")</f>
        <v>2.14</v>
      </c>
    </row>
    <row r="53" spans="1:8" x14ac:dyDescent="0.2">
      <c r="A53" s="101">
        <f t="array" ref="A53">IFERROR(INDEX('Annex 2 EHV charges'!$A$11:$A$410, MATCH(0, IF(ISBLANK('Annex 2 EHV charges'!$A$11:$A$410),1, COUNTIF(A$4:$A52, 'Annex 2 EHV charges'!$A$11:$A$410)), 0)),"")</f>
        <v>514</v>
      </c>
      <c r="B53" s="101">
        <f>IF($A53="","",VLOOKUP($A53,'Annex 2 EHV charges'!$A:$O,2,0))</f>
        <v>514</v>
      </c>
      <c r="C53" s="102">
        <f>IF($A53="","",VLOOKUP($A53,'Annex 2 EHV charges'!$A:$O,3,0))</f>
        <v>2189999999928</v>
      </c>
      <c r="D53" s="101" t="str">
        <f>IF($A53="","",VLOOKUP($A53,'Annex 2 EHV charges'!$A:$O,7,0))</f>
        <v>Celsa Rod Mills</v>
      </c>
      <c r="E53" s="106">
        <f>IFERROR(IF(VLOOKUP($A53,'Annex 2 EHV charges'!$A:$O,8,FALSE)=0,"",VLOOKUP($A53,'Annex 2 EHV charges'!$A:$O,8,FALSE)),"")</f>
        <v>0.32800000000000001</v>
      </c>
      <c r="F53" s="107">
        <f>IFERROR(IF(VLOOKUP($A53,'Annex 2 EHV charges'!$A:$O,9,FALSE)=0,"",VLOOKUP($A53,'Annex 2 EHV charges'!$A:$O,9,FALSE)),"")</f>
        <v>6252.07</v>
      </c>
      <c r="G53" s="108">
        <f>IFERROR(IF(VLOOKUP($A53,'Annex 2 EHV charges'!$A:$O,10,FALSE)=0,"",VLOOKUP($A53,'Annex 2 EHV charges'!$A:$O,10,FALSE)),"")</f>
        <v>4.1500000000000004</v>
      </c>
      <c r="H53" s="108">
        <f>IFERROR(IF(VLOOKUP($A53,'Annex 2 EHV charges'!$A:$O,11,FALSE)=0,"",VLOOKUP($A53,'Annex 2 EHV charges'!$A:$O,11,FALSE)),"")</f>
        <v>4.1500000000000004</v>
      </c>
    </row>
    <row r="54" spans="1:8" ht="25.5" x14ac:dyDescent="0.2">
      <c r="A54" s="101">
        <f t="array" ref="A54">IFERROR(INDEX('Annex 2 EHV charges'!$A$11:$A$410, MATCH(0, IF(ISBLANK('Annex 2 EHV charges'!$A$11:$A$410),1, COUNTIF(A$4:$A53, 'Annex 2 EHV charges'!$A$11:$A$410)), 0)),"")</f>
        <v>515</v>
      </c>
      <c r="B54" s="101">
        <f>IF($A54="","",VLOOKUP($A54,'Annex 2 EHV charges'!$A:$O,2,0))</f>
        <v>515</v>
      </c>
      <c r="C54" s="102" t="str">
        <f>IF($A54="","",VLOOKUP($A54,'Annex 2 EHV charges'!$A:$O,3,0))</f>
        <v>2199989638961
2199989638970</v>
      </c>
      <c r="D54" s="101" t="str">
        <f>IF($A54="","",VLOOKUP($A54,'Annex 2 EHV charges'!$A:$O,7,0))</f>
        <v>Murphy Oil</v>
      </c>
      <c r="E54" s="106">
        <f>IFERROR(IF(VLOOKUP($A54,'Annex 2 EHV charges'!$A:$O,8,FALSE)=0,"",VLOOKUP($A54,'Annex 2 EHV charges'!$A:$O,8,FALSE)),"")</f>
        <v>3.8</v>
      </c>
      <c r="F54" s="107">
        <f>IFERROR(IF(VLOOKUP($A54,'Annex 2 EHV charges'!$A:$O,9,FALSE)=0,"",VLOOKUP($A54,'Annex 2 EHV charges'!$A:$O,9,FALSE)),"")</f>
        <v>7986.45</v>
      </c>
      <c r="G54" s="108">
        <f>IFERROR(IF(VLOOKUP($A54,'Annex 2 EHV charges'!$A:$O,10,FALSE)=0,"",VLOOKUP($A54,'Annex 2 EHV charges'!$A:$O,10,FALSE)),"")</f>
        <v>10</v>
      </c>
      <c r="H54" s="108">
        <f>IFERROR(IF(VLOOKUP($A54,'Annex 2 EHV charges'!$A:$O,11,FALSE)=0,"",VLOOKUP($A54,'Annex 2 EHV charges'!$A:$O,11,FALSE)),"")</f>
        <v>10</v>
      </c>
    </row>
    <row r="55" spans="1:8" x14ac:dyDescent="0.2">
      <c r="A55" s="101">
        <f t="array" ref="A55">IFERROR(INDEX('Annex 2 EHV charges'!$A$11:$A$410, MATCH(0, IF(ISBLANK('Annex 2 EHV charges'!$A$11:$A$410),1, COUNTIF(A$4:$A54, 'Annex 2 EHV charges'!$A$11:$A$410)), 0)),"")</f>
        <v>517</v>
      </c>
      <c r="B55" s="101">
        <f>IF($A55="","",VLOOKUP($A55,'Annex 2 EHV charges'!$A:$O,2,0))</f>
        <v>517</v>
      </c>
      <c r="C55" s="102">
        <f>IF($A55="","",VLOOKUP($A55,'Annex 2 EHV charges'!$A:$O,3,0))</f>
        <v>2189999998678</v>
      </c>
      <c r="D55" s="101" t="str">
        <f>IF($A55="","",VLOOKUP($A55,'Annex 2 EHV charges'!$A:$O,7,0))</f>
        <v>Chevron</v>
      </c>
      <c r="E55" s="106" t="str">
        <f>IFERROR(IF(VLOOKUP($A55,'Annex 2 EHV charges'!$A:$O,8,FALSE)=0,"",VLOOKUP($A55,'Annex 2 EHV charges'!$A:$O,8,FALSE)),"")</f>
        <v/>
      </c>
      <c r="F55" s="107">
        <f>IFERROR(IF(VLOOKUP($A55,'Annex 2 EHV charges'!$A:$O,9,FALSE)=0,"",VLOOKUP($A55,'Annex 2 EHV charges'!$A:$O,9,FALSE)),"")</f>
        <v>30003.23</v>
      </c>
      <c r="G55" s="108">
        <f>IFERROR(IF(VLOOKUP($A55,'Annex 2 EHV charges'!$A:$O,10,FALSE)=0,"",VLOOKUP($A55,'Annex 2 EHV charges'!$A:$O,10,FALSE)),"")</f>
        <v>3.34</v>
      </c>
      <c r="H55" s="108">
        <f>IFERROR(IF(VLOOKUP($A55,'Annex 2 EHV charges'!$A:$O,11,FALSE)=0,"",VLOOKUP($A55,'Annex 2 EHV charges'!$A:$O,11,FALSE)),"")</f>
        <v>3.34</v>
      </c>
    </row>
    <row r="56" spans="1:8" ht="25.5" x14ac:dyDescent="0.2">
      <c r="A56" s="101">
        <f t="array" ref="A56">IFERROR(INDEX('Annex 2 EHV charges'!$A$11:$A$410, MATCH(0, IF(ISBLANK('Annex 2 EHV charges'!$A$11:$A$410),1, COUNTIF(A$4:$A55, 'Annex 2 EHV charges'!$A$11:$A$410)), 0)),"")</f>
        <v>518</v>
      </c>
      <c r="B56" s="101">
        <f>IF($A56="","",VLOOKUP($A56,'Annex 2 EHV charges'!$A:$O,2,0))</f>
        <v>518</v>
      </c>
      <c r="C56" s="102" t="str">
        <f>IF($A56="","",VLOOKUP($A56,'Annex 2 EHV charges'!$A:$O,3,0))</f>
        <v>2189999996884
2189999996893</v>
      </c>
      <c r="D56" s="101" t="str">
        <f>IF($A56="","",VLOOKUP($A56,'Annex 2 EHV charges'!$A:$O,7,0))</f>
        <v>Interbrew Magor USKM</v>
      </c>
      <c r="E56" s="106">
        <f>IFERROR(IF(VLOOKUP($A56,'Annex 2 EHV charges'!$A:$O,8,FALSE)=0,"",VLOOKUP($A56,'Annex 2 EHV charges'!$A:$O,8,FALSE)),"")</f>
        <v>0.47799999999999998</v>
      </c>
      <c r="F56" s="107">
        <f>IFERROR(IF(VLOOKUP($A56,'Annex 2 EHV charges'!$A:$O,9,FALSE)=0,"",VLOOKUP($A56,'Annex 2 EHV charges'!$A:$O,9,FALSE)),"")</f>
        <v>60.05</v>
      </c>
      <c r="G56" s="108">
        <f>IFERROR(IF(VLOOKUP($A56,'Annex 2 EHV charges'!$A:$O,10,FALSE)=0,"",VLOOKUP($A56,'Annex 2 EHV charges'!$A:$O,10,FALSE)),"")</f>
        <v>9.39</v>
      </c>
      <c r="H56" s="108">
        <f>IFERROR(IF(VLOOKUP($A56,'Annex 2 EHV charges'!$A:$O,11,FALSE)=0,"",VLOOKUP($A56,'Annex 2 EHV charges'!$A:$O,11,FALSE)),"")</f>
        <v>9.39</v>
      </c>
    </row>
    <row r="57" spans="1:8" x14ac:dyDescent="0.2">
      <c r="A57" s="101">
        <f t="array" ref="A57">IFERROR(INDEX('Annex 2 EHV charges'!$A$11:$A$410, MATCH(0, IF(ISBLANK('Annex 2 EHV charges'!$A$11:$A$410),1, COUNTIF(A$4:$A56, 'Annex 2 EHV charges'!$A$11:$A$410)), 0)),"")</f>
        <v>519</v>
      </c>
      <c r="B57" s="101">
        <f>IF($A57="","",VLOOKUP($A57,'Annex 2 EHV charges'!$A:$O,2,0))</f>
        <v>519</v>
      </c>
      <c r="C57" s="102">
        <f>IF($A57="","",VLOOKUP($A57,'Annex 2 EHV charges'!$A:$O,3,0))</f>
        <v>2199989611204</v>
      </c>
      <c r="D57" s="101" t="str">
        <f>IF($A57="","",VLOOKUP($A57,'Annex 2 EHV charges'!$A:$O,7,0))</f>
        <v>Mainline Pipelines</v>
      </c>
      <c r="E57" s="106">
        <f>IFERROR(IF(VLOOKUP($A57,'Annex 2 EHV charges'!$A:$O,8,FALSE)=0,"",VLOOKUP($A57,'Annex 2 EHV charges'!$A:$O,8,FALSE)),"")</f>
        <v>3.577</v>
      </c>
      <c r="F57" s="107">
        <f>IFERROR(IF(VLOOKUP($A57,'Annex 2 EHV charges'!$A:$O,9,FALSE)=0,"",VLOOKUP($A57,'Annex 2 EHV charges'!$A:$O,9,FALSE)),"")</f>
        <v>139.01</v>
      </c>
      <c r="G57" s="108">
        <f>IFERROR(IF(VLOOKUP($A57,'Annex 2 EHV charges'!$A:$O,10,FALSE)=0,"",VLOOKUP($A57,'Annex 2 EHV charges'!$A:$O,10,FALSE)),"")</f>
        <v>6.78</v>
      </c>
      <c r="H57" s="108">
        <f>IFERROR(IF(VLOOKUP($A57,'Annex 2 EHV charges'!$A:$O,11,FALSE)=0,"",VLOOKUP($A57,'Annex 2 EHV charges'!$A:$O,11,FALSE)),"")</f>
        <v>6.78</v>
      </c>
    </row>
    <row r="58" spans="1:8" x14ac:dyDescent="0.2">
      <c r="A58" s="101">
        <f t="array" ref="A58">IFERROR(INDEX('Annex 2 EHV charges'!$A$11:$A$410, MATCH(0, IF(ISBLANK('Annex 2 EHV charges'!$A$11:$A$410),1, COUNTIF(A$4:$A57, 'Annex 2 EHV charges'!$A$11:$A$410)), 0)),"")</f>
        <v>520</v>
      </c>
      <c r="B58" s="101">
        <f>IF($A58="","",VLOOKUP($A58,'Annex 2 EHV charges'!$A:$O,2,0))</f>
        <v>520</v>
      </c>
      <c r="C58" s="102">
        <f>IF($A58="","",VLOOKUP($A58,'Annex 2 EHV charges'!$A:$O,3,0))</f>
        <v>2189999999937</v>
      </c>
      <c r="D58" s="101" t="str">
        <f>IF($A58="","",VLOOKUP($A58,'Annex 2 EHV charges'!$A:$O,7,0))</f>
        <v>Celsa 33 11</v>
      </c>
      <c r="E58" s="106">
        <f>IFERROR(IF(VLOOKUP($A58,'Annex 2 EHV charges'!$A:$O,8,FALSE)=0,"",VLOOKUP($A58,'Annex 2 EHV charges'!$A:$O,8,FALSE)),"")</f>
        <v>0.44900000000000001</v>
      </c>
      <c r="F58" s="107">
        <f>IFERROR(IF(VLOOKUP($A58,'Annex 2 EHV charges'!$A:$O,9,FALSE)=0,"",VLOOKUP($A58,'Annex 2 EHV charges'!$A:$O,9,FALSE)),"")</f>
        <v>3515.53</v>
      </c>
      <c r="G58" s="108">
        <f>IFERROR(IF(VLOOKUP($A58,'Annex 2 EHV charges'!$A:$O,10,FALSE)=0,"",VLOOKUP($A58,'Annex 2 EHV charges'!$A:$O,10,FALSE)),"")</f>
        <v>4.21</v>
      </c>
      <c r="H58" s="108">
        <f>IFERROR(IF(VLOOKUP($A58,'Annex 2 EHV charges'!$A:$O,11,FALSE)=0,"",VLOOKUP($A58,'Annex 2 EHV charges'!$A:$O,11,FALSE)),"")</f>
        <v>4.21</v>
      </c>
    </row>
    <row r="59" spans="1:8" x14ac:dyDescent="0.2">
      <c r="A59" s="101">
        <f t="array" ref="A59">IFERROR(INDEX('Annex 2 EHV charges'!$A$11:$A$410, MATCH(0, IF(ISBLANK('Annex 2 EHV charges'!$A$11:$A$410),1, COUNTIF(A$4:$A58, 'Annex 2 EHV charges'!$A$11:$A$410)), 0)),"")</f>
        <v>522</v>
      </c>
      <c r="B59" s="101">
        <f>IF($A59="","",VLOOKUP($A59,'Annex 2 EHV charges'!$A:$O,2,0))</f>
        <v>522</v>
      </c>
      <c r="C59" s="102">
        <f>IF($A59="","",VLOOKUP($A59,'Annex 2 EHV charges'!$A:$O,3,0))</f>
        <v>2199989628537</v>
      </c>
      <c r="D59" s="101" t="str">
        <f>IF($A59="","",VLOOKUP($A59,'Annex 2 EHV charges'!$A:$O,7,0))</f>
        <v>Lafarge - Blue Circle</v>
      </c>
      <c r="E59" s="106">
        <f>IFERROR(IF(VLOOKUP($A59,'Annex 2 EHV charges'!$A:$O,8,FALSE)=0,"",VLOOKUP($A59,'Annex 2 EHV charges'!$A:$O,8,FALSE)),"")</f>
        <v>9.5000000000000001E-2</v>
      </c>
      <c r="F59" s="107">
        <f>IFERROR(IF(VLOOKUP($A59,'Annex 2 EHV charges'!$A:$O,9,FALSE)=0,"",VLOOKUP($A59,'Annex 2 EHV charges'!$A:$O,9,FALSE)),"")</f>
        <v>1101.53</v>
      </c>
      <c r="G59" s="108">
        <f>IFERROR(IF(VLOOKUP($A59,'Annex 2 EHV charges'!$A:$O,10,FALSE)=0,"",VLOOKUP($A59,'Annex 2 EHV charges'!$A:$O,10,FALSE)),"")</f>
        <v>4.79</v>
      </c>
      <c r="H59" s="108">
        <f>IFERROR(IF(VLOOKUP($A59,'Annex 2 EHV charges'!$A:$O,11,FALSE)=0,"",VLOOKUP($A59,'Annex 2 EHV charges'!$A:$O,11,FALSE)),"")</f>
        <v>4.79</v>
      </c>
    </row>
    <row r="60" spans="1:8" x14ac:dyDescent="0.2">
      <c r="A60" s="101">
        <f t="array" ref="A60">IFERROR(INDEX('Annex 2 EHV charges'!$A$11:$A$410, MATCH(0, IF(ISBLANK('Annex 2 EHV charges'!$A$11:$A$410),1, COUNTIF(A$4:$A59, 'Annex 2 EHV charges'!$A$11:$A$410)), 0)),"")</f>
        <v>529</v>
      </c>
      <c r="B60" s="101">
        <f>IF($A60="","",VLOOKUP($A60,'Annex 2 EHV charges'!$A:$O,2,0))</f>
        <v>529</v>
      </c>
      <c r="C60" s="102">
        <f>IF($A60="","",VLOOKUP($A60,'Annex 2 EHV charges'!$A:$O,3,0))</f>
        <v>2189999997284</v>
      </c>
      <c r="D60" s="101" t="str">
        <f>IF($A60="","",VLOOKUP($A60,'Annex 2 EHV charges'!$A:$O,7,0))</f>
        <v>Inco</v>
      </c>
      <c r="E60" s="106">
        <f>IFERROR(IF(VLOOKUP($A60,'Annex 2 EHV charges'!$A:$O,8,FALSE)=0,"",VLOOKUP($A60,'Annex 2 EHV charges'!$A:$O,8,FALSE)),"")</f>
        <v>0.222</v>
      </c>
      <c r="F60" s="107">
        <f>IFERROR(IF(VLOOKUP($A60,'Annex 2 EHV charges'!$A:$O,9,FALSE)=0,"",VLOOKUP($A60,'Annex 2 EHV charges'!$A:$O,9,FALSE)),"")</f>
        <v>1842.41</v>
      </c>
      <c r="G60" s="108">
        <f>IFERROR(IF(VLOOKUP($A60,'Annex 2 EHV charges'!$A:$O,10,FALSE)=0,"",VLOOKUP($A60,'Annex 2 EHV charges'!$A:$O,10,FALSE)),"")</f>
        <v>4.46</v>
      </c>
      <c r="H60" s="108">
        <f>IFERROR(IF(VLOOKUP($A60,'Annex 2 EHV charges'!$A:$O,11,FALSE)=0,"",VLOOKUP($A60,'Annex 2 EHV charges'!$A:$O,11,FALSE)),"")</f>
        <v>4.46</v>
      </c>
    </row>
    <row r="61" spans="1:8" x14ac:dyDescent="0.2">
      <c r="A61" s="101">
        <f t="array" ref="A61">IFERROR(INDEX('Annex 2 EHV charges'!$A$11:$A$410, MATCH(0, IF(ISBLANK('Annex 2 EHV charges'!$A$11:$A$410),1, COUNTIF(A$4:$A60, 'Annex 2 EHV charges'!$A$11:$A$410)), 0)),"")</f>
        <v>532</v>
      </c>
      <c r="B61" s="101">
        <f>IF($A61="","",VLOOKUP($A61,'Annex 2 EHV charges'!$A:$O,2,0))</f>
        <v>532</v>
      </c>
      <c r="C61" s="102">
        <f>IF($A61="","",VLOOKUP($A61,'Annex 2 EHV charges'!$A:$O,3,0))</f>
        <v>2199989640232</v>
      </c>
      <c r="D61" s="101" t="str">
        <f>IF($A61="","",VLOOKUP($A61,'Annex 2 EHV charges'!$A:$O,7,0))</f>
        <v>DCWW Nantgaredig</v>
      </c>
      <c r="E61" s="106">
        <f>IFERROR(IF(VLOOKUP($A61,'Annex 2 EHV charges'!$A:$O,8,FALSE)=0,"",VLOOKUP($A61,'Annex 2 EHV charges'!$A:$O,8,FALSE)),"")</f>
        <v>4.1740000000000004</v>
      </c>
      <c r="F61" s="107">
        <f>IFERROR(IF(VLOOKUP($A61,'Annex 2 EHV charges'!$A:$O,9,FALSE)=0,"",VLOOKUP($A61,'Annex 2 EHV charges'!$A:$O,9,FALSE)),"")</f>
        <v>670.59</v>
      </c>
      <c r="G61" s="108">
        <f>IFERROR(IF(VLOOKUP($A61,'Annex 2 EHV charges'!$A:$O,10,FALSE)=0,"",VLOOKUP($A61,'Annex 2 EHV charges'!$A:$O,10,FALSE)),"")</f>
        <v>7.51</v>
      </c>
      <c r="H61" s="108">
        <f>IFERROR(IF(VLOOKUP($A61,'Annex 2 EHV charges'!$A:$O,11,FALSE)=0,"",VLOOKUP($A61,'Annex 2 EHV charges'!$A:$O,11,FALSE)),"")</f>
        <v>7.51</v>
      </c>
    </row>
    <row r="62" spans="1:8" ht="38.25" x14ac:dyDescent="0.2">
      <c r="A62" s="101">
        <f t="array" ref="A62">IFERROR(INDEX('Annex 2 EHV charges'!$A$11:$A$410, MATCH(0, IF(ISBLANK('Annex 2 EHV charges'!$A$11:$A$410),1, COUNTIF(A$4:$A61, 'Annex 2 EHV charges'!$A$11:$A$410)), 0)),"")</f>
        <v>533</v>
      </c>
      <c r="B62" s="101">
        <f>IF($A62="","",VLOOKUP($A62,'Annex 2 EHV charges'!$A:$O,2,0))</f>
        <v>533</v>
      </c>
      <c r="C62" s="102" t="str">
        <f>IF($A62="","",VLOOKUP($A62,'Annex 2 EHV charges'!$A:$O,3,0))</f>
        <v>2199989633165
2199989633174
2199989633183</v>
      </c>
      <c r="D62" s="101" t="str">
        <f>IF($A62="","",VLOOKUP($A62,'Annex 2 EHV charges'!$A:$O,7,0))</f>
        <v>Bridgend Paper Mill</v>
      </c>
      <c r="E62" s="106">
        <f>IFERROR(IF(VLOOKUP($A62,'Annex 2 EHV charges'!$A:$O,8,FALSE)=0,"",VLOOKUP($A62,'Annex 2 EHV charges'!$A:$O,8,FALSE)),"")</f>
        <v>6.0999999999999999E-2</v>
      </c>
      <c r="F62" s="107">
        <f>IFERROR(IF(VLOOKUP($A62,'Annex 2 EHV charges'!$A:$O,9,FALSE)=0,"",VLOOKUP($A62,'Annex 2 EHV charges'!$A:$O,9,FALSE)),"")</f>
        <v>329.23</v>
      </c>
      <c r="G62" s="108">
        <f>IFERROR(IF(VLOOKUP($A62,'Annex 2 EHV charges'!$A:$O,10,FALSE)=0,"",VLOOKUP($A62,'Annex 2 EHV charges'!$A:$O,10,FALSE)),"")</f>
        <v>3.87</v>
      </c>
      <c r="H62" s="108">
        <f>IFERROR(IF(VLOOKUP($A62,'Annex 2 EHV charges'!$A:$O,11,FALSE)=0,"",VLOOKUP($A62,'Annex 2 EHV charges'!$A:$O,11,FALSE)),"")</f>
        <v>3.87</v>
      </c>
    </row>
    <row r="63" spans="1:8" ht="38.25" x14ac:dyDescent="0.2">
      <c r="A63" s="101">
        <f t="array" ref="A63">IFERROR(INDEX('Annex 2 EHV charges'!$A$11:$A$410, MATCH(0, IF(ISBLANK('Annex 2 EHV charges'!$A$11:$A$410),1, COUNTIF(A$4:$A62, 'Annex 2 EHV charges'!$A$11:$A$410)), 0)),"")</f>
        <v>534</v>
      </c>
      <c r="B63" s="101">
        <f>IF($A63="","",VLOOKUP($A63,'Annex 2 EHV charges'!$A:$O,2,0))</f>
        <v>534</v>
      </c>
      <c r="C63" s="102" t="str">
        <f>IF($A63="","",VLOOKUP($A63,'Annex 2 EHV charges'!$A:$O,3,0))</f>
        <v>2189999997451
2189999997460
2189999997683</v>
      </c>
      <c r="D63" s="101" t="str">
        <f>IF($A63="","",VLOOKUP($A63,'Annex 2 EHV charges'!$A:$O,7,0))</f>
        <v>Momentive Chemicals</v>
      </c>
      <c r="E63" s="106">
        <f>IFERROR(IF(VLOOKUP($A63,'Annex 2 EHV charges'!$A:$O,8,FALSE)=0,"",VLOOKUP($A63,'Annex 2 EHV charges'!$A:$O,8,FALSE)),"")</f>
        <v>0.26400000000000001</v>
      </c>
      <c r="F63" s="107">
        <f>IFERROR(IF(VLOOKUP($A63,'Annex 2 EHV charges'!$A:$O,9,FALSE)=0,"",VLOOKUP($A63,'Annex 2 EHV charges'!$A:$O,9,FALSE)),"")</f>
        <v>417.03</v>
      </c>
      <c r="G63" s="108">
        <f>IFERROR(IF(VLOOKUP($A63,'Annex 2 EHV charges'!$A:$O,10,FALSE)=0,"",VLOOKUP($A63,'Annex 2 EHV charges'!$A:$O,10,FALSE)),"")</f>
        <v>6.38</v>
      </c>
      <c r="H63" s="108">
        <f>IFERROR(IF(VLOOKUP($A63,'Annex 2 EHV charges'!$A:$O,11,FALSE)=0,"",VLOOKUP($A63,'Annex 2 EHV charges'!$A:$O,11,FALSE)),"")</f>
        <v>6.38</v>
      </c>
    </row>
    <row r="64" spans="1:8" ht="51" x14ac:dyDescent="0.2">
      <c r="A64" s="101">
        <f t="array" ref="A64">IFERROR(INDEX('Annex 2 EHV charges'!$A$11:$A$410, MATCH(0, IF(ISBLANK('Annex 2 EHV charges'!$A$11:$A$410),1, COUNTIF(A$4:$A63, 'Annex 2 EHV charges'!$A$11:$A$410)), 0)),"")</f>
        <v>535</v>
      </c>
      <c r="B64" s="101">
        <f>IF($A64="","",VLOOKUP($A64,'Annex 2 EHV charges'!$A:$O,2,0))</f>
        <v>535</v>
      </c>
      <c r="C64" s="102" t="str">
        <f>IF($A64="","",VLOOKUP($A64,'Annex 2 EHV charges'!$A:$O,3,0))</f>
        <v>2189999998924
2189999998933
2189999998942
2199989663578</v>
      </c>
      <c r="D64" s="101" t="str">
        <f>IF($A64="","",VLOOKUP($A64,'Annex 2 EHV charges'!$A:$O,7,0))</f>
        <v>Monsanto</v>
      </c>
      <c r="E64" s="106">
        <f>IFERROR(IF(VLOOKUP($A64,'Annex 2 EHV charges'!$A:$O,8,FALSE)=0,"",VLOOKUP($A64,'Annex 2 EHV charges'!$A:$O,8,FALSE)),"")</f>
        <v>3.4000000000000002E-2</v>
      </c>
      <c r="F64" s="107">
        <f>IFERROR(IF(VLOOKUP($A64,'Annex 2 EHV charges'!$A:$O,9,FALSE)=0,"",VLOOKUP($A64,'Annex 2 EHV charges'!$A:$O,9,FALSE)),"")</f>
        <v>392.32</v>
      </c>
      <c r="G64" s="108">
        <f>IFERROR(IF(VLOOKUP($A64,'Annex 2 EHV charges'!$A:$O,10,FALSE)=0,"",VLOOKUP($A64,'Annex 2 EHV charges'!$A:$O,10,FALSE)),"")</f>
        <v>4.67</v>
      </c>
      <c r="H64" s="108">
        <f>IFERROR(IF(VLOOKUP($A64,'Annex 2 EHV charges'!$A:$O,11,FALSE)=0,"",VLOOKUP($A64,'Annex 2 EHV charges'!$A:$O,11,FALSE)),"")</f>
        <v>4.67</v>
      </c>
    </row>
    <row r="65" spans="1:8" ht="25.5" x14ac:dyDescent="0.2">
      <c r="A65" s="101">
        <f t="array" ref="A65">IFERROR(INDEX('Annex 2 EHV charges'!$A$11:$A$410, MATCH(0, IF(ISBLANK('Annex 2 EHV charges'!$A$11:$A$410),1, COUNTIF(A$4:$A64, 'Annex 2 EHV charges'!$A$11:$A$410)), 0)),"")</f>
        <v>536</v>
      </c>
      <c r="B65" s="101">
        <f>IF($A65="","",VLOOKUP($A65,'Annex 2 EHV charges'!$A:$O,2,0))</f>
        <v>536</v>
      </c>
      <c r="C65" s="102" t="str">
        <f>IF($A65="","",VLOOKUP($A65,'Annex 2 EHV charges'!$A:$O,3,0))</f>
        <v>2199989353701
2199989353710</v>
      </c>
      <c r="D65" s="101" t="str">
        <f>IF($A65="","",VLOOKUP($A65,'Annex 2 EHV charges'!$A:$O,7,0))</f>
        <v>Dow Corning</v>
      </c>
      <c r="E65" s="106" t="str">
        <f>IFERROR(IF(VLOOKUP($A65,'Annex 2 EHV charges'!$A:$O,8,FALSE)=0,"",VLOOKUP($A65,'Annex 2 EHV charges'!$A:$O,8,FALSE)),"")</f>
        <v/>
      </c>
      <c r="F65" s="107">
        <f>IFERROR(IF(VLOOKUP($A65,'Annex 2 EHV charges'!$A:$O,9,FALSE)=0,"",VLOOKUP($A65,'Annex 2 EHV charges'!$A:$O,9,FALSE)),"")</f>
        <v>257.56</v>
      </c>
      <c r="G65" s="108">
        <f>IFERROR(IF(VLOOKUP($A65,'Annex 2 EHV charges'!$A:$O,10,FALSE)=0,"",VLOOKUP($A65,'Annex 2 EHV charges'!$A:$O,10,FALSE)),"")</f>
        <v>10.14</v>
      </c>
      <c r="H65" s="108">
        <f>IFERROR(IF(VLOOKUP($A65,'Annex 2 EHV charges'!$A:$O,11,FALSE)=0,"",VLOOKUP($A65,'Annex 2 EHV charges'!$A:$O,11,FALSE)),"")</f>
        <v>10.14</v>
      </c>
    </row>
    <row r="66" spans="1:8" x14ac:dyDescent="0.2">
      <c r="A66" s="101">
        <f t="array" ref="A66">IFERROR(INDEX('Annex 2 EHV charges'!$A$11:$A$410, MATCH(0, IF(ISBLANK('Annex 2 EHV charges'!$A$11:$A$410),1, COUNTIF(A$4:$A65, 'Annex 2 EHV charges'!$A$11:$A$410)), 0)),"")</f>
        <v>538</v>
      </c>
      <c r="B66" s="101">
        <f>IF($A66="","",VLOOKUP($A66,'Annex 2 EHV charges'!$A:$O,2,0))</f>
        <v>538</v>
      </c>
      <c r="C66" s="102">
        <f>IF($A66="","",VLOOKUP($A66,'Annex 2 EHV charges'!$A:$O,3,0))</f>
        <v>2198765295402</v>
      </c>
      <c r="D66" s="101" t="str">
        <f>IF($A66="","",VLOOKUP($A66,'Annex 2 EHV charges'!$A:$O,7,0))</f>
        <v>DCWW Rover Way</v>
      </c>
      <c r="E66" s="106" t="str">
        <f>IFERROR(IF(VLOOKUP($A66,'Annex 2 EHV charges'!$A:$O,8,FALSE)=0,"",VLOOKUP($A66,'Annex 2 EHV charges'!$A:$O,8,FALSE)),"")</f>
        <v/>
      </c>
      <c r="F66" s="107">
        <f>IFERROR(IF(VLOOKUP($A66,'Annex 2 EHV charges'!$A:$O,9,FALSE)=0,"",VLOOKUP($A66,'Annex 2 EHV charges'!$A:$O,9,FALSE)),"")</f>
        <v>171.49</v>
      </c>
      <c r="G66" s="108">
        <f>IFERROR(IF(VLOOKUP($A66,'Annex 2 EHV charges'!$A:$O,10,FALSE)=0,"",VLOOKUP($A66,'Annex 2 EHV charges'!$A:$O,10,FALSE)),"")</f>
        <v>5.0999999999999996</v>
      </c>
      <c r="H66" s="108">
        <f>IFERROR(IF(VLOOKUP($A66,'Annex 2 EHV charges'!$A:$O,11,FALSE)=0,"",VLOOKUP($A66,'Annex 2 EHV charges'!$A:$O,11,FALSE)),"")</f>
        <v>5.0999999999999996</v>
      </c>
    </row>
    <row r="67" spans="1:8" x14ac:dyDescent="0.2">
      <c r="A67" s="101">
        <f t="array" ref="A67">IFERROR(INDEX('Annex 2 EHV charges'!$A$11:$A$410, MATCH(0, IF(ISBLANK('Annex 2 EHV charges'!$A$11:$A$410),1, COUNTIF(A$4:$A66, 'Annex 2 EHV charges'!$A$11:$A$410)), 0)),"")</f>
        <v>539</v>
      </c>
      <c r="B67" s="101">
        <f>IF($A67="","",VLOOKUP($A67,'Annex 2 EHV charges'!$A:$O,2,0))</f>
        <v>539</v>
      </c>
      <c r="C67" s="102">
        <f>IF($A67="","",VLOOKUP($A67,'Annex 2 EHV charges'!$A:$O,3,0))</f>
        <v>2100040302060</v>
      </c>
      <c r="D67" s="101" t="str">
        <f>IF($A67="","",VLOOKUP($A67,'Annex 2 EHV charges'!$A:$O,7,0))</f>
        <v>Simms metals</v>
      </c>
      <c r="E67" s="106" t="str">
        <f>IFERROR(IF(VLOOKUP($A67,'Annex 2 EHV charges'!$A:$O,8,FALSE)=0,"",VLOOKUP($A67,'Annex 2 EHV charges'!$A:$O,8,FALSE)),"")</f>
        <v/>
      </c>
      <c r="F67" s="107">
        <f>IFERROR(IF(VLOOKUP($A67,'Annex 2 EHV charges'!$A:$O,9,FALSE)=0,"",VLOOKUP($A67,'Annex 2 EHV charges'!$A:$O,9,FALSE)),"")</f>
        <v>1037.27</v>
      </c>
      <c r="G67" s="108">
        <f>IFERROR(IF(VLOOKUP($A67,'Annex 2 EHV charges'!$A:$O,10,FALSE)=0,"",VLOOKUP($A67,'Annex 2 EHV charges'!$A:$O,10,FALSE)),"")</f>
        <v>3.65</v>
      </c>
      <c r="H67" s="108">
        <f>IFERROR(IF(VLOOKUP($A67,'Annex 2 EHV charges'!$A:$O,11,FALSE)=0,"",VLOOKUP($A67,'Annex 2 EHV charges'!$A:$O,11,FALSE)),"")</f>
        <v>3.65</v>
      </c>
    </row>
    <row r="68" spans="1:8" ht="25.5" x14ac:dyDescent="0.2">
      <c r="A68" s="101">
        <f t="array" ref="A68">IFERROR(INDEX('Annex 2 EHV charges'!$A$11:$A$410, MATCH(0, IF(ISBLANK('Annex 2 EHV charges'!$A$11:$A$410),1, COUNTIF(A$4:$A67, 'Annex 2 EHV charges'!$A$11:$A$410)), 0)),"")</f>
        <v>541</v>
      </c>
      <c r="B68" s="101">
        <f>IF($A68="","",VLOOKUP($A68,'Annex 2 EHV charges'!$A:$O,2,0))</f>
        <v>541</v>
      </c>
      <c r="C68" s="102" t="str">
        <f>IF($A68="","",VLOOKUP($A68,'Annex 2 EHV charges'!$A:$O,3,0))</f>
        <v>2100040752410
2100040752420</v>
      </c>
      <c r="D68" s="101" t="str">
        <f>IF($A68="","",VLOOKUP($A68,'Annex 2 EHV charges'!$A:$O,7,0))</f>
        <v>Milford Energy</v>
      </c>
      <c r="E68" s="106">
        <f>IFERROR(IF(VLOOKUP($A68,'Annex 2 EHV charges'!$A:$O,8,FALSE)=0,"",VLOOKUP($A68,'Annex 2 EHV charges'!$A:$O,8,FALSE)),"")</f>
        <v>3.577</v>
      </c>
      <c r="F68" s="107">
        <f>IFERROR(IF(VLOOKUP($A68,'Annex 2 EHV charges'!$A:$O,9,FALSE)=0,"",VLOOKUP($A68,'Annex 2 EHV charges'!$A:$O,9,FALSE)),"")</f>
        <v>134.22</v>
      </c>
      <c r="G68" s="108">
        <f>IFERROR(IF(VLOOKUP($A68,'Annex 2 EHV charges'!$A:$O,10,FALSE)=0,"",VLOOKUP($A68,'Annex 2 EHV charges'!$A:$O,10,FALSE)),"")</f>
        <v>8.64</v>
      </c>
      <c r="H68" s="108">
        <f>IFERROR(IF(VLOOKUP($A68,'Annex 2 EHV charges'!$A:$O,11,FALSE)=0,"",VLOOKUP($A68,'Annex 2 EHV charges'!$A:$O,11,FALSE)),"")</f>
        <v>8.64</v>
      </c>
    </row>
    <row r="69" spans="1:8" ht="25.5" x14ac:dyDescent="0.2">
      <c r="A69" s="101">
        <f t="array" ref="A69">IFERROR(INDEX('Annex 2 EHV charges'!$A$11:$A$410, MATCH(0, IF(ISBLANK('Annex 2 EHV charges'!$A$11:$A$410),1, COUNTIF(A$4:$A68, 'Annex 2 EHV charges'!$A$11:$A$410)), 0)),"")</f>
        <v>542</v>
      </c>
      <c r="B69" s="101">
        <f>IF($A69="","",VLOOKUP($A69,'Annex 2 EHV charges'!$A:$O,2,0))</f>
        <v>542</v>
      </c>
      <c r="C69" s="102" t="str">
        <f>IF($A69="","",VLOOKUP($A69,'Annex 2 EHV charges'!$A:$O,3,0))</f>
        <v>2100040636538
2100040653932</v>
      </c>
      <c r="D69" s="101" t="str">
        <f>IF($A69="","",VLOOKUP($A69,'Annex 2 EHV charges'!$A:$O,7,0))</f>
        <v>South Hook</v>
      </c>
      <c r="E69" s="106">
        <f>IFERROR(IF(VLOOKUP($A69,'Annex 2 EHV charges'!$A:$O,8,FALSE)=0,"",VLOOKUP($A69,'Annex 2 EHV charges'!$A:$O,8,FALSE)),"")</f>
        <v>3.8250000000000002</v>
      </c>
      <c r="F69" s="107">
        <f>IFERROR(IF(VLOOKUP($A69,'Annex 2 EHV charges'!$A:$O,9,FALSE)=0,"",VLOOKUP($A69,'Annex 2 EHV charges'!$A:$O,9,FALSE)),"")</f>
        <v>14792.99</v>
      </c>
      <c r="G69" s="108">
        <f>IFERROR(IF(VLOOKUP($A69,'Annex 2 EHV charges'!$A:$O,10,FALSE)=0,"",VLOOKUP($A69,'Annex 2 EHV charges'!$A:$O,10,FALSE)),"")</f>
        <v>10.32</v>
      </c>
      <c r="H69" s="108">
        <f>IFERROR(IF(VLOOKUP($A69,'Annex 2 EHV charges'!$A:$O,11,FALSE)=0,"",VLOOKUP($A69,'Annex 2 EHV charges'!$A:$O,11,FALSE)),"")</f>
        <v>10.32</v>
      </c>
    </row>
    <row r="70" spans="1:8" ht="38.25" x14ac:dyDescent="0.2">
      <c r="A70" s="101">
        <f t="array" ref="A70">IFERROR(INDEX('Annex 2 EHV charges'!$A$11:$A$410, MATCH(0, IF(ISBLANK('Annex 2 EHV charges'!$A$11:$A$410),1, COUNTIF(A$4:$A69, 'Annex 2 EHV charges'!$A$11:$A$410)), 0)),"")</f>
        <v>545</v>
      </c>
      <c r="B70" s="101">
        <f>IF($A70="","",VLOOKUP($A70,'Annex 2 EHV charges'!$A:$O,2,0))</f>
        <v>545</v>
      </c>
      <c r="C70" s="102" t="str">
        <f>IF($A70="","",VLOOKUP($A70,'Annex 2 EHV charges'!$A:$O,3,0))</f>
        <v>2100040769015
2100040769033
2100040769042</v>
      </c>
      <c r="D70" s="101" t="str">
        <f>IF($A70="","",VLOOKUP($A70,'Annex 2 EHV charges'!$A:$O,7,0))</f>
        <v>Felindre</v>
      </c>
      <c r="E70" s="106" t="str">
        <f>IFERROR(IF(VLOOKUP($A70,'Annex 2 EHV charges'!$A:$O,8,FALSE)=0,"",VLOOKUP($A70,'Annex 2 EHV charges'!$A:$O,8,FALSE)),"")</f>
        <v/>
      </c>
      <c r="F70" s="107">
        <f>IFERROR(IF(VLOOKUP($A70,'Annex 2 EHV charges'!$A:$O,9,FALSE)=0,"",VLOOKUP($A70,'Annex 2 EHV charges'!$A:$O,9,FALSE)),"")</f>
        <v>4400.49</v>
      </c>
      <c r="G70" s="108">
        <f>IFERROR(IF(VLOOKUP($A70,'Annex 2 EHV charges'!$A:$O,10,FALSE)=0,"",VLOOKUP($A70,'Annex 2 EHV charges'!$A:$O,10,FALSE)),"")</f>
        <v>1.82</v>
      </c>
      <c r="H70" s="108">
        <f>IFERROR(IF(VLOOKUP($A70,'Annex 2 EHV charges'!$A:$O,11,FALSE)=0,"",VLOOKUP($A70,'Annex 2 EHV charges'!$A:$O,11,FALSE)),"")</f>
        <v>1.82</v>
      </c>
    </row>
    <row r="71" spans="1:8" ht="25.5" x14ac:dyDescent="0.2">
      <c r="A71" s="101">
        <f t="array" ref="A71">IFERROR(INDEX('Annex 2 EHV charges'!$A$11:$A$410, MATCH(0, IF(ISBLANK('Annex 2 EHV charges'!$A$11:$A$410),1, COUNTIF(A$4:$A70, 'Annex 2 EHV charges'!$A$11:$A$410)), 0)),"")</f>
        <v>546</v>
      </c>
      <c r="B71" s="101">
        <f>IF($A71="","",VLOOKUP($A71,'Annex 2 EHV charges'!$A:$O,2,0))</f>
        <v>546</v>
      </c>
      <c r="C71" s="102" t="str">
        <f>IF($A71="","",VLOOKUP($A71,'Annex 2 EHV charges'!$A:$O,3,0))</f>
        <v>2100040781360
2100040781379</v>
      </c>
      <c r="D71" s="101" t="str">
        <f>IF($A71="","",VLOOKUP($A71,'Annex 2 EHV charges'!$A:$O,7,0))</f>
        <v>Timet</v>
      </c>
      <c r="E71" s="106">
        <f>IFERROR(IF(VLOOKUP($A71,'Annex 2 EHV charges'!$A:$O,8,FALSE)=0,"",VLOOKUP($A71,'Annex 2 EHV charges'!$A:$O,8,FALSE)),"")</f>
        <v>6.0000000000000001E-3</v>
      </c>
      <c r="F71" s="107">
        <f>IFERROR(IF(VLOOKUP($A71,'Annex 2 EHV charges'!$A:$O,9,FALSE)=0,"",VLOOKUP($A71,'Annex 2 EHV charges'!$A:$O,9,FALSE)),"")</f>
        <v>670.59</v>
      </c>
      <c r="G71" s="108">
        <f>IFERROR(IF(VLOOKUP($A71,'Annex 2 EHV charges'!$A:$O,10,FALSE)=0,"",VLOOKUP($A71,'Annex 2 EHV charges'!$A:$O,10,FALSE)),"")</f>
        <v>3.65</v>
      </c>
      <c r="H71" s="108">
        <f>IFERROR(IF(VLOOKUP($A71,'Annex 2 EHV charges'!$A:$O,11,FALSE)=0,"",VLOOKUP($A71,'Annex 2 EHV charges'!$A:$O,11,FALSE)),"")</f>
        <v>3.65</v>
      </c>
    </row>
    <row r="72" spans="1:8" x14ac:dyDescent="0.2">
      <c r="A72" s="101">
        <f t="array" ref="A72">IFERROR(INDEX('Annex 2 EHV charges'!$A$11:$A$410, MATCH(0, IF(ISBLANK('Annex 2 EHV charges'!$A$11:$A$410),1, COUNTIF(A$4:$A71, 'Annex 2 EHV charges'!$A$11:$A$410)), 0)),"")</f>
        <v>547</v>
      </c>
      <c r="B72" s="101">
        <f>IF($A72="","",VLOOKUP($A72,'Annex 2 EHV charges'!$A:$O,2,0))</f>
        <v>547</v>
      </c>
      <c r="C72" s="102">
        <f>IF($A72="","",VLOOKUP($A72,'Annex 2 EHV charges'!$A:$O,3,0))</f>
        <v>2100040495610</v>
      </c>
      <c r="D72" s="101" t="str">
        <f>IF($A72="","",VLOOKUP($A72,'Annex 2 EHV charges'!$A:$O,7,0))</f>
        <v>Blaen Cregan</v>
      </c>
      <c r="E72" s="106">
        <f>IFERROR(IF(VLOOKUP($A72,'Annex 2 EHV charges'!$A:$O,8,FALSE)=0,"",VLOOKUP($A72,'Annex 2 EHV charges'!$A:$O,8,FALSE)),"")</f>
        <v>8.9999999999999993E-3</v>
      </c>
      <c r="F72" s="107">
        <f>IFERROR(IF(VLOOKUP($A72,'Annex 2 EHV charges'!$A:$O,9,FALSE)=0,"",VLOOKUP($A72,'Annex 2 EHV charges'!$A:$O,9,FALSE)),"")</f>
        <v>3.18</v>
      </c>
      <c r="G72" s="108">
        <f>IFERROR(IF(VLOOKUP($A72,'Annex 2 EHV charges'!$A:$O,10,FALSE)=0,"",VLOOKUP($A72,'Annex 2 EHV charges'!$A:$O,10,FALSE)),"")</f>
        <v>2.35</v>
      </c>
      <c r="H72" s="108">
        <f>IFERROR(IF(VLOOKUP($A72,'Annex 2 EHV charges'!$A:$O,11,FALSE)=0,"",VLOOKUP($A72,'Annex 2 EHV charges'!$A:$O,11,FALSE)),"")</f>
        <v>2.35</v>
      </c>
    </row>
    <row r="73" spans="1:8" x14ac:dyDescent="0.2">
      <c r="A73" s="101">
        <f t="array" ref="A73">IFERROR(INDEX('Annex 2 EHV charges'!$A$11:$A$410, MATCH(0, IF(ISBLANK('Annex 2 EHV charges'!$A$11:$A$410),1, COUNTIF(A$4:$A72, 'Annex 2 EHV charges'!$A$11:$A$410)), 0)),"")</f>
        <v>548</v>
      </c>
      <c r="B73" s="101">
        <f>IF($A73="","",VLOOKUP($A73,'Annex 2 EHV charges'!$A:$O,2,0))</f>
        <v>548</v>
      </c>
      <c r="C73" s="102">
        <f>IF($A73="","",VLOOKUP($A73,'Annex 2 EHV charges'!$A:$O,3,0))</f>
        <v>2100040878007</v>
      </c>
      <c r="D73" s="101" t="str">
        <f>IF($A73="","",VLOOKUP($A73,'Annex 2 EHV charges'!$A:$O,7,0))</f>
        <v>Blaengwen Wind Farm</v>
      </c>
      <c r="E73" s="106">
        <f>IFERROR(IF(VLOOKUP($A73,'Annex 2 EHV charges'!$A:$O,8,FALSE)=0,"",VLOOKUP($A73,'Annex 2 EHV charges'!$A:$O,8,FALSE)),"")</f>
        <v>0.33500000000000002</v>
      </c>
      <c r="F73" s="107">
        <f>IFERROR(IF(VLOOKUP($A73,'Annex 2 EHV charges'!$A:$O,9,FALSE)=0,"",VLOOKUP($A73,'Annex 2 EHV charges'!$A:$O,9,FALSE)),"")</f>
        <v>683.05</v>
      </c>
      <c r="G73" s="108">
        <f>IFERROR(IF(VLOOKUP($A73,'Annex 2 EHV charges'!$A:$O,10,FALSE)=0,"",VLOOKUP($A73,'Annex 2 EHV charges'!$A:$O,10,FALSE)),"")</f>
        <v>4.7699999999999996</v>
      </c>
      <c r="H73" s="108">
        <f>IFERROR(IF(VLOOKUP($A73,'Annex 2 EHV charges'!$A:$O,11,FALSE)=0,"",VLOOKUP($A73,'Annex 2 EHV charges'!$A:$O,11,FALSE)),"")</f>
        <v>4.7699999999999996</v>
      </c>
    </row>
    <row r="74" spans="1:8" x14ac:dyDescent="0.2">
      <c r="A74" s="101">
        <f t="array" ref="A74">IFERROR(INDEX('Annex 2 EHV charges'!$A$11:$A$410, MATCH(0, IF(ISBLANK('Annex 2 EHV charges'!$A$11:$A$410),1, COUNTIF(A$4:$A73, 'Annex 2 EHV charges'!$A$11:$A$410)), 0)),"")</f>
        <v>549</v>
      </c>
      <c r="B74" s="101">
        <f>IF($A74="","",VLOOKUP($A74,'Annex 2 EHV charges'!$A:$O,2,0))</f>
        <v>549</v>
      </c>
      <c r="C74" s="102">
        <f>IF($A74="","",VLOOKUP($A74,'Annex 2 EHV charges'!$A:$O,3,0))</f>
        <v>2100041471220</v>
      </c>
      <c r="D74" s="101" t="str">
        <f>IF($A74="","",VLOOKUP($A74,'Annex 2 EHV charges'!$A:$O,7,0))</f>
        <v>Bryn Titli Wind Farm</v>
      </c>
      <c r="E74" s="106">
        <f>IFERROR(IF(VLOOKUP($A74,'Annex 2 EHV charges'!$A:$O,8,FALSE)=0,"",VLOOKUP($A74,'Annex 2 EHV charges'!$A:$O,8,FALSE)),"")</f>
        <v>1.9219999999999999</v>
      </c>
      <c r="F74" s="107">
        <f>IFERROR(IF(VLOOKUP($A74,'Annex 2 EHV charges'!$A:$O,9,FALSE)=0,"",VLOOKUP($A74,'Annex 2 EHV charges'!$A:$O,9,FALSE)),"")</f>
        <v>22.14</v>
      </c>
      <c r="G74" s="108">
        <f>IFERROR(IF(VLOOKUP($A74,'Annex 2 EHV charges'!$A:$O,10,FALSE)=0,"",VLOOKUP($A74,'Annex 2 EHV charges'!$A:$O,10,FALSE)),"")</f>
        <v>5.34</v>
      </c>
      <c r="H74" s="108">
        <f>IFERROR(IF(VLOOKUP($A74,'Annex 2 EHV charges'!$A:$O,11,FALSE)=0,"",VLOOKUP($A74,'Annex 2 EHV charges'!$A:$O,11,FALSE)),"")</f>
        <v>5.34</v>
      </c>
    </row>
    <row r="75" spans="1:8" x14ac:dyDescent="0.2">
      <c r="A75" s="101">
        <f t="array" ref="A75">IFERROR(INDEX('Annex 2 EHV charges'!$A$11:$A$410, MATCH(0, IF(ISBLANK('Annex 2 EHV charges'!$A$11:$A$410),1, COUNTIF(A$4:$A74, 'Annex 2 EHV charges'!$A$11:$A$410)), 0)),"")</f>
        <v>571</v>
      </c>
      <c r="B75" s="101">
        <f>IF($A75="","",VLOOKUP($A75,'Annex 2 EHV charges'!$A:$O,2,0))</f>
        <v>571</v>
      </c>
      <c r="C75" s="102">
        <f>IF($A75="","",VLOOKUP($A75,'Annex 2 EHV charges'!$A:$O,3,0))</f>
        <v>2100040067538</v>
      </c>
      <c r="D75" s="101" t="str">
        <f>IF($A75="","",VLOOKUP($A75,'Annex 2 EHV charges'!$A:$O,7,0))</f>
        <v>Crymlin Burrows</v>
      </c>
      <c r="E75" s="106">
        <f>IFERROR(IF(VLOOKUP($A75,'Annex 2 EHV charges'!$A:$O,8,FALSE)=0,"",VLOOKUP($A75,'Annex 2 EHV charges'!$A:$O,8,FALSE)),"")</f>
        <v>0.14199999999999999</v>
      </c>
      <c r="F75" s="107">
        <f>IFERROR(IF(VLOOKUP($A75,'Annex 2 EHV charges'!$A:$O,9,FALSE)=0,"",VLOOKUP($A75,'Annex 2 EHV charges'!$A:$O,9,FALSE)),"")</f>
        <v>105.49</v>
      </c>
      <c r="G75" s="108">
        <f>IFERROR(IF(VLOOKUP($A75,'Annex 2 EHV charges'!$A:$O,10,FALSE)=0,"",VLOOKUP($A75,'Annex 2 EHV charges'!$A:$O,10,FALSE)),"")</f>
        <v>3.42</v>
      </c>
      <c r="H75" s="108">
        <f>IFERROR(IF(VLOOKUP($A75,'Annex 2 EHV charges'!$A:$O,11,FALSE)=0,"",VLOOKUP($A75,'Annex 2 EHV charges'!$A:$O,11,FALSE)),"")</f>
        <v>3.42</v>
      </c>
    </row>
    <row r="76" spans="1:8" x14ac:dyDescent="0.2">
      <c r="A76" s="101">
        <f t="array" ref="A76">IFERROR(INDEX('Annex 2 EHV charges'!$A$11:$A$410, MATCH(0, IF(ISBLANK('Annex 2 EHV charges'!$A$11:$A$410),1, COUNTIF(A$4:$A75, 'Annex 2 EHV charges'!$A$11:$A$410)), 0)),"")</f>
        <v>572</v>
      </c>
      <c r="B76" s="101">
        <f>IF($A76="","",VLOOKUP($A76,'Annex 2 EHV charges'!$A:$O,2,0))</f>
        <v>572</v>
      </c>
      <c r="C76" s="102">
        <f>IF($A76="","",VLOOKUP($A76,'Annex 2 EHV charges'!$A:$O,3,0))</f>
        <v>2199989635669</v>
      </c>
      <c r="D76" s="101" t="str">
        <f>IF($A76="","",VLOOKUP($A76,'Annex 2 EHV charges'!$A:$O,7,0))</f>
        <v>Dyffryn Brodyn Wind Farm</v>
      </c>
      <c r="E76" s="106">
        <f>IFERROR(IF(VLOOKUP($A76,'Annex 2 EHV charges'!$A:$O,8,FALSE)=0,"",VLOOKUP($A76,'Annex 2 EHV charges'!$A:$O,8,FALSE)),"")</f>
        <v>5.2229999999999999</v>
      </c>
      <c r="F76" s="107">
        <f>IFERROR(IF(VLOOKUP($A76,'Annex 2 EHV charges'!$A:$O,9,FALSE)=0,"",VLOOKUP($A76,'Annex 2 EHV charges'!$A:$O,9,FALSE)),"")</f>
        <v>3.4</v>
      </c>
      <c r="G76" s="108">
        <f>IFERROR(IF(VLOOKUP($A76,'Annex 2 EHV charges'!$A:$O,10,FALSE)=0,"",VLOOKUP($A76,'Annex 2 EHV charges'!$A:$O,10,FALSE)),"")</f>
        <v>3.22</v>
      </c>
      <c r="H76" s="108">
        <f>IFERROR(IF(VLOOKUP($A76,'Annex 2 EHV charges'!$A:$O,11,FALSE)=0,"",VLOOKUP($A76,'Annex 2 EHV charges'!$A:$O,11,FALSE)),"")</f>
        <v>3.22</v>
      </c>
    </row>
    <row r="77" spans="1:8" x14ac:dyDescent="0.2">
      <c r="A77" s="101">
        <f t="array" ref="A77">IFERROR(INDEX('Annex 2 EHV charges'!$A$11:$A$410, MATCH(0, IF(ISBLANK('Annex 2 EHV charges'!$A$11:$A$410),1, COUNTIF(A$4:$A76, 'Annex 2 EHV charges'!$A$11:$A$410)), 0)),"")</f>
        <v>574</v>
      </c>
      <c r="B77" s="101">
        <f>IF($A77="","",VLOOKUP($A77,'Annex 2 EHV charges'!$A:$O,2,0))</f>
        <v>574</v>
      </c>
      <c r="C77" s="102">
        <f>IF($A77="","",VLOOKUP($A77,'Annex 2 EHV charges'!$A:$O,3,0))</f>
        <v>2199989614809</v>
      </c>
      <c r="D77" s="101" t="str">
        <f>IF($A77="","",VLOOKUP($A77,'Annex 2 EHV charges'!$A:$O,7,0))</f>
        <v>Llyn Brianne</v>
      </c>
      <c r="E77" s="106">
        <f>IFERROR(IF(VLOOKUP($A77,'Annex 2 EHV charges'!$A:$O,8,FALSE)=0,"",VLOOKUP($A77,'Annex 2 EHV charges'!$A:$O,8,FALSE)),"")</f>
        <v>4.1909999999999998</v>
      </c>
      <c r="F77" s="107">
        <f>IFERROR(IF(VLOOKUP($A77,'Annex 2 EHV charges'!$A:$O,9,FALSE)=0,"",VLOOKUP($A77,'Annex 2 EHV charges'!$A:$O,9,FALSE)),"")</f>
        <v>15.42</v>
      </c>
      <c r="G77" s="108">
        <f>IFERROR(IF(VLOOKUP($A77,'Annex 2 EHV charges'!$A:$O,10,FALSE)=0,"",VLOOKUP($A77,'Annex 2 EHV charges'!$A:$O,10,FALSE)),"")</f>
        <v>2.98</v>
      </c>
      <c r="H77" s="108">
        <f>IFERROR(IF(VLOOKUP($A77,'Annex 2 EHV charges'!$A:$O,11,FALSE)=0,"",VLOOKUP($A77,'Annex 2 EHV charges'!$A:$O,11,FALSE)),"")</f>
        <v>2.98</v>
      </c>
    </row>
    <row r="78" spans="1:8" x14ac:dyDescent="0.2">
      <c r="A78" s="101">
        <f t="array" ref="A78">IFERROR(INDEX('Annex 2 EHV charges'!$A$11:$A$410, MATCH(0, IF(ISBLANK('Annex 2 EHV charges'!$A$11:$A$410),1, COUNTIF(A$4:$A77, 'Annex 2 EHV charges'!$A$11:$A$410)), 0)),"")</f>
        <v>575</v>
      </c>
      <c r="B78" s="101">
        <f>IF($A78="","",VLOOKUP($A78,'Annex 2 EHV charges'!$A:$O,2,0))</f>
        <v>575</v>
      </c>
      <c r="C78" s="102">
        <f>IF($A78="","",VLOOKUP($A78,'Annex 2 EHV charges'!$A:$O,3,0))</f>
        <v>2100041079171</v>
      </c>
      <c r="D78" s="101" t="str">
        <f>IF($A78="","",VLOOKUP($A78,'Annex 2 EHV charges'!$A:$O,7,0))</f>
        <v>Maerdy</v>
      </c>
      <c r="E78" s="106">
        <f>IFERROR(IF(VLOOKUP($A78,'Annex 2 EHV charges'!$A:$O,8,FALSE)=0,"",VLOOKUP($A78,'Annex 2 EHV charges'!$A:$O,8,FALSE)),"")</f>
        <v>0.01</v>
      </c>
      <c r="F78" s="107">
        <f>IFERROR(IF(VLOOKUP($A78,'Annex 2 EHV charges'!$A:$O,9,FALSE)=0,"",VLOOKUP($A78,'Annex 2 EHV charges'!$A:$O,9,FALSE)),"")</f>
        <v>22.48</v>
      </c>
      <c r="G78" s="108">
        <f>IFERROR(IF(VLOOKUP($A78,'Annex 2 EHV charges'!$A:$O,10,FALSE)=0,"",VLOOKUP($A78,'Annex 2 EHV charges'!$A:$O,10,FALSE)),"")</f>
        <v>2.38</v>
      </c>
      <c r="H78" s="108">
        <f>IFERROR(IF(VLOOKUP($A78,'Annex 2 EHV charges'!$A:$O,11,FALSE)=0,"",VLOOKUP($A78,'Annex 2 EHV charges'!$A:$O,11,FALSE)),"")</f>
        <v>2.38</v>
      </c>
    </row>
    <row r="79" spans="1:8" x14ac:dyDescent="0.2">
      <c r="A79" s="101">
        <f t="array" ref="A79">IFERROR(INDEX('Annex 2 EHV charges'!$A$11:$A$410, MATCH(0, IF(ISBLANK('Annex 2 EHV charges'!$A$11:$A$410),1, COUNTIF(A$4:$A78, 'Annex 2 EHV charges'!$A$11:$A$410)), 0)),"")</f>
        <v>576</v>
      </c>
      <c r="B79" s="101">
        <f>IF($A79="","",VLOOKUP($A79,'Annex 2 EHV charges'!$A:$O,2,0))</f>
        <v>576</v>
      </c>
      <c r="C79" s="102">
        <f>IF($A79="","",VLOOKUP($A79,'Annex 2 EHV charges'!$A:$O,3,0))</f>
        <v>2100041416441</v>
      </c>
      <c r="D79" s="101" t="str">
        <f>IF($A79="","",VLOOKUP($A79,'Annex 2 EHV charges'!$A:$O,7,0))</f>
        <v>HIRWAUN GE 33kV GEN</v>
      </c>
      <c r="E79" s="106">
        <f>IFERROR(IF(VLOOKUP($A79,'Annex 2 EHV charges'!$A:$O,8,FALSE)=0,"",VLOOKUP($A79,'Annex 2 EHV charges'!$A:$O,8,FALSE)),"")</f>
        <v>0.01</v>
      </c>
      <c r="F79" s="107">
        <f>IFERROR(IF(VLOOKUP($A79,'Annex 2 EHV charges'!$A:$O,9,FALSE)=0,"",VLOOKUP($A79,'Annex 2 EHV charges'!$A:$O,9,FALSE)),"")</f>
        <v>76.5</v>
      </c>
      <c r="G79" s="108">
        <f>IFERROR(IF(VLOOKUP($A79,'Annex 2 EHV charges'!$A:$O,10,FALSE)=0,"",VLOOKUP($A79,'Annex 2 EHV charges'!$A:$O,10,FALSE)),"")</f>
        <v>1.71</v>
      </c>
      <c r="H79" s="108">
        <f>IFERROR(IF(VLOOKUP($A79,'Annex 2 EHV charges'!$A:$O,11,FALSE)=0,"",VLOOKUP($A79,'Annex 2 EHV charges'!$A:$O,11,FALSE)),"")</f>
        <v>1.71</v>
      </c>
    </row>
    <row r="80" spans="1:8" x14ac:dyDescent="0.2">
      <c r="A80" s="101">
        <f t="array" ref="A80">IFERROR(INDEX('Annex 2 EHV charges'!$A$11:$A$410, MATCH(0, IF(ISBLANK('Annex 2 EHV charges'!$A$11:$A$410),1, COUNTIF(A$4:$A79, 'Annex 2 EHV charges'!$A$11:$A$410)), 0)),"")</f>
        <v>577</v>
      </c>
      <c r="B80" s="101">
        <f>IF($A80="","",VLOOKUP($A80,'Annex 2 EHV charges'!$A:$O,2,0))</f>
        <v>577</v>
      </c>
      <c r="C80" s="102">
        <f>IF($A80="","",VLOOKUP($A80,'Annex 2 EHV charges'!$A:$O,3,0))</f>
        <v>2100040719992</v>
      </c>
      <c r="D80" s="101" t="str">
        <f>IF($A80="","",VLOOKUP($A80,'Annex 2 EHV charges'!$A:$O,7,0))</f>
        <v>Margam Biomass</v>
      </c>
      <c r="E80" s="106" t="str">
        <f>IFERROR(IF(VLOOKUP($A80,'Annex 2 EHV charges'!$A:$O,8,FALSE)=0,"",VLOOKUP($A80,'Annex 2 EHV charges'!$A:$O,8,FALSE)),"")</f>
        <v/>
      </c>
      <c r="F80" s="107">
        <f>IFERROR(IF(VLOOKUP($A80,'Annex 2 EHV charges'!$A:$O,9,FALSE)=0,"",VLOOKUP($A80,'Annex 2 EHV charges'!$A:$O,9,FALSE)),"")</f>
        <v>313.52999999999997</v>
      </c>
      <c r="G80" s="108">
        <f>IFERROR(IF(VLOOKUP($A80,'Annex 2 EHV charges'!$A:$O,10,FALSE)=0,"",VLOOKUP($A80,'Annex 2 EHV charges'!$A:$O,10,FALSE)),"")</f>
        <v>1.35</v>
      </c>
      <c r="H80" s="108">
        <f>IFERROR(IF(VLOOKUP($A80,'Annex 2 EHV charges'!$A:$O,11,FALSE)=0,"",VLOOKUP($A80,'Annex 2 EHV charges'!$A:$O,11,FALSE)),"")</f>
        <v>1.35</v>
      </c>
    </row>
    <row r="81" spans="1:8" x14ac:dyDescent="0.2">
      <c r="A81" s="101">
        <f t="array" ref="A81">IFERROR(INDEX('Annex 2 EHV charges'!$A$11:$A$410, MATCH(0, IF(ISBLANK('Annex 2 EHV charges'!$A$11:$A$410),1, COUNTIF(A$4:$A80, 'Annex 2 EHV charges'!$A$11:$A$410)), 0)),"")</f>
        <v>579</v>
      </c>
      <c r="B81" s="101">
        <f>IF($A81="","",VLOOKUP($A81,'Annex 2 EHV charges'!$A:$O,2,0))</f>
        <v>579</v>
      </c>
      <c r="C81" s="102">
        <f>IF($A81="","",VLOOKUP($A81,'Annex 2 EHV charges'!$A:$O,3,0))</f>
        <v>2100040485950</v>
      </c>
      <c r="D81" s="101" t="str">
        <f>IF($A81="","",VLOOKUP($A81,'Annex 2 EHV charges'!$A:$O,7,0))</f>
        <v>Pwllfa Gwatkin</v>
      </c>
      <c r="E81" s="106" t="str">
        <f>IFERROR(IF(VLOOKUP($A81,'Annex 2 EHV charges'!$A:$O,8,FALSE)=0,"",VLOOKUP($A81,'Annex 2 EHV charges'!$A:$O,8,FALSE)),"")</f>
        <v/>
      </c>
      <c r="F81" s="107">
        <f>IFERROR(IF(VLOOKUP($A81,'Annex 2 EHV charges'!$A:$O,9,FALSE)=0,"",VLOOKUP($A81,'Annex 2 EHV charges'!$A:$O,9,FALSE)),"")</f>
        <v>19.98</v>
      </c>
      <c r="G81" s="108">
        <f>IFERROR(IF(VLOOKUP($A81,'Annex 2 EHV charges'!$A:$O,10,FALSE)=0,"",VLOOKUP($A81,'Annex 2 EHV charges'!$A:$O,10,FALSE)),"")</f>
        <v>1.63</v>
      </c>
      <c r="H81" s="108">
        <f>IFERROR(IF(VLOOKUP($A81,'Annex 2 EHV charges'!$A:$O,11,FALSE)=0,"",VLOOKUP($A81,'Annex 2 EHV charges'!$A:$O,11,FALSE)),"")</f>
        <v>1.63</v>
      </c>
    </row>
    <row r="82" spans="1:8" x14ac:dyDescent="0.2">
      <c r="A82" s="101">
        <f t="array" ref="A82">IFERROR(INDEX('Annex 2 EHV charges'!$A$11:$A$410, MATCH(0, IF(ISBLANK('Annex 2 EHV charges'!$A$11:$A$410),1, COUNTIF(A$4:$A81, 'Annex 2 EHV charges'!$A$11:$A$410)), 0)),"")</f>
        <v>580</v>
      </c>
      <c r="B82" s="101">
        <f>IF($A82="","",VLOOKUP($A82,'Annex 2 EHV charges'!$A:$O,2,0))</f>
        <v>580</v>
      </c>
      <c r="C82" s="102">
        <f>IF($A82="","",VLOOKUP($A82,'Annex 2 EHV charges'!$A:$O,3,0))</f>
        <v>2199989641937</v>
      </c>
      <c r="D82" s="101" t="str">
        <f>IF($A82="","",VLOOKUP($A82,'Annex 2 EHV charges'!$A:$O,7,0))</f>
        <v>Taff Ely Wind Farm</v>
      </c>
      <c r="E82" s="106" t="str">
        <f>IFERROR(IF(VLOOKUP($A82,'Annex 2 EHV charges'!$A:$O,8,FALSE)=0,"",VLOOKUP($A82,'Annex 2 EHV charges'!$A:$O,8,FALSE)),"")</f>
        <v/>
      </c>
      <c r="F82" s="107">
        <f>IFERROR(IF(VLOOKUP($A82,'Annex 2 EHV charges'!$A:$O,9,FALSE)=0,"",VLOOKUP($A82,'Annex 2 EHV charges'!$A:$O,9,FALSE)),"")</f>
        <v>5.04</v>
      </c>
      <c r="G82" s="108">
        <f>IFERROR(IF(VLOOKUP($A82,'Annex 2 EHV charges'!$A:$O,10,FALSE)=0,"",VLOOKUP($A82,'Annex 2 EHV charges'!$A:$O,10,FALSE)),"")</f>
        <v>2.98</v>
      </c>
      <c r="H82" s="108">
        <f>IFERROR(IF(VLOOKUP($A82,'Annex 2 EHV charges'!$A:$O,11,FALSE)=0,"",VLOOKUP($A82,'Annex 2 EHV charges'!$A:$O,11,FALSE)),"")</f>
        <v>2.98</v>
      </c>
    </row>
    <row r="83" spans="1:8" x14ac:dyDescent="0.2">
      <c r="A83" s="101">
        <f t="array" ref="A83">IFERROR(INDEX('Annex 2 EHV charges'!$A$11:$A$410, MATCH(0, IF(ISBLANK('Annex 2 EHV charges'!$A$11:$A$410),1, COUNTIF(A$4:$A82, 'Annex 2 EHV charges'!$A$11:$A$410)), 0)),"")</f>
        <v>581</v>
      </c>
      <c r="B83" s="101">
        <f>IF($A83="","",VLOOKUP($A83,'Annex 2 EHV charges'!$A:$O,2,0))</f>
        <v>581</v>
      </c>
      <c r="C83" s="102">
        <f>IF($A83="","",VLOOKUP($A83,'Annex 2 EHV charges'!$A:$O,3,0))</f>
        <v>2100040609516</v>
      </c>
      <c r="D83" s="101" t="str">
        <f>IF($A83="","",VLOOKUP($A83,'Annex 2 EHV charges'!$A:$O,7,0))</f>
        <v>Trecatti</v>
      </c>
      <c r="E83" s="106" t="str">
        <f>IFERROR(IF(VLOOKUP($A83,'Annex 2 EHV charges'!$A:$O,8,FALSE)=0,"",VLOOKUP($A83,'Annex 2 EHV charges'!$A:$O,8,FALSE)),"")</f>
        <v/>
      </c>
      <c r="F83" s="107">
        <f>IFERROR(IF(VLOOKUP($A83,'Annex 2 EHV charges'!$A:$O,9,FALSE)=0,"",VLOOKUP($A83,'Annex 2 EHV charges'!$A:$O,9,FALSE)),"")</f>
        <v>108.37</v>
      </c>
      <c r="G83" s="108">
        <f>IFERROR(IF(VLOOKUP($A83,'Annex 2 EHV charges'!$A:$O,10,FALSE)=0,"",VLOOKUP($A83,'Annex 2 EHV charges'!$A:$O,10,FALSE)),"")</f>
        <v>1.39</v>
      </c>
      <c r="H83" s="108">
        <f>IFERROR(IF(VLOOKUP($A83,'Annex 2 EHV charges'!$A:$O,11,FALSE)=0,"",VLOOKUP($A83,'Annex 2 EHV charges'!$A:$O,11,FALSE)),"")</f>
        <v>1.39</v>
      </c>
    </row>
    <row r="84" spans="1:8" x14ac:dyDescent="0.2">
      <c r="A84" s="101">
        <f t="array" ref="A84">IFERROR(INDEX('Annex 2 EHV charges'!$A$11:$A$410, MATCH(0, IF(ISBLANK('Annex 2 EHV charges'!$A$11:$A$410),1, COUNTIF(A$4:$A83, 'Annex 2 EHV charges'!$A$11:$A$410)), 0)),"")</f>
        <v>582</v>
      </c>
      <c r="B84" s="101">
        <f>IF($A84="","",VLOOKUP($A84,'Annex 2 EHV charges'!$A:$O,2,0))</f>
        <v>582</v>
      </c>
      <c r="C84" s="102">
        <f>IF($A84="","",VLOOKUP($A84,'Annex 2 EHV charges'!$A:$O,3,0))</f>
        <v>2100040694060</v>
      </c>
      <c r="D84" s="101" t="str">
        <f>IF($A84="","",VLOOKUP($A84,'Annex 2 EHV charges'!$A:$O,7,0))</f>
        <v>Withyhedges Landfill</v>
      </c>
      <c r="E84" s="106">
        <f>IFERROR(IF(VLOOKUP($A84,'Annex 2 EHV charges'!$A:$O,8,FALSE)=0,"",VLOOKUP($A84,'Annex 2 EHV charges'!$A:$O,8,FALSE)),"")</f>
        <v>6.24</v>
      </c>
      <c r="F84" s="107">
        <f>IFERROR(IF(VLOOKUP($A84,'Annex 2 EHV charges'!$A:$O,9,FALSE)=0,"",VLOOKUP($A84,'Annex 2 EHV charges'!$A:$O,9,FALSE)),"")</f>
        <v>9.83</v>
      </c>
      <c r="G84" s="108">
        <f>IFERROR(IF(VLOOKUP($A84,'Annex 2 EHV charges'!$A:$O,10,FALSE)=0,"",VLOOKUP($A84,'Annex 2 EHV charges'!$A:$O,10,FALSE)),"")</f>
        <v>2.67</v>
      </c>
      <c r="H84" s="108">
        <f>IFERROR(IF(VLOOKUP($A84,'Annex 2 EHV charges'!$A:$O,11,FALSE)=0,"",VLOOKUP($A84,'Annex 2 EHV charges'!$A:$O,11,FALSE)),"")</f>
        <v>2.67</v>
      </c>
    </row>
    <row r="85" spans="1:8" x14ac:dyDescent="0.2">
      <c r="A85" s="101">
        <f t="array" ref="A85">IFERROR(INDEX('Annex 2 EHV charges'!$A$11:$A$410, MATCH(0, IF(ISBLANK('Annex 2 EHV charges'!$A$11:$A$410),1, COUNTIF(A$4:$A84, 'Annex 2 EHV charges'!$A$11:$A$410)), 0)),"")</f>
        <v>583</v>
      </c>
      <c r="B85" s="101">
        <f>IF($A85="","",VLOOKUP($A85,'Annex 2 EHV charges'!$A:$O,2,0))</f>
        <v>583</v>
      </c>
      <c r="C85" s="102">
        <f>IF($A85="","",VLOOKUP($A85,'Annex 2 EHV charges'!$A:$O,3,0))</f>
        <v>2198765146436</v>
      </c>
      <c r="D85" s="101" t="str">
        <f>IF($A85="","",VLOOKUP($A85,'Annex 2 EHV charges'!$A:$O,7,0))</f>
        <v>Parc Cynog</v>
      </c>
      <c r="E85" s="106">
        <f>IFERROR(IF(VLOOKUP($A85,'Annex 2 EHV charges'!$A:$O,8,FALSE)=0,"",VLOOKUP($A85,'Annex 2 EHV charges'!$A:$O,8,FALSE)),"")</f>
        <v>5.1360000000000001</v>
      </c>
      <c r="F85" s="107">
        <f>IFERROR(IF(VLOOKUP($A85,'Annex 2 EHV charges'!$A:$O,9,FALSE)=0,"",VLOOKUP($A85,'Annex 2 EHV charges'!$A:$O,9,FALSE)),"")</f>
        <v>2.5</v>
      </c>
      <c r="G85" s="108">
        <f>IFERROR(IF(VLOOKUP($A85,'Annex 2 EHV charges'!$A:$O,10,FALSE)=0,"",VLOOKUP($A85,'Annex 2 EHV charges'!$A:$O,10,FALSE)),"")</f>
        <v>2.89</v>
      </c>
      <c r="H85" s="108">
        <f>IFERROR(IF(VLOOKUP($A85,'Annex 2 EHV charges'!$A:$O,11,FALSE)=0,"",VLOOKUP($A85,'Annex 2 EHV charges'!$A:$O,11,FALSE)),"")</f>
        <v>2.89</v>
      </c>
    </row>
    <row r="86" spans="1:8" x14ac:dyDescent="0.2">
      <c r="A86" s="101">
        <f t="array" ref="A86">IFERROR(INDEX('Annex 2 EHV charges'!$A$11:$A$410, MATCH(0, IF(ISBLANK('Annex 2 EHV charges'!$A$11:$A$410),1, COUNTIF(A$4:$A85, 'Annex 2 EHV charges'!$A$11:$A$410)), 0)),"")</f>
        <v>584</v>
      </c>
      <c r="B86" s="101">
        <f>IF($A86="","",VLOOKUP($A86,'Annex 2 EHV charges'!$A:$O,2,0))</f>
        <v>584</v>
      </c>
      <c r="C86" s="102">
        <f>IF($A86="","",VLOOKUP($A86,'Annex 2 EHV charges'!$A:$O,3,0))</f>
        <v>2100040841771</v>
      </c>
      <c r="D86" s="101" t="str">
        <f>IF($A86="","",VLOOKUP($A86,'Annex 2 EHV charges'!$A:$O,7,0))</f>
        <v>Parc Cynog (Pendine)</v>
      </c>
      <c r="E86" s="106">
        <f>IFERROR(IF(VLOOKUP($A86,'Annex 2 EHV charges'!$A:$O,8,FALSE)=0,"",VLOOKUP($A86,'Annex 2 EHV charges'!$A:$O,8,FALSE)),"")</f>
        <v>5.1360000000000001</v>
      </c>
      <c r="F86" s="107">
        <f>IFERROR(IF(VLOOKUP($A86,'Annex 2 EHV charges'!$A:$O,9,FALSE)=0,"",VLOOKUP($A86,'Annex 2 EHV charges'!$A:$O,9,FALSE)),"")</f>
        <v>27.45</v>
      </c>
      <c r="G86" s="108">
        <f>IFERROR(IF(VLOOKUP($A86,'Annex 2 EHV charges'!$A:$O,10,FALSE)=0,"",VLOOKUP($A86,'Annex 2 EHV charges'!$A:$O,10,FALSE)),"")</f>
        <v>2.61</v>
      </c>
      <c r="H86" s="108">
        <f>IFERROR(IF(VLOOKUP($A86,'Annex 2 EHV charges'!$A:$O,11,FALSE)=0,"",VLOOKUP($A86,'Annex 2 EHV charges'!$A:$O,11,FALSE)),"")</f>
        <v>2.61</v>
      </c>
    </row>
    <row r="87" spans="1:8" x14ac:dyDescent="0.2">
      <c r="A87" s="101">
        <f t="array" ref="A87">IFERROR(INDEX('Annex 2 EHV charges'!$A$11:$A$410, MATCH(0, IF(ISBLANK('Annex 2 EHV charges'!$A$11:$A$410),1, COUNTIF(A$4:$A86, 'Annex 2 EHV charges'!$A$11:$A$410)), 0)),"")</f>
        <v>585</v>
      </c>
      <c r="B87" s="101">
        <f>IF($A87="","",VLOOKUP($A87,'Annex 2 EHV charges'!$A:$O,2,0))</f>
        <v>585</v>
      </c>
      <c r="C87" s="102">
        <f>IF($A87="","",VLOOKUP($A87,'Annex 2 EHV charges'!$A:$O,3,0))</f>
        <v>2100040960600</v>
      </c>
      <c r="D87" s="101" t="str">
        <f>IF($A87="","",VLOOKUP($A87,'Annex 2 EHV charges'!$A:$O,7,0))</f>
        <v xml:space="preserve">Maesgwyn </v>
      </c>
      <c r="E87" s="106" t="str">
        <f>IFERROR(IF(VLOOKUP($A87,'Annex 2 EHV charges'!$A:$O,8,FALSE)=0,"",VLOOKUP($A87,'Annex 2 EHV charges'!$A:$O,8,FALSE)),"")</f>
        <v/>
      </c>
      <c r="F87" s="107">
        <f>IFERROR(IF(VLOOKUP($A87,'Annex 2 EHV charges'!$A:$O,9,FALSE)=0,"",VLOOKUP($A87,'Annex 2 EHV charges'!$A:$O,9,FALSE)),"")</f>
        <v>75.92</v>
      </c>
      <c r="G87" s="108">
        <f>IFERROR(IF(VLOOKUP($A87,'Annex 2 EHV charges'!$A:$O,10,FALSE)=0,"",VLOOKUP($A87,'Annex 2 EHV charges'!$A:$O,10,FALSE)),"")</f>
        <v>1.96</v>
      </c>
      <c r="H87" s="108">
        <f>IFERROR(IF(VLOOKUP($A87,'Annex 2 EHV charges'!$A:$O,11,FALSE)=0,"",VLOOKUP($A87,'Annex 2 EHV charges'!$A:$O,11,FALSE)),"")</f>
        <v>1.96</v>
      </c>
    </row>
    <row r="88" spans="1:8" x14ac:dyDescent="0.2">
      <c r="A88" s="101">
        <f t="array" ref="A88">IFERROR(INDEX('Annex 2 EHV charges'!$A$11:$A$410, MATCH(0, IF(ISBLANK('Annex 2 EHV charges'!$A$11:$A$410),1, COUNTIF(A$4:$A87, 'Annex 2 EHV charges'!$A$11:$A$410)), 0)),"")</f>
        <v>586</v>
      </c>
      <c r="B88" s="101">
        <f>IF($A88="","",VLOOKUP($A88,'Annex 2 EHV charges'!$A:$O,2,0))</f>
        <v>586</v>
      </c>
      <c r="C88" s="102">
        <f>IF($A88="","",VLOOKUP($A88,'Annex 2 EHV charges'!$A:$O,3,0))</f>
        <v>2100040989413</v>
      </c>
      <c r="D88" s="101" t="str">
        <f>IF($A88="","",VLOOKUP($A88,'Annex 2 EHV charges'!$A:$O,7,0))</f>
        <v>Ferndale Wind Farm</v>
      </c>
      <c r="E88" s="106" t="str">
        <f>IFERROR(IF(VLOOKUP($A88,'Annex 2 EHV charges'!$A:$O,8,FALSE)=0,"",VLOOKUP($A88,'Annex 2 EHV charges'!$A:$O,8,FALSE)),"")</f>
        <v/>
      </c>
      <c r="F88" s="107">
        <f>IFERROR(IF(VLOOKUP($A88,'Annex 2 EHV charges'!$A:$O,9,FALSE)=0,"",VLOOKUP($A88,'Annex 2 EHV charges'!$A:$O,9,FALSE)),"")</f>
        <v>29.26</v>
      </c>
      <c r="G88" s="108">
        <f>IFERROR(IF(VLOOKUP($A88,'Annex 2 EHV charges'!$A:$O,10,FALSE)=0,"",VLOOKUP($A88,'Annex 2 EHV charges'!$A:$O,10,FALSE)),"")</f>
        <v>3.63</v>
      </c>
      <c r="H88" s="108">
        <f>IFERROR(IF(VLOOKUP($A88,'Annex 2 EHV charges'!$A:$O,11,FALSE)=0,"",VLOOKUP($A88,'Annex 2 EHV charges'!$A:$O,11,FALSE)),"")</f>
        <v>3.63</v>
      </c>
    </row>
    <row r="89" spans="1:8" x14ac:dyDescent="0.2">
      <c r="A89" s="101">
        <f t="array" ref="A89">IFERROR(INDEX('Annex 2 EHV charges'!$A$11:$A$410, MATCH(0, IF(ISBLANK('Annex 2 EHV charges'!$A$11:$A$410),1, COUNTIF(A$4:$A88, 'Annex 2 EHV charges'!$A$11:$A$410)), 0)),"")</f>
        <v>587</v>
      </c>
      <c r="B89" s="101">
        <f>IF($A89="","",VLOOKUP($A89,'Annex 2 EHV charges'!$A:$O,2,0))</f>
        <v>587</v>
      </c>
      <c r="C89" s="102">
        <f>IF($A89="","",VLOOKUP($A89,'Annex 2 EHV charges'!$A:$O,3,0))</f>
        <v>2100041090096</v>
      </c>
      <c r="D89" s="101" t="str">
        <f>IF($A89="","",VLOOKUP($A89,'Annex 2 EHV charges'!$A:$O,7,0))</f>
        <v>Pant y Wal WF</v>
      </c>
      <c r="E89" s="106" t="str">
        <f>IFERROR(IF(VLOOKUP($A89,'Annex 2 EHV charges'!$A:$O,8,FALSE)=0,"",VLOOKUP($A89,'Annex 2 EHV charges'!$A:$O,8,FALSE)),"")</f>
        <v/>
      </c>
      <c r="F89" s="107">
        <f>IFERROR(IF(VLOOKUP($A89,'Annex 2 EHV charges'!$A:$O,9,FALSE)=0,"",VLOOKUP($A89,'Annex 2 EHV charges'!$A:$O,9,FALSE)),"")</f>
        <v>37.49</v>
      </c>
      <c r="G89" s="108">
        <f>IFERROR(IF(VLOOKUP($A89,'Annex 2 EHV charges'!$A:$O,10,FALSE)=0,"",VLOOKUP($A89,'Annex 2 EHV charges'!$A:$O,10,FALSE)),"")</f>
        <v>1.56</v>
      </c>
      <c r="H89" s="108">
        <f>IFERROR(IF(VLOOKUP($A89,'Annex 2 EHV charges'!$A:$O,11,FALSE)=0,"",VLOOKUP($A89,'Annex 2 EHV charges'!$A:$O,11,FALSE)),"")</f>
        <v>1.56</v>
      </c>
    </row>
    <row r="90" spans="1:8" x14ac:dyDescent="0.2">
      <c r="A90" s="101">
        <f t="array" ref="A90">IFERROR(INDEX('Annex 2 EHV charges'!$A$11:$A$410, MATCH(0, IF(ISBLANK('Annex 2 EHV charges'!$A$11:$A$410),1, COUNTIF(A$4:$A89, 'Annex 2 EHV charges'!$A$11:$A$410)), 0)),"")</f>
        <v>588</v>
      </c>
      <c r="B90" s="101">
        <f>IF($A90="","",VLOOKUP($A90,'Annex 2 EHV charges'!$A:$O,2,0))</f>
        <v>588</v>
      </c>
      <c r="C90" s="102">
        <f>IF($A90="","",VLOOKUP($A90,'Annex 2 EHV charges'!$A:$O,3,0))</f>
        <v>2100041063650</v>
      </c>
      <c r="D90" s="101" t="str">
        <f>IF($A90="","",VLOOKUP($A90,'Annex 2 EHV charges'!$A:$O,7,0))</f>
        <v xml:space="preserve">Mynydd Portref </v>
      </c>
      <c r="E90" s="106" t="str">
        <f>IFERROR(IF(VLOOKUP($A90,'Annex 2 EHV charges'!$A:$O,8,FALSE)=0,"",VLOOKUP($A90,'Annex 2 EHV charges'!$A:$O,8,FALSE)),"")</f>
        <v/>
      </c>
      <c r="F90" s="107">
        <f>IFERROR(IF(VLOOKUP($A90,'Annex 2 EHV charges'!$A:$O,9,FALSE)=0,"",VLOOKUP($A90,'Annex 2 EHV charges'!$A:$O,9,FALSE)),"")</f>
        <v>12.27</v>
      </c>
      <c r="G90" s="108">
        <f>IFERROR(IF(VLOOKUP($A90,'Annex 2 EHV charges'!$A:$O,10,FALSE)=0,"",VLOOKUP($A90,'Annex 2 EHV charges'!$A:$O,10,FALSE)),"")</f>
        <v>2.75</v>
      </c>
      <c r="H90" s="108">
        <f>IFERROR(IF(VLOOKUP($A90,'Annex 2 EHV charges'!$A:$O,11,FALSE)=0,"",VLOOKUP($A90,'Annex 2 EHV charges'!$A:$O,11,FALSE)),"")</f>
        <v>2.75</v>
      </c>
    </row>
    <row r="91" spans="1:8" x14ac:dyDescent="0.2">
      <c r="A91" s="101">
        <f t="array" ref="A91">IFERROR(INDEX('Annex 2 EHV charges'!$A$11:$A$410, MATCH(0, IF(ISBLANK('Annex 2 EHV charges'!$A$11:$A$410),1, COUNTIF(A$4:$A90, 'Annex 2 EHV charges'!$A$11:$A$410)), 0)),"")</f>
        <v>589</v>
      </c>
      <c r="B91" s="101">
        <f>IF($A91="","",VLOOKUP($A91,'Annex 2 EHV charges'!$A:$O,2,0))</f>
        <v>589</v>
      </c>
      <c r="C91" s="102">
        <f>IF($A91="","",VLOOKUP($A91,'Annex 2 EHV charges'!$A:$O,3,0))</f>
        <v>2100041383878</v>
      </c>
      <c r="D91" s="101" t="str">
        <f>IF($A91="","",VLOOKUP($A91,'Annex 2 EHV charges'!$A:$O,7,0))</f>
        <v>Newton Down</v>
      </c>
      <c r="E91" s="106" t="str">
        <f>IFERROR(IF(VLOOKUP($A91,'Annex 2 EHV charges'!$A:$O,8,FALSE)=0,"",VLOOKUP($A91,'Annex 2 EHV charges'!$A:$O,8,FALSE)),"")</f>
        <v/>
      </c>
      <c r="F91" s="107">
        <f>IFERROR(IF(VLOOKUP($A91,'Annex 2 EHV charges'!$A:$O,9,FALSE)=0,"",VLOOKUP($A91,'Annex 2 EHV charges'!$A:$O,9,FALSE)),"")</f>
        <v>21.89</v>
      </c>
      <c r="G91" s="108">
        <f>IFERROR(IF(VLOOKUP($A91,'Annex 2 EHV charges'!$A:$O,10,FALSE)=0,"",VLOOKUP($A91,'Annex 2 EHV charges'!$A:$O,10,FALSE)),"")</f>
        <v>1.5</v>
      </c>
      <c r="H91" s="108">
        <f>IFERROR(IF(VLOOKUP($A91,'Annex 2 EHV charges'!$A:$O,11,FALSE)=0,"",VLOOKUP($A91,'Annex 2 EHV charges'!$A:$O,11,FALSE)),"")</f>
        <v>1.5</v>
      </c>
    </row>
    <row r="92" spans="1:8" x14ac:dyDescent="0.2">
      <c r="A92" s="101">
        <f t="array" ref="A92">IFERROR(INDEX('Annex 2 EHV charges'!$A$11:$A$410, MATCH(0, IF(ISBLANK('Annex 2 EHV charges'!$A$11:$A$410),1, COUNTIF(A$4:$A91, 'Annex 2 EHV charges'!$A$11:$A$410)), 0)),"")</f>
        <v>590</v>
      </c>
      <c r="B92" s="101">
        <f>IF($A92="","",VLOOKUP($A92,'Annex 2 EHV charges'!$A:$O,2,0))</f>
        <v>590</v>
      </c>
      <c r="C92" s="102">
        <f>IF($A92="","",VLOOKUP($A92,'Annex 2 EHV charges'!$A:$O,3,0))</f>
        <v>2100041200253</v>
      </c>
      <c r="D92" s="101" t="str">
        <f>IF($A92="","",VLOOKUP($A92,'Annex 2 EHV charges'!$A:$O,7,0))</f>
        <v>Tiers Cross PV</v>
      </c>
      <c r="E92" s="106">
        <f>IFERROR(IF(VLOOKUP($A92,'Annex 2 EHV charges'!$A:$O,8,FALSE)=0,"",VLOOKUP($A92,'Annex 2 EHV charges'!$A:$O,8,FALSE)),"")</f>
        <v>2E-3</v>
      </c>
      <c r="F92" s="107">
        <f>IFERROR(IF(VLOOKUP($A92,'Annex 2 EHV charges'!$A:$O,9,FALSE)=0,"",VLOOKUP($A92,'Annex 2 EHV charges'!$A:$O,9,FALSE)),"")</f>
        <v>11.31</v>
      </c>
      <c r="G92" s="108">
        <f>IFERROR(IF(VLOOKUP($A92,'Annex 2 EHV charges'!$A:$O,10,FALSE)=0,"",VLOOKUP($A92,'Annex 2 EHV charges'!$A:$O,10,FALSE)),"")</f>
        <v>4.9400000000000004</v>
      </c>
      <c r="H92" s="108">
        <f>IFERROR(IF(VLOOKUP($A92,'Annex 2 EHV charges'!$A:$O,11,FALSE)=0,"",VLOOKUP($A92,'Annex 2 EHV charges'!$A:$O,11,FALSE)),"")</f>
        <v>4.9400000000000004</v>
      </c>
    </row>
    <row r="93" spans="1:8" ht="25.5" x14ac:dyDescent="0.2">
      <c r="A93" s="101">
        <f t="array" ref="A93">IFERROR(INDEX('Annex 2 EHV charges'!$A$11:$A$410, MATCH(0, IF(ISBLANK('Annex 2 EHV charges'!$A$11:$A$410),1, COUNTIF(A$4:$A92, 'Annex 2 EHV charges'!$A$11:$A$410)), 0)),"")</f>
        <v>593</v>
      </c>
      <c r="B93" s="101">
        <f>IF($A93="","",VLOOKUP($A93,'Annex 2 EHV charges'!$A:$O,2,0))</f>
        <v>593</v>
      </c>
      <c r="C93" s="102" t="str">
        <f>IF($A93="","",VLOOKUP($A93,'Annex 2 EHV charges'!$A:$O,3,0))</f>
        <v>2189999997503
2189999997512</v>
      </c>
      <c r="D93" s="101" t="str">
        <f>IF($A93="","",VLOOKUP($A93,'Annex 2 EHV charges'!$A:$O,7,0))</f>
        <v>Thyssenkruup Camford Pressing</v>
      </c>
      <c r="E93" s="106">
        <f>IFERROR(IF(VLOOKUP($A93,'Annex 2 EHV charges'!$A:$O,8,FALSE)=0,"",VLOOKUP($A93,'Annex 2 EHV charges'!$A:$O,8,FALSE)),"")</f>
        <v>2.5350000000000001</v>
      </c>
      <c r="F93" s="107" t="str">
        <f>IFERROR(IF(VLOOKUP($A93,'Annex 2 EHV charges'!$A:$O,9,FALSE)=0,"",VLOOKUP($A93,'Annex 2 EHV charges'!$A:$O,9,FALSE)),"")</f>
        <v/>
      </c>
      <c r="G93" s="108">
        <f>IFERROR(IF(VLOOKUP($A93,'Annex 2 EHV charges'!$A:$O,10,FALSE)=0,"",VLOOKUP($A93,'Annex 2 EHV charges'!$A:$O,10,FALSE)),"")</f>
        <v>9.51</v>
      </c>
      <c r="H93" s="108">
        <f>IFERROR(IF(VLOOKUP($A93,'Annex 2 EHV charges'!$A:$O,11,FALSE)=0,"",VLOOKUP($A93,'Annex 2 EHV charges'!$A:$O,11,FALSE)),"")</f>
        <v>9.51</v>
      </c>
    </row>
    <row r="94" spans="1:8" ht="38.25" x14ac:dyDescent="0.2">
      <c r="A94" s="101">
        <f t="array" ref="A94">IFERROR(INDEX('Annex 2 EHV charges'!$A$11:$A$410, MATCH(0, IF(ISBLANK('Annex 2 EHV charges'!$A$11:$A$410),1, COUNTIF(A$4:$A93, 'Annex 2 EHV charges'!$A$11:$A$410)), 0)),"")</f>
        <v>594</v>
      </c>
      <c r="B94" s="101">
        <f>IF($A94="","",VLOOKUP($A94,'Annex 2 EHV charges'!$A:$O,2,0))</f>
        <v>594</v>
      </c>
      <c r="C94" s="102" t="str">
        <f>IF($A94="","",VLOOKUP($A94,'Annex 2 EHV charges'!$A:$O,3,0))</f>
        <v>2189999997025
2189999997034
2189999997043</v>
      </c>
      <c r="D94" s="101" t="str">
        <f>IF($A94="","",VLOOKUP($A94,'Annex 2 EHV charges'!$A:$O,7,0))</f>
        <v>Hoover</v>
      </c>
      <c r="E94" s="106">
        <f>IFERROR(IF(VLOOKUP($A94,'Annex 2 EHV charges'!$A:$O,8,FALSE)=0,"",VLOOKUP($A94,'Annex 2 EHV charges'!$A:$O,8,FALSE)),"")</f>
        <v>0.84699999999999998</v>
      </c>
      <c r="F94" s="107">
        <f>IFERROR(IF(VLOOKUP($A94,'Annex 2 EHV charges'!$A:$O,9,FALSE)=0,"",VLOOKUP($A94,'Annex 2 EHV charges'!$A:$O,9,FALSE)),"")</f>
        <v>417.03</v>
      </c>
      <c r="G94" s="108">
        <f>IFERROR(IF(VLOOKUP($A94,'Annex 2 EHV charges'!$A:$O,10,FALSE)=0,"",VLOOKUP($A94,'Annex 2 EHV charges'!$A:$O,10,FALSE)),"")</f>
        <v>9.69</v>
      </c>
      <c r="H94" s="108">
        <f>IFERROR(IF(VLOOKUP($A94,'Annex 2 EHV charges'!$A:$O,11,FALSE)=0,"",VLOOKUP($A94,'Annex 2 EHV charges'!$A:$O,11,FALSE)),"")</f>
        <v>9.69</v>
      </c>
    </row>
    <row r="95" spans="1:8" x14ac:dyDescent="0.2">
      <c r="A95" s="101">
        <f t="array" ref="A95">IFERROR(INDEX('Annex 2 EHV charges'!$A$11:$A$410, MATCH(0, IF(ISBLANK('Annex 2 EHV charges'!$A$11:$A$410),1, COUNTIF(A$4:$A94, 'Annex 2 EHV charges'!$A$11:$A$410)), 0)),"")</f>
        <v>610</v>
      </c>
      <c r="B95" s="101">
        <f>IF($A95="","",VLOOKUP($A95,'Annex 2 EHV charges'!$A:$O,2,0))</f>
        <v>610</v>
      </c>
      <c r="C95" s="102">
        <f>IF($A95="","",VLOOKUP($A95,'Annex 2 EHV charges'!$A:$O,3,0))</f>
        <v>2100041407749</v>
      </c>
      <c r="D95" s="101" t="str">
        <f>IF($A95="","",VLOOKUP($A95,'Annex 2 EHV charges'!$A:$O,7,0))</f>
        <v>Berthllwyd PV</v>
      </c>
      <c r="E95" s="106" t="str">
        <f>IFERROR(IF(VLOOKUP($A95,'Annex 2 EHV charges'!$A:$O,8,FALSE)=0,"",VLOOKUP($A95,'Annex 2 EHV charges'!$A:$O,8,FALSE)),"")</f>
        <v/>
      </c>
      <c r="F95" s="107">
        <f>IFERROR(IF(VLOOKUP($A95,'Annex 2 EHV charges'!$A:$O,9,FALSE)=0,"",VLOOKUP($A95,'Annex 2 EHV charges'!$A:$O,9,FALSE)),"")</f>
        <v>3.9</v>
      </c>
      <c r="G95" s="108">
        <f>IFERROR(IF(VLOOKUP($A95,'Annex 2 EHV charges'!$A:$O,10,FALSE)=0,"",VLOOKUP($A95,'Annex 2 EHV charges'!$A:$O,10,FALSE)),"")</f>
        <v>2.35</v>
      </c>
      <c r="H95" s="108">
        <f>IFERROR(IF(VLOOKUP($A95,'Annex 2 EHV charges'!$A:$O,11,FALSE)=0,"",VLOOKUP($A95,'Annex 2 EHV charges'!$A:$O,11,FALSE)),"")</f>
        <v>2.35</v>
      </c>
    </row>
    <row r="96" spans="1:8" x14ac:dyDescent="0.2">
      <c r="A96" s="101">
        <f t="array" ref="A96">IFERROR(INDEX('Annex 2 EHV charges'!$A$11:$A$410, MATCH(0, IF(ISBLANK('Annex 2 EHV charges'!$A$11:$A$410),1, COUNTIF(A$4:$A95, 'Annex 2 EHV charges'!$A$11:$A$410)), 0)),"")</f>
        <v>612</v>
      </c>
      <c r="B96" s="101">
        <f>IF($A96="","",VLOOKUP($A96,'Annex 2 EHV charges'!$A:$O,2,0))</f>
        <v>612</v>
      </c>
      <c r="C96" s="102">
        <f>IF($A96="","",VLOOKUP($A96,'Annex 2 EHV charges'!$A:$O,3,0))</f>
        <v>2100041412093</v>
      </c>
      <c r="D96" s="101" t="str">
        <f>IF($A96="","",VLOOKUP($A96,'Annex 2 EHV charges'!$A:$O,7,0))</f>
        <v>Whitton Mawr PV</v>
      </c>
      <c r="E96" s="106">
        <f>IFERROR(IF(VLOOKUP($A96,'Annex 2 EHV charges'!$A:$O,8,FALSE)=0,"",VLOOKUP($A96,'Annex 2 EHV charges'!$A:$O,8,FALSE)),"")</f>
        <v>0.16</v>
      </c>
      <c r="F96" s="107">
        <f>IFERROR(IF(VLOOKUP($A96,'Annex 2 EHV charges'!$A:$O,9,FALSE)=0,"",VLOOKUP($A96,'Annex 2 EHV charges'!$A:$O,9,FALSE)),"")</f>
        <v>11.22</v>
      </c>
      <c r="G96" s="108">
        <f>IFERROR(IF(VLOOKUP($A96,'Annex 2 EHV charges'!$A:$O,10,FALSE)=0,"",VLOOKUP($A96,'Annex 2 EHV charges'!$A:$O,10,FALSE)),"")</f>
        <v>1.87</v>
      </c>
      <c r="H96" s="108">
        <f>IFERROR(IF(VLOOKUP($A96,'Annex 2 EHV charges'!$A:$O,11,FALSE)=0,"",VLOOKUP($A96,'Annex 2 EHV charges'!$A:$O,11,FALSE)),"")</f>
        <v>1.87</v>
      </c>
    </row>
    <row r="97" spans="1:8" x14ac:dyDescent="0.2">
      <c r="A97" s="101">
        <f t="array" ref="A97">IFERROR(INDEX('Annex 2 EHV charges'!$A$11:$A$410, MATCH(0, IF(ISBLANK('Annex 2 EHV charges'!$A$11:$A$410),1, COUNTIF(A$4:$A96, 'Annex 2 EHV charges'!$A$11:$A$410)), 0)),"")</f>
        <v>613</v>
      </c>
      <c r="B97" s="101">
        <f>IF($A97="","",VLOOKUP($A97,'Annex 2 EHV charges'!$A:$O,2,0))</f>
        <v>613</v>
      </c>
      <c r="C97" s="102">
        <f>IF($A97="","",VLOOKUP($A97,'Annex 2 EHV charges'!$A:$O,3,0))</f>
        <v>2100041412118</v>
      </c>
      <c r="D97" s="101" t="str">
        <f>IF($A97="","",VLOOKUP($A97,'Annex 2 EHV charges'!$A:$O,7,0))</f>
        <v>Barry Dock Biomass</v>
      </c>
      <c r="E97" s="106">
        <f>IFERROR(IF(VLOOKUP($A97,'Annex 2 EHV charges'!$A:$O,8,FALSE)=0,"",VLOOKUP($A97,'Annex 2 EHV charges'!$A:$O,8,FALSE)),"")</f>
        <v>0.16800000000000001</v>
      </c>
      <c r="F97" s="107">
        <f>IFERROR(IF(VLOOKUP($A97,'Annex 2 EHV charges'!$A:$O,9,FALSE)=0,"",VLOOKUP($A97,'Annex 2 EHV charges'!$A:$O,9,FALSE)),"")</f>
        <v>101.78</v>
      </c>
      <c r="G97" s="108">
        <f>IFERROR(IF(VLOOKUP($A97,'Annex 2 EHV charges'!$A:$O,10,FALSE)=0,"",VLOOKUP($A97,'Annex 2 EHV charges'!$A:$O,10,FALSE)),"")</f>
        <v>2.2999999999999998</v>
      </c>
      <c r="H97" s="108">
        <f>IFERROR(IF(VLOOKUP($A97,'Annex 2 EHV charges'!$A:$O,11,FALSE)=0,"",VLOOKUP($A97,'Annex 2 EHV charges'!$A:$O,11,FALSE)),"")</f>
        <v>2.2999999999999998</v>
      </c>
    </row>
    <row r="98" spans="1:8" x14ac:dyDescent="0.2">
      <c r="A98" s="101">
        <f t="array" ref="A98">IFERROR(INDEX('Annex 2 EHV charges'!$A$11:$A$410, MATCH(0, IF(ISBLANK('Annex 2 EHV charges'!$A$11:$A$410),1, COUNTIF(A$4:$A97, 'Annex 2 EHV charges'!$A$11:$A$410)), 0)),"")</f>
        <v>614</v>
      </c>
      <c r="B98" s="101">
        <f>IF($A98="","",VLOOKUP($A98,'Annex 2 EHV charges'!$A:$O,2,0))</f>
        <v>614</v>
      </c>
      <c r="C98" s="102">
        <f>IF($A98="","",VLOOKUP($A98,'Annex 2 EHV charges'!$A:$O,3,0))</f>
        <v>2100041412172</v>
      </c>
      <c r="D98" s="101" t="str">
        <f>IF($A98="","",VLOOKUP($A98,'Annex 2 EHV charges'!$A:$O,7,0))</f>
        <v>North Tenement PV</v>
      </c>
      <c r="E98" s="106">
        <f>IFERROR(IF(VLOOKUP($A98,'Annex 2 EHV charges'!$A:$O,8,FALSE)=0,"",VLOOKUP($A98,'Annex 2 EHV charges'!$A:$O,8,FALSE)),"")</f>
        <v>5.5430000000000001</v>
      </c>
      <c r="F98" s="107">
        <f>IFERROR(IF(VLOOKUP($A98,'Annex 2 EHV charges'!$A:$O,9,FALSE)=0,"",VLOOKUP($A98,'Annex 2 EHV charges'!$A:$O,9,FALSE)),"")</f>
        <v>25.61</v>
      </c>
      <c r="G98" s="108">
        <f>IFERROR(IF(VLOOKUP($A98,'Annex 2 EHV charges'!$A:$O,10,FALSE)=0,"",VLOOKUP($A98,'Annex 2 EHV charges'!$A:$O,10,FALSE)),"")</f>
        <v>2.16</v>
      </c>
      <c r="H98" s="108">
        <f>IFERROR(IF(VLOOKUP($A98,'Annex 2 EHV charges'!$A:$O,11,FALSE)=0,"",VLOOKUP($A98,'Annex 2 EHV charges'!$A:$O,11,FALSE)),"")</f>
        <v>2.16</v>
      </c>
    </row>
    <row r="99" spans="1:8" x14ac:dyDescent="0.2">
      <c r="A99" s="101">
        <f t="array" ref="A99">IFERROR(INDEX('Annex 2 EHV charges'!$A$11:$A$410, MATCH(0, IF(ISBLANK('Annex 2 EHV charges'!$A$11:$A$410),1, COUNTIF(A$4:$A98, 'Annex 2 EHV charges'!$A$11:$A$410)), 0)),"")</f>
        <v>615</v>
      </c>
      <c r="B99" s="101">
        <f>IF($A99="","",VLOOKUP($A99,'Annex 2 EHV charges'!$A:$O,2,0))</f>
        <v>615</v>
      </c>
      <c r="C99" s="102">
        <f>IF($A99="","",VLOOKUP($A99,'Annex 2 EHV charges'!$A:$O,3,0))</f>
        <v>2100041416423</v>
      </c>
      <c r="D99" s="101" t="str">
        <f>IF($A99="","",VLOOKUP($A99,'Annex 2 EHV charges'!$A:$O,7,0))</f>
        <v>Bryncyrnau Isaf PV</v>
      </c>
      <c r="E99" s="106">
        <f>IFERROR(IF(VLOOKUP($A99,'Annex 2 EHV charges'!$A:$O,8,FALSE)=0,"",VLOOKUP($A99,'Annex 2 EHV charges'!$A:$O,8,FALSE)),"")</f>
        <v>4.7050000000000001</v>
      </c>
      <c r="F99" s="107">
        <f>IFERROR(IF(VLOOKUP($A99,'Annex 2 EHV charges'!$A:$O,9,FALSE)=0,"",VLOOKUP($A99,'Annex 2 EHV charges'!$A:$O,9,FALSE)),"")</f>
        <v>14.41</v>
      </c>
      <c r="G99" s="108">
        <f>IFERROR(IF(VLOOKUP($A99,'Annex 2 EHV charges'!$A:$O,10,FALSE)=0,"",VLOOKUP($A99,'Annex 2 EHV charges'!$A:$O,10,FALSE)),"")</f>
        <v>2.97</v>
      </c>
      <c r="H99" s="108">
        <f>IFERROR(IF(VLOOKUP($A99,'Annex 2 EHV charges'!$A:$O,11,FALSE)=0,"",VLOOKUP($A99,'Annex 2 EHV charges'!$A:$O,11,FALSE)),"")</f>
        <v>2.97</v>
      </c>
    </row>
    <row r="100" spans="1:8" x14ac:dyDescent="0.2">
      <c r="A100" s="101">
        <f t="array" ref="A100">IFERROR(INDEX('Annex 2 EHV charges'!$A$11:$A$410, MATCH(0, IF(ISBLANK('Annex 2 EHV charges'!$A$11:$A$410),1, COUNTIF(A$4:$A99, 'Annex 2 EHV charges'!$A$11:$A$410)), 0)),"")</f>
        <v>620</v>
      </c>
      <c r="B100" s="101">
        <f>IF($A100="","",VLOOKUP($A100,'Annex 2 EHV charges'!$A:$O,2,0))</f>
        <v>620</v>
      </c>
      <c r="C100" s="102">
        <f>IF($A100="","",VLOOKUP($A100,'Annex 2 EHV charges'!$A:$O,3,0))</f>
        <v>2199989611348</v>
      </c>
      <c r="D100" s="101" t="str">
        <f>IF($A100="","",VLOOKUP($A100,'Annex 2 EHV charges'!$A:$O,7,0))</f>
        <v>University Hospital of Wales</v>
      </c>
      <c r="E100" s="106">
        <f>IFERROR(IF(VLOOKUP($A100,'Annex 2 EHV charges'!$A:$O,8,FALSE)=0,"",VLOOKUP($A100,'Annex 2 EHV charges'!$A:$O,8,FALSE)),"")</f>
        <v>1.5349999999999999</v>
      </c>
      <c r="F100" s="107">
        <f>IFERROR(IF(VLOOKUP($A100,'Annex 2 EHV charges'!$A:$O,9,FALSE)=0,"",VLOOKUP($A100,'Annex 2 EHV charges'!$A:$O,9,FALSE)),"")</f>
        <v>278.02</v>
      </c>
      <c r="G100" s="108">
        <f>IFERROR(IF(VLOOKUP($A100,'Annex 2 EHV charges'!$A:$O,10,FALSE)=0,"",VLOOKUP($A100,'Annex 2 EHV charges'!$A:$O,10,FALSE)),"")</f>
        <v>4.08</v>
      </c>
      <c r="H100" s="108">
        <f>IFERROR(IF(VLOOKUP($A100,'Annex 2 EHV charges'!$A:$O,11,FALSE)=0,"",VLOOKUP($A100,'Annex 2 EHV charges'!$A:$O,11,FALSE)),"")</f>
        <v>4.08</v>
      </c>
    </row>
    <row r="101" spans="1:8" x14ac:dyDescent="0.2">
      <c r="A101" s="101">
        <f t="array" ref="A101">IFERROR(INDEX('Annex 2 EHV charges'!$A$11:$A$410, MATCH(0, IF(ISBLANK('Annex 2 EHV charges'!$A$11:$A$410),1, COUNTIF(A$4:$A100, 'Annex 2 EHV charges'!$A$11:$A$410)), 0)),"")</f>
        <v>622</v>
      </c>
      <c r="B101" s="101">
        <f>IF($A101="","",VLOOKUP($A101,'Annex 2 EHV charges'!$A:$O,2,0))</f>
        <v>622</v>
      </c>
      <c r="C101" s="102">
        <f>IF($A101="","",VLOOKUP($A101,'Annex 2 EHV charges'!$A:$O,3,0))</f>
        <v>2199989609970</v>
      </c>
      <c r="D101" s="101" t="str">
        <f>IF($A101="","",VLOOKUP($A101,'Annex 2 EHV charges'!$A:$O,7,0))</f>
        <v>QuinetiQ</v>
      </c>
      <c r="E101" s="106">
        <f>IFERROR(IF(VLOOKUP($A101,'Annex 2 EHV charges'!$A:$O,8,FALSE)=0,"",VLOOKUP($A101,'Annex 2 EHV charges'!$A:$O,8,FALSE)),"")</f>
        <v>6.8330000000000002</v>
      </c>
      <c r="F101" s="107">
        <f>IFERROR(IF(VLOOKUP($A101,'Annex 2 EHV charges'!$A:$O,9,FALSE)=0,"",VLOOKUP($A101,'Annex 2 EHV charges'!$A:$O,9,FALSE)),"")</f>
        <v>139.01</v>
      </c>
      <c r="G101" s="108">
        <f>IFERROR(IF(VLOOKUP($A101,'Annex 2 EHV charges'!$A:$O,10,FALSE)=0,"",VLOOKUP($A101,'Annex 2 EHV charges'!$A:$O,10,FALSE)),"")</f>
        <v>10.6</v>
      </c>
      <c r="H101" s="108">
        <f>IFERROR(IF(VLOOKUP($A101,'Annex 2 EHV charges'!$A:$O,11,FALSE)=0,"",VLOOKUP($A101,'Annex 2 EHV charges'!$A:$O,11,FALSE)),"")</f>
        <v>10.6</v>
      </c>
    </row>
    <row r="102" spans="1:8" ht="25.5" x14ac:dyDescent="0.2">
      <c r="A102" s="101">
        <f t="array" ref="A102">IFERROR(INDEX('Annex 2 EHV charges'!$A$11:$A$410, MATCH(0, IF(ISBLANK('Annex 2 EHV charges'!$A$11:$A$410),1, COUNTIF(A$4:$A101, 'Annex 2 EHV charges'!$A$11:$A$410)), 0)),"")</f>
        <v>623</v>
      </c>
      <c r="B102" s="101">
        <f>IF($A102="","",VLOOKUP($A102,'Annex 2 EHV charges'!$A:$O,2,0))</f>
        <v>623</v>
      </c>
      <c r="C102" s="102" t="str">
        <f>IF($A102="","",VLOOKUP($A102,'Annex 2 EHV charges'!$A:$O,3,0))</f>
        <v>2100041070815
2100041071828</v>
      </c>
      <c r="D102" s="101" t="str">
        <f>IF($A102="","",VLOOKUP($A102,'Annex 2 EHV charges'!$A:$O,7,0))</f>
        <v>Western Coal</v>
      </c>
      <c r="E102" s="106" t="str">
        <f>IFERROR(IF(VLOOKUP($A102,'Annex 2 EHV charges'!$A:$O,8,FALSE)=0,"",VLOOKUP($A102,'Annex 2 EHV charges'!$A:$O,8,FALSE)),"")</f>
        <v/>
      </c>
      <c r="F102" s="107">
        <f>IFERROR(IF(VLOOKUP($A102,'Annex 2 EHV charges'!$A:$O,9,FALSE)=0,"",VLOOKUP($A102,'Annex 2 EHV charges'!$A:$O,9,FALSE)),"")</f>
        <v>1353.58</v>
      </c>
      <c r="G102" s="108">
        <f>IFERROR(IF(VLOOKUP($A102,'Annex 2 EHV charges'!$A:$O,10,FALSE)=0,"",VLOOKUP($A102,'Annex 2 EHV charges'!$A:$O,10,FALSE)),"")</f>
        <v>10.25</v>
      </c>
      <c r="H102" s="108">
        <f>IFERROR(IF(VLOOKUP($A102,'Annex 2 EHV charges'!$A:$O,11,FALSE)=0,"",VLOOKUP($A102,'Annex 2 EHV charges'!$A:$O,11,FALSE)),"")</f>
        <v>10.25</v>
      </c>
    </row>
    <row r="103" spans="1:8" x14ac:dyDescent="0.2">
      <c r="A103" s="101">
        <f t="array" ref="A103">IFERROR(INDEX('Annex 2 EHV charges'!$A$11:$A$410, MATCH(0, IF(ISBLANK('Annex 2 EHV charges'!$A$11:$A$410),1, COUNTIF(A$4:$A102, 'Annex 2 EHV charges'!$A$11:$A$410)), 0)),"")</f>
        <v>625</v>
      </c>
      <c r="B103" s="101">
        <f>IF($A103="","",VLOOKUP($A103,'Annex 2 EHV charges'!$A:$O,2,0))</f>
        <v>625</v>
      </c>
      <c r="C103" s="102">
        <f>IF($A103="","",VLOOKUP($A103,'Annex 2 EHV charges'!$A:$O,3,0))</f>
        <v>2100040983990</v>
      </c>
      <c r="D103" s="101" t="str">
        <f>IF($A103="","",VLOOKUP($A103,'Annex 2 EHV charges'!$A:$O,7,0))</f>
        <v>Tregaron</v>
      </c>
      <c r="E103" s="106">
        <f>IFERROR(IF(VLOOKUP($A103,'Annex 2 EHV charges'!$A:$O,8,FALSE)=0,"",VLOOKUP($A103,'Annex 2 EHV charges'!$A:$O,8,FALSE)),"")</f>
        <v>6.79</v>
      </c>
      <c r="F103" s="107">
        <f>IFERROR(IF(VLOOKUP($A103,'Annex 2 EHV charges'!$A:$O,9,FALSE)=0,"",VLOOKUP($A103,'Annex 2 EHV charges'!$A:$O,9,FALSE)),"")</f>
        <v>1.38</v>
      </c>
      <c r="G103" s="108">
        <f>IFERROR(IF(VLOOKUP($A103,'Annex 2 EHV charges'!$A:$O,10,FALSE)=0,"",VLOOKUP($A103,'Annex 2 EHV charges'!$A:$O,10,FALSE)),"")</f>
        <v>1.79</v>
      </c>
      <c r="H103" s="108">
        <f>IFERROR(IF(VLOOKUP($A103,'Annex 2 EHV charges'!$A:$O,11,FALSE)=0,"",VLOOKUP($A103,'Annex 2 EHV charges'!$A:$O,11,FALSE)),"")</f>
        <v>1.79</v>
      </c>
    </row>
    <row r="104" spans="1:8" x14ac:dyDescent="0.2">
      <c r="A104" s="101">
        <f t="array" ref="A104">IFERROR(INDEX('Annex 2 EHV charges'!$A$11:$A$410, MATCH(0, IF(ISBLANK('Annex 2 EHV charges'!$A$11:$A$410),1, COUNTIF(A$4:$A103, 'Annex 2 EHV charges'!$A$11:$A$410)), 0)),"")</f>
        <v>627</v>
      </c>
      <c r="B104" s="101">
        <f>IF($A104="","",VLOOKUP($A104,'Annex 2 EHV charges'!$A:$O,2,0))</f>
        <v>627</v>
      </c>
      <c r="C104" s="102">
        <f>IF($A104="","",VLOOKUP($A104,'Annex 2 EHV charges'!$A:$O,3,0))</f>
        <v>2100041072798</v>
      </c>
      <c r="D104" s="101" t="str">
        <f>IF($A104="","",VLOOKUP($A104,'Annex 2 EHV charges'!$A:$O,7,0))</f>
        <v>Waunarlydd STOR</v>
      </c>
      <c r="E104" s="106">
        <f>IFERROR(IF(VLOOKUP($A104,'Annex 2 EHV charges'!$A:$O,8,FALSE)=0,"",VLOOKUP($A104,'Annex 2 EHV charges'!$A:$O,8,FALSE)),"")</f>
        <v>0.374</v>
      </c>
      <c r="F104" s="107">
        <f>IFERROR(IF(VLOOKUP($A104,'Annex 2 EHV charges'!$A:$O,9,FALSE)=0,"",VLOOKUP($A104,'Annex 2 EHV charges'!$A:$O,9,FALSE)),"")</f>
        <v>2.73</v>
      </c>
      <c r="G104" s="108">
        <f>IFERROR(IF(VLOOKUP($A104,'Annex 2 EHV charges'!$A:$O,10,FALSE)=0,"",VLOOKUP($A104,'Annex 2 EHV charges'!$A:$O,10,FALSE)),"")</f>
        <v>1.4</v>
      </c>
      <c r="H104" s="108">
        <f>IFERROR(IF(VLOOKUP($A104,'Annex 2 EHV charges'!$A:$O,11,FALSE)=0,"",VLOOKUP($A104,'Annex 2 EHV charges'!$A:$O,11,FALSE)),"")</f>
        <v>1.4</v>
      </c>
    </row>
    <row r="105" spans="1:8" x14ac:dyDescent="0.2">
      <c r="A105" s="101">
        <f t="array" ref="A105">IFERROR(INDEX('Annex 2 EHV charges'!$A$11:$A$410, MATCH(0, IF(ISBLANK('Annex 2 EHV charges'!$A$11:$A$410),1, COUNTIF(A$4:$A104, 'Annex 2 EHV charges'!$A$11:$A$410)), 0)),"")</f>
        <v>628</v>
      </c>
      <c r="B105" s="101">
        <f>IF($A105="","",VLOOKUP($A105,'Annex 2 EHV charges'!$A:$O,2,0))</f>
        <v>628</v>
      </c>
      <c r="C105" s="102">
        <f>IF($A105="","",VLOOKUP($A105,'Annex 2 EHV charges'!$A:$O,3,0))</f>
        <v>2100041078805</v>
      </c>
      <c r="D105" s="101" t="str">
        <f>IF($A105="","",VLOOKUP($A105,'Annex 2 EHV charges'!$A:$O,7,0))</f>
        <v>Briton Ferry STOR</v>
      </c>
      <c r="E105" s="106">
        <f>IFERROR(IF(VLOOKUP($A105,'Annex 2 EHV charges'!$A:$O,8,FALSE)=0,"",VLOOKUP($A105,'Annex 2 EHV charges'!$A:$O,8,FALSE)),"")</f>
        <v>2E-3</v>
      </c>
      <c r="F105" s="107">
        <f>IFERROR(IF(VLOOKUP($A105,'Annex 2 EHV charges'!$A:$O,9,FALSE)=0,"",VLOOKUP($A105,'Annex 2 EHV charges'!$A:$O,9,FALSE)),"")</f>
        <v>4.1399999999999997</v>
      </c>
      <c r="G105" s="108">
        <f>IFERROR(IF(VLOOKUP($A105,'Annex 2 EHV charges'!$A:$O,10,FALSE)=0,"",VLOOKUP($A105,'Annex 2 EHV charges'!$A:$O,10,FALSE)),"")</f>
        <v>1.29</v>
      </c>
      <c r="H105" s="108">
        <f>IFERROR(IF(VLOOKUP($A105,'Annex 2 EHV charges'!$A:$O,11,FALSE)=0,"",VLOOKUP($A105,'Annex 2 EHV charges'!$A:$O,11,FALSE)),"")</f>
        <v>1.29</v>
      </c>
    </row>
    <row r="106" spans="1:8" x14ac:dyDescent="0.2">
      <c r="A106" s="101">
        <f t="array" ref="A106">IFERROR(INDEX('Annex 2 EHV charges'!$A$11:$A$410, MATCH(0, IF(ISBLANK('Annex 2 EHV charges'!$A$11:$A$410),1, COUNTIF(A$4:$A105, 'Annex 2 EHV charges'!$A$11:$A$410)), 0)),"")</f>
        <v>629</v>
      </c>
      <c r="B106" s="101">
        <f>IF($A106="","",VLOOKUP($A106,'Annex 2 EHV charges'!$A:$O,2,0))</f>
        <v>629</v>
      </c>
      <c r="C106" s="102">
        <f>IF($A106="","",VLOOKUP($A106,'Annex 2 EHV charges'!$A:$O,3,0))</f>
        <v>2100041089700</v>
      </c>
      <c r="D106" s="101" t="str">
        <f>IF($A106="","",VLOOKUP($A106,'Annex 2 EHV charges'!$A:$O,7,0))</f>
        <v>Hirwaun STOR</v>
      </c>
      <c r="E106" s="106">
        <f>IFERROR(IF(VLOOKUP($A106,'Annex 2 EHV charges'!$A:$O,8,FALSE)=0,"",VLOOKUP($A106,'Annex 2 EHV charges'!$A:$O,8,FALSE)),"")</f>
        <v>0.01</v>
      </c>
      <c r="F106" s="107">
        <f>IFERROR(IF(VLOOKUP($A106,'Annex 2 EHV charges'!$A:$O,9,FALSE)=0,"",VLOOKUP($A106,'Annex 2 EHV charges'!$A:$O,9,FALSE)),"")</f>
        <v>3.86</v>
      </c>
      <c r="G106" s="108">
        <f>IFERROR(IF(VLOOKUP($A106,'Annex 2 EHV charges'!$A:$O,10,FALSE)=0,"",VLOOKUP($A106,'Annex 2 EHV charges'!$A:$O,10,FALSE)),"")</f>
        <v>1.41</v>
      </c>
      <c r="H106" s="108">
        <f>IFERROR(IF(VLOOKUP($A106,'Annex 2 EHV charges'!$A:$O,11,FALSE)=0,"",VLOOKUP($A106,'Annex 2 EHV charges'!$A:$O,11,FALSE)),"")</f>
        <v>1.41</v>
      </c>
    </row>
    <row r="107" spans="1:8" x14ac:dyDescent="0.2">
      <c r="A107" s="101">
        <f t="array" ref="A107">IFERROR(INDEX('Annex 2 EHV charges'!$A$11:$A$410, MATCH(0, IF(ISBLANK('Annex 2 EHV charges'!$A$11:$A$410),1, COUNTIF(A$4:$A106, 'Annex 2 EHV charges'!$A$11:$A$410)), 0)),"")</f>
        <v>631</v>
      </c>
      <c r="B107" s="101">
        <f>IF($A107="","",VLOOKUP($A107,'Annex 2 EHV charges'!$A:$O,2,0))</f>
        <v>631</v>
      </c>
      <c r="C107" s="102">
        <f>IF($A107="","",VLOOKUP($A107,'Annex 2 EHV charges'!$A:$O,3,0))</f>
        <v>2100041080121</v>
      </c>
      <c r="D107" s="101" t="str">
        <f>IF($A107="","",VLOOKUP($A107,'Annex 2 EHV charges'!$A:$O,7,0))</f>
        <v>Ffos Las PV</v>
      </c>
      <c r="E107" s="106">
        <f>IFERROR(IF(VLOOKUP($A107,'Annex 2 EHV charges'!$A:$O,8,FALSE)=0,"",VLOOKUP($A107,'Annex 2 EHV charges'!$A:$O,8,FALSE)),"")</f>
        <v>1.36</v>
      </c>
      <c r="F107" s="107">
        <f>IFERROR(IF(VLOOKUP($A107,'Annex 2 EHV charges'!$A:$O,9,FALSE)=0,"",VLOOKUP($A107,'Annex 2 EHV charges'!$A:$O,9,FALSE)),"")</f>
        <v>15.45</v>
      </c>
      <c r="G107" s="108">
        <f>IFERROR(IF(VLOOKUP($A107,'Annex 2 EHV charges'!$A:$O,10,FALSE)=0,"",VLOOKUP($A107,'Annex 2 EHV charges'!$A:$O,10,FALSE)),"")</f>
        <v>2.73</v>
      </c>
      <c r="H107" s="108">
        <f>IFERROR(IF(VLOOKUP($A107,'Annex 2 EHV charges'!$A:$O,11,FALSE)=0,"",VLOOKUP($A107,'Annex 2 EHV charges'!$A:$O,11,FALSE)),"")</f>
        <v>2.73</v>
      </c>
    </row>
    <row r="108" spans="1:8" x14ac:dyDescent="0.2">
      <c r="A108" s="101">
        <f t="array" ref="A108">IFERROR(INDEX('Annex 2 EHV charges'!$A$11:$A$410, MATCH(0, IF(ISBLANK('Annex 2 EHV charges'!$A$11:$A$410),1, COUNTIF(A$4:$A107, 'Annex 2 EHV charges'!$A$11:$A$410)), 0)),"")</f>
        <v>632</v>
      </c>
      <c r="B108" s="101">
        <f>IF($A108="","",VLOOKUP($A108,'Annex 2 EHV charges'!$A:$O,2,0))</f>
        <v>632</v>
      </c>
      <c r="C108" s="102">
        <f>IF($A108="","",VLOOKUP($A108,'Annex 2 EHV charges'!$A:$O,3,0))</f>
        <v>2100041080140</v>
      </c>
      <c r="D108" s="101" t="str">
        <f>IF($A108="","",VLOOKUP($A108,'Annex 2 EHV charges'!$A:$O,7,0))</f>
        <v>Pont Andrew PV</v>
      </c>
      <c r="E108" s="106">
        <f>IFERROR(IF(VLOOKUP($A108,'Annex 2 EHV charges'!$A:$O,8,FALSE)=0,"",VLOOKUP($A108,'Annex 2 EHV charges'!$A:$O,8,FALSE)),"")</f>
        <v>1.3640000000000001</v>
      </c>
      <c r="F108" s="107">
        <f>IFERROR(IF(VLOOKUP($A108,'Annex 2 EHV charges'!$A:$O,9,FALSE)=0,"",VLOOKUP($A108,'Annex 2 EHV charges'!$A:$O,9,FALSE)),"")</f>
        <v>15.56</v>
      </c>
      <c r="G108" s="108">
        <f>IFERROR(IF(VLOOKUP($A108,'Annex 2 EHV charges'!$A:$O,10,FALSE)=0,"",VLOOKUP($A108,'Annex 2 EHV charges'!$A:$O,10,FALSE)),"")</f>
        <v>2.19</v>
      </c>
      <c r="H108" s="108">
        <f>IFERROR(IF(VLOOKUP($A108,'Annex 2 EHV charges'!$A:$O,11,FALSE)=0,"",VLOOKUP($A108,'Annex 2 EHV charges'!$A:$O,11,FALSE)),"")</f>
        <v>2.19</v>
      </c>
    </row>
    <row r="109" spans="1:8" x14ac:dyDescent="0.2">
      <c r="A109" s="101">
        <f t="array" ref="A109">IFERROR(INDEX('Annex 2 EHV charges'!$A$11:$A$410, MATCH(0, IF(ISBLANK('Annex 2 EHV charges'!$A$11:$A$410),1, COUNTIF(A$4:$A108, 'Annex 2 EHV charges'!$A$11:$A$410)), 0)),"")</f>
        <v>634</v>
      </c>
      <c r="B109" s="101">
        <f>IF($A109="","",VLOOKUP($A109,'Annex 2 EHV charges'!$A:$O,2,0))</f>
        <v>634</v>
      </c>
      <c r="C109" s="102">
        <f>IF($A109="","",VLOOKUP($A109,'Annex 2 EHV charges'!$A:$O,3,0))</f>
        <v>2100041495912</v>
      </c>
      <c r="D109" s="101" t="str">
        <f>IF($A109="","",VLOOKUP($A109,'Annex 2 EHV charges'!$A:$O,7,0))</f>
        <v>Beaufort Power STOR</v>
      </c>
      <c r="E109" s="106" t="str">
        <f>IFERROR(IF(VLOOKUP($A109,'Annex 2 EHV charges'!$A:$O,8,FALSE)=0,"",VLOOKUP($A109,'Annex 2 EHV charges'!$A:$O,8,FALSE)),"")</f>
        <v/>
      </c>
      <c r="F109" s="107">
        <f>IFERROR(IF(VLOOKUP($A109,'Annex 2 EHV charges'!$A:$O,9,FALSE)=0,"",VLOOKUP($A109,'Annex 2 EHV charges'!$A:$O,9,FALSE)),"")</f>
        <v>5.68</v>
      </c>
      <c r="G109" s="108">
        <f>IFERROR(IF(VLOOKUP($A109,'Annex 2 EHV charges'!$A:$O,10,FALSE)=0,"",VLOOKUP($A109,'Annex 2 EHV charges'!$A:$O,10,FALSE)),"")</f>
        <v>1.92</v>
      </c>
      <c r="H109" s="108">
        <f>IFERROR(IF(VLOOKUP($A109,'Annex 2 EHV charges'!$A:$O,11,FALSE)=0,"",VLOOKUP($A109,'Annex 2 EHV charges'!$A:$O,11,FALSE)),"")</f>
        <v>1.92</v>
      </c>
    </row>
    <row r="110" spans="1:8" x14ac:dyDescent="0.2">
      <c r="A110" s="101">
        <f t="array" ref="A110">IFERROR(INDEX('Annex 2 EHV charges'!$A$11:$A$410, MATCH(0, IF(ISBLANK('Annex 2 EHV charges'!$A$11:$A$410),1, COUNTIF(A$4:$A109, 'Annex 2 EHV charges'!$A$11:$A$410)), 0)),"")</f>
        <v>671</v>
      </c>
      <c r="B110" s="101">
        <f>IF($A110="","",VLOOKUP($A110,'Annex 2 EHV charges'!$A:$O,2,0))</f>
        <v>671</v>
      </c>
      <c r="C110" s="102">
        <f>IF($A110="","",VLOOKUP($A110,'Annex 2 EHV charges'!$A:$O,3,0))</f>
        <v>2100041495940</v>
      </c>
      <c r="D110" s="101" t="str">
        <f>IF($A110="","",VLOOKUP($A110,'Annex 2 EHV charges'!$A:$O,7,0))</f>
        <v>Brecon Power STOR</v>
      </c>
      <c r="E110" s="106" t="str">
        <f>IFERROR(IF(VLOOKUP($A110,'Annex 2 EHV charges'!$A:$O,8,FALSE)=0,"",VLOOKUP($A110,'Annex 2 EHV charges'!$A:$O,8,FALSE)),"")</f>
        <v/>
      </c>
      <c r="F110" s="107">
        <f>IFERROR(IF(VLOOKUP($A110,'Annex 2 EHV charges'!$A:$O,9,FALSE)=0,"",VLOOKUP($A110,'Annex 2 EHV charges'!$A:$O,9,FALSE)),"")</f>
        <v>122.28</v>
      </c>
      <c r="G110" s="108">
        <f>IFERROR(IF(VLOOKUP($A110,'Annex 2 EHV charges'!$A:$O,10,FALSE)=0,"",VLOOKUP($A110,'Annex 2 EHV charges'!$A:$O,10,FALSE)),"")</f>
        <v>1.67</v>
      </c>
      <c r="H110" s="108">
        <f>IFERROR(IF(VLOOKUP($A110,'Annex 2 EHV charges'!$A:$O,11,FALSE)=0,"",VLOOKUP($A110,'Annex 2 EHV charges'!$A:$O,11,FALSE)),"")</f>
        <v>1.67</v>
      </c>
    </row>
    <row r="111" spans="1:8" x14ac:dyDescent="0.2">
      <c r="A111" s="101">
        <f t="array" ref="A111">IFERROR(INDEX('Annex 2 EHV charges'!$A$11:$A$410, MATCH(0, IF(ISBLANK('Annex 2 EHV charges'!$A$11:$A$410),1, COUNTIF(A$4:$A110, 'Annex 2 EHV charges'!$A$11:$A$410)), 0)),"")</f>
        <v>680</v>
      </c>
      <c r="B111" s="101">
        <f>IF($A111="","",VLOOKUP($A111,'Annex 2 EHV charges'!$A:$O,2,0))</f>
        <v>680</v>
      </c>
      <c r="C111" s="102">
        <f>IF($A111="","",VLOOKUP($A111,'Annex 2 EHV charges'!$A:$O,3,0))</f>
        <v>2100041526631</v>
      </c>
      <c r="D111" s="101" t="str">
        <f>IF($A111="","",VLOOKUP($A111,'Annex 2 EHV charges'!$A:$O,7,0))</f>
        <v>Bryn Blaen WF</v>
      </c>
      <c r="E111" s="106">
        <f>IFERROR(IF(VLOOKUP($A111,'Annex 2 EHV charges'!$A:$O,8,FALSE)=0,"",VLOOKUP($A111,'Annex 2 EHV charges'!$A:$O,8,FALSE)),"")</f>
        <v>1.9219999999999999</v>
      </c>
      <c r="F111" s="107">
        <f>IFERROR(IF(VLOOKUP($A111,'Annex 2 EHV charges'!$A:$O,9,FALSE)=0,"",VLOOKUP($A111,'Annex 2 EHV charges'!$A:$O,9,FALSE)),"")</f>
        <v>8.91</v>
      </c>
      <c r="G111" s="108">
        <f>IFERROR(IF(VLOOKUP($A111,'Annex 2 EHV charges'!$A:$O,10,FALSE)=0,"",VLOOKUP($A111,'Annex 2 EHV charges'!$A:$O,10,FALSE)),"")</f>
        <v>5.32</v>
      </c>
      <c r="H111" s="108">
        <f>IFERROR(IF(VLOOKUP($A111,'Annex 2 EHV charges'!$A:$O,11,FALSE)=0,"",VLOOKUP($A111,'Annex 2 EHV charges'!$A:$O,11,FALSE)),"")</f>
        <v>5.32</v>
      </c>
    </row>
    <row r="112" spans="1:8" x14ac:dyDescent="0.2">
      <c r="A112" s="101">
        <f t="array" ref="A112">IFERROR(INDEX('Annex 2 EHV charges'!$A$11:$A$410, MATCH(0, IF(ISBLANK('Annex 2 EHV charges'!$A$11:$A$410),1, COUNTIF(A$4:$A111, 'Annex 2 EHV charges'!$A$11:$A$410)), 0)),"")</f>
        <v>681</v>
      </c>
      <c r="B112" s="101">
        <f>IF($A112="","",VLOOKUP($A112,'Annex 2 EHV charges'!$A:$O,2,0))</f>
        <v>681</v>
      </c>
      <c r="C112" s="102">
        <f>IF($A112="","",VLOOKUP($A112,'Annex 2 EHV charges'!$A:$O,3,0))</f>
        <v>2100041539170</v>
      </c>
      <c r="D112" s="101" t="str">
        <f>IF($A112="","",VLOOKUP($A112,'Annex 2 EHV charges'!$A:$O,7,0))</f>
        <v xml:space="preserve">Ystradffin Hydro </v>
      </c>
      <c r="E112" s="106">
        <f>IFERROR(IF(VLOOKUP($A112,'Annex 2 EHV charges'!$A:$O,8,FALSE)=0,"",VLOOKUP($A112,'Annex 2 EHV charges'!$A:$O,8,FALSE)),"")</f>
        <v>4.2080000000000002</v>
      </c>
      <c r="F112" s="107">
        <f>IFERROR(IF(VLOOKUP($A112,'Annex 2 EHV charges'!$A:$O,9,FALSE)=0,"",VLOOKUP($A112,'Annex 2 EHV charges'!$A:$O,9,FALSE)),"")</f>
        <v>58.67</v>
      </c>
      <c r="G112" s="108">
        <f>IFERROR(IF(VLOOKUP($A112,'Annex 2 EHV charges'!$A:$O,10,FALSE)=0,"",VLOOKUP($A112,'Annex 2 EHV charges'!$A:$O,10,FALSE)),"")</f>
        <v>2.98</v>
      </c>
      <c r="H112" s="108">
        <f>IFERROR(IF(VLOOKUP($A112,'Annex 2 EHV charges'!$A:$O,11,FALSE)=0,"",VLOOKUP($A112,'Annex 2 EHV charges'!$A:$O,11,FALSE)),"")</f>
        <v>2.98</v>
      </c>
    </row>
    <row r="113" spans="1:8" x14ac:dyDescent="0.2">
      <c r="A113" s="101">
        <f t="array" ref="A113">IFERROR(INDEX('Annex 2 EHV charges'!$A$11:$A$410, MATCH(0, IF(ISBLANK('Annex 2 EHV charges'!$A$11:$A$410),1, COUNTIF(A$4:$A112, 'Annex 2 EHV charges'!$A$11:$A$410)), 0)),"")</f>
        <v>688</v>
      </c>
      <c r="B113" s="101">
        <f>IF($A113="","",VLOOKUP($A113,'Annex 2 EHV charges'!$A:$O,2,0))</f>
        <v>688</v>
      </c>
      <c r="C113" s="102">
        <f>IF($A113="","",VLOOKUP($A113,'Annex 2 EHV charges'!$A:$O,3,0))</f>
        <v>2100041546201</v>
      </c>
      <c r="D113" s="101" t="str">
        <f>IF($A113="","",VLOOKUP($A113,'Annex 2 EHV charges'!$A:$O,7,0))</f>
        <v>Swansea University</v>
      </c>
      <c r="E113" s="106">
        <f>IFERROR(IF(VLOOKUP($A113,'Annex 2 EHV charges'!$A:$O,8,FALSE)=0,"",VLOOKUP($A113,'Annex 2 EHV charges'!$A:$O,8,FALSE)),"")</f>
        <v>0.34100000000000003</v>
      </c>
      <c r="F113" s="107">
        <f>IFERROR(IF(VLOOKUP($A113,'Annex 2 EHV charges'!$A:$O,9,FALSE)=0,"",VLOOKUP($A113,'Annex 2 EHV charges'!$A:$O,9,FALSE)),"")</f>
        <v>2930.87</v>
      </c>
      <c r="G113" s="108">
        <f>IFERROR(IF(VLOOKUP($A113,'Annex 2 EHV charges'!$A:$O,10,FALSE)=0,"",VLOOKUP($A113,'Annex 2 EHV charges'!$A:$O,10,FALSE)),"")</f>
        <v>5.32</v>
      </c>
      <c r="H113" s="108">
        <f>IFERROR(IF(VLOOKUP($A113,'Annex 2 EHV charges'!$A:$O,11,FALSE)=0,"",VLOOKUP($A113,'Annex 2 EHV charges'!$A:$O,11,FALSE)),"")</f>
        <v>5.32</v>
      </c>
    </row>
    <row r="114" spans="1:8" x14ac:dyDescent="0.2">
      <c r="A114" s="101">
        <f t="array" ref="A114">IFERROR(INDEX('Annex 2 EHV charges'!$A$11:$A$410, MATCH(0, IF(ISBLANK('Annex 2 EHV charges'!$A$11:$A$410),1, COUNTIF(A$4:$A113, 'Annex 2 EHV charges'!$A$11:$A$410)), 0)),"")</f>
        <v>750</v>
      </c>
      <c r="B114" s="101">
        <f>IF($A114="","",VLOOKUP($A114,'Annex 2 EHV charges'!$A:$O,2,0))</f>
        <v>750</v>
      </c>
      <c r="C114" s="102">
        <f>IF($A114="","",VLOOKUP($A114,'Annex 2 EHV charges'!$A:$O,3,0))</f>
        <v>2100041422668</v>
      </c>
      <c r="D114" s="101" t="str">
        <f>IF($A114="","",VLOOKUP($A114,'Annex 2 EHV charges'!$A:$O,7,0))</f>
        <v>Brechfa Forest West WF</v>
      </c>
      <c r="E114" s="106" t="str">
        <f>IFERROR(IF(VLOOKUP($A114,'Annex 2 EHV charges'!$A:$O,8,FALSE)=0,"",VLOOKUP($A114,'Annex 2 EHV charges'!$A:$O,8,FALSE)),"")</f>
        <v/>
      </c>
      <c r="F114" s="107">
        <f>IFERROR(IF(VLOOKUP($A114,'Annex 2 EHV charges'!$A:$O,9,FALSE)=0,"",VLOOKUP($A114,'Annex 2 EHV charges'!$A:$O,9,FALSE)),"")</f>
        <v>8.14</v>
      </c>
      <c r="G114" s="108">
        <f>IFERROR(IF(VLOOKUP($A114,'Annex 2 EHV charges'!$A:$O,10,FALSE)=0,"",VLOOKUP($A114,'Annex 2 EHV charges'!$A:$O,10,FALSE)),"")</f>
        <v>2.15</v>
      </c>
      <c r="H114" s="108">
        <f>IFERROR(IF(VLOOKUP($A114,'Annex 2 EHV charges'!$A:$O,11,FALSE)=0,"",VLOOKUP($A114,'Annex 2 EHV charges'!$A:$O,11,FALSE)),"")</f>
        <v>2.15</v>
      </c>
    </row>
    <row r="115" spans="1:8" x14ac:dyDescent="0.2">
      <c r="A115" s="101">
        <f t="array" ref="A115">IFERROR(INDEX('Annex 2 EHV charges'!$A$11:$A$410, MATCH(0, IF(ISBLANK('Annex 2 EHV charges'!$A$11:$A$410),1, COUNTIF(A$4:$A114, 'Annex 2 EHV charges'!$A$11:$A$410)), 0)),"")</f>
        <v>760</v>
      </c>
      <c r="B115" s="101">
        <f>IF($A115="","",VLOOKUP($A115,'Annex 2 EHV charges'!$A:$O,2,0))</f>
        <v>760</v>
      </c>
      <c r="C115" s="102">
        <f>IF($A115="","",VLOOKUP($A115,'Annex 2 EHV charges'!$A:$O,3,0))</f>
        <v>2100041324775</v>
      </c>
      <c r="D115" s="101" t="str">
        <f>IF($A115="","",VLOOKUP($A115,'Annex 2 EHV charges'!$A:$O,7,0))</f>
        <v>Pen Y Cymoedd WF Aux.</v>
      </c>
      <c r="E115" s="106">
        <f>IFERROR(IF(VLOOKUP($A115,'Annex 2 EHV charges'!$A:$O,8,FALSE)=0,"",VLOOKUP($A115,'Annex 2 EHV charges'!$A:$O,8,FALSE)),"")</f>
        <v>0.01</v>
      </c>
      <c r="F115" s="107">
        <f>IFERROR(IF(VLOOKUP($A115,'Annex 2 EHV charges'!$A:$O,9,FALSE)=0,"",VLOOKUP($A115,'Annex 2 EHV charges'!$A:$O,9,FALSE)),"")</f>
        <v>1530.85</v>
      </c>
      <c r="G115" s="108">
        <f>IFERROR(IF(VLOOKUP($A115,'Annex 2 EHV charges'!$A:$O,10,FALSE)=0,"",VLOOKUP($A115,'Annex 2 EHV charges'!$A:$O,10,FALSE)),"")</f>
        <v>2.6</v>
      </c>
      <c r="H115" s="108">
        <f>IFERROR(IF(VLOOKUP($A115,'Annex 2 EHV charges'!$A:$O,11,FALSE)=0,"",VLOOKUP($A115,'Annex 2 EHV charges'!$A:$O,11,FALSE)),"")</f>
        <v>2.6</v>
      </c>
    </row>
    <row r="116" spans="1:8" x14ac:dyDescent="0.2">
      <c r="A116" s="101">
        <f t="array" ref="A116">IFERROR(INDEX('Annex 2 EHV charges'!$A$11:$A$410, MATCH(0, IF(ISBLANK('Annex 2 EHV charges'!$A$11:$A$410),1, COUNTIF(A$4:$A115, 'Annex 2 EHV charges'!$A$11:$A$410)), 0)),"")</f>
        <v>761</v>
      </c>
      <c r="B116" s="101">
        <f>IF($A116="","",VLOOKUP($A116,'Annex 2 EHV charges'!$A:$O,2,0))</f>
        <v>761</v>
      </c>
      <c r="C116" s="102">
        <f>IF($A116="","",VLOOKUP($A116,'Annex 2 EHV charges'!$A:$O,3,0))</f>
        <v>2100041490037</v>
      </c>
      <c r="D116" s="101" t="str">
        <f>IF($A116="","",VLOOKUP($A116,'Annex 2 EHV charges'!$A:$O,7,0))</f>
        <v>Afan Way STOR</v>
      </c>
      <c r="E116" s="106" t="str">
        <f>IFERROR(IF(VLOOKUP($A116,'Annex 2 EHV charges'!$A:$O,8,FALSE)=0,"",VLOOKUP($A116,'Annex 2 EHV charges'!$A:$O,8,FALSE)),"")</f>
        <v/>
      </c>
      <c r="F116" s="107">
        <f>IFERROR(IF(VLOOKUP($A116,'Annex 2 EHV charges'!$A:$O,9,FALSE)=0,"",VLOOKUP($A116,'Annex 2 EHV charges'!$A:$O,9,FALSE)),"")</f>
        <v>8.89</v>
      </c>
      <c r="G116" s="108">
        <f>IFERROR(IF(VLOOKUP($A116,'Annex 2 EHV charges'!$A:$O,10,FALSE)=0,"",VLOOKUP($A116,'Annex 2 EHV charges'!$A:$O,10,FALSE)),"")</f>
        <v>2.2000000000000002</v>
      </c>
      <c r="H116" s="108">
        <f>IFERROR(IF(VLOOKUP($A116,'Annex 2 EHV charges'!$A:$O,11,FALSE)=0,"",VLOOKUP($A116,'Annex 2 EHV charges'!$A:$O,11,FALSE)),"")</f>
        <v>2.2000000000000002</v>
      </c>
    </row>
    <row r="117" spans="1:8" x14ac:dyDescent="0.2">
      <c r="A117" s="101">
        <f t="array" ref="A117">IFERROR(INDEX('Annex 2 EHV charges'!$A$11:$A$410, MATCH(0, IF(ISBLANK('Annex 2 EHV charges'!$A$11:$A$410),1, COUNTIF(A$4:$A116, 'Annex 2 EHV charges'!$A$11:$A$410)), 0)),"")</f>
        <v>762</v>
      </c>
      <c r="B117" s="101">
        <f>IF($A117="","",VLOOKUP($A117,'Annex 2 EHV charges'!$A:$O,2,0))</f>
        <v>762</v>
      </c>
      <c r="C117" s="102">
        <f>IF($A117="","",VLOOKUP($A117,'Annex 2 EHV charges'!$A:$O,3,0))</f>
        <v>2100041418350</v>
      </c>
      <c r="D117" s="101" t="str">
        <f>IF($A117="","",VLOOKUP($A117,'Annex 2 EHV charges'!$A:$O,7,0))</f>
        <v>Manmoel PV</v>
      </c>
      <c r="E117" s="106">
        <f>IFERROR(IF(VLOOKUP($A117,'Annex 2 EHV charges'!$A:$O,8,FALSE)=0,"",VLOOKUP($A117,'Annex 2 EHV charges'!$A:$O,8,FALSE)),"")</f>
        <v>0.46500000000000002</v>
      </c>
      <c r="F117" s="107">
        <f>IFERROR(IF(VLOOKUP($A117,'Annex 2 EHV charges'!$A:$O,9,FALSE)=0,"",VLOOKUP($A117,'Annex 2 EHV charges'!$A:$O,9,FALSE)),"")</f>
        <v>37.76</v>
      </c>
      <c r="G117" s="108">
        <f>IFERROR(IF(VLOOKUP($A117,'Annex 2 EHV charges'!$A:$O,10,FALSE)=0,"",VLOOKUP($A117,'Annex 2 EHV charges'!$A:$O,10,FALSE)),"")</f>
        <v>1.65</v>
      </c>
      <c r="H117" s="108">
        <f>IFERROR(IF(VLOOKUP($A117,'Annex 2 EHV charges'!$A:$O,11,FALSE)=0,"",VLOOKUP($A117,'Annex 2 EHV charges'!$A:$O,11,FALSE)),"")</f>
        <v>1.65</v>
      </c>
    </row>
    <row r="118" spans="1:8" x14ac:dyDescent="0.2">
      <c r="A118" s="101">
        <f t="array" ref="A118">IFERROR(INDEX('Annex 2 EHV charges'!$A$11:$A$410, MATCH(0, IF(ISBLANK('Annex 2 EHV charges'!$A$11:$A$410),1, COUNTIF(A$4:$A117, 'Annex 2 EHV charges'!$A$11:$A$410)), 0)),"")</f>
        <v>764</v>
      </c>
      <c r="B118" s="101">
        <f>IF($A118="","",VLOOKUP($A118,'Annex 2 EHV charges'!$A:$O,2,0))</f>
        <v>764</v>
      </c>
      <c r="C118" s="102">
        <f>IF($A118="","",VLOOKUP($A118,'Annex 2 EHV charges'!$A:$O,3,0))</f>
        <v>2100041444801</v>
      </c>
      <c r="D118" s="101" t="str">
        <f>IF($A118="","",VLOOKUP($A118,'Annex 2 EHV charges'!$A:$O,7,0))</f>
        <v>Crumlin STOR</v>
      </c>
      <c r="E118" s="106">
        <f>IFERROR(IF(VLOOKUP($A118,'Annex 2 EHV charges'!$A:$O,8,FALSE)=0,"",VLOOKUP($A118,'Annex 2 EHV charges'!$A:$O,8,FALSE)),"")</f>
        <v>0.46200000000000002</v>
      </c>
      <c r="F118" s="107">
        <f>IFERROR(IF(VLOOKUP($A118,'Annex 2 EHV charges'!$A:$O,9,FALSE)=0,"",VLOOKUP($A118,'Annex 2 EHV charges'!$A:$O,9,FALSE)),"")</f>
        <v>13.94</v>
      </c>
      <c r="G118" s="108">
        <f>IFERROR(IF(VLOOKUP($A118,'Annex 2 EHV charges'!$A:$O,10,FALSE)=0,"",VLOOKUP($A118,'Annex 2 EHV charges'!$A:$O,10,FALSE)),"")</f>
        <v>2.09</v>
      </c>
      <c r="H118" s="108">
        <f>IFERROR(IF(VLOOKUP($A118,'Annex 2 EHV charges'!$A:$O,11,FALSE)=0,"",VLOOKUP($A118,'Annex 2 EHV charges'!$A:$O,11,FALSE)),"")</f>
        <v>2.09</v>
      </c>
    </row>
    <row r="119" spans="1:8" x14ac:dyDescent="0.2">
      <c r="A119" s="101">
        <f t="array" ref="A119">IFERROR(INDEX('Annex 2 EHV charges'!$A$11:$A$410, MATCH(0, IF(ISBLANK('Annex 2 EHV charges'!$A$11:$A$410),1, COUNTIF(A$4:$A118, 'Annex 2 EHV charges'!$A$11:$A$410)), 0)),"")</f>
        <v>765</v>
      </c>
      <c r="B119" s="101">
        <f>IF($A119="","",VLOOKUP($A119,'Annex 2 EHV charges'!$A:$O,2,0))</f>
        <v>765</v>
      </c>
      <c r="C119" s="102">
        <f>IF($A119="","",VLOOKUP($A119,'Annex 2 EHV charges'!$A:$O,3,0))</f>
        <v>2100041445958</v>
      </c>
      <c r="D119" s="101" t="str">
        <f>IF($A119="","",VLOOKUP($A119,'Annex 2 EHV charges'!$A:$O,7,0))</f>
        <v>Pen Bryn Oer WF</v>
      </c>
      <c r="E119" s="106" t="str">
        <f>IFERROR(IF(VLOOKUP($A119,'Annex 2 EHV charges'!$A:$O,8,FALSE)=0,"",VLOOKUP($A119,'Annex 2 EHV charges'!$A:$O,8,FALSE)),"")</f>
        <v/>
      </c>
      <c r="F119" s="107">
        <f>IFERROR(IF(VLOOKUP($A119,'Annex 2 EHV charges'!$A:$O,9,FALSE)=0,"",VLOOKUP($A119,'Annex 2 EHV charges'!$A:$O,9,FALSE)),"")</f>
        <v>33.22</v>
      </c>
      <c r="G119" s="108">
        <f>IFERROR(IF(VLOOKUP($A119,'Annex 2 EHV charges'!$A:$O,10,FALSE)=0,"",VLOOKUP($A119,'Annex 2 EHV charges'!$A:$O,10,FALSE)),"")</f>
        <v>1.49</v>
      </c>
      <c r="H119" s="108">
        <f>IFERROR(IF(VLOOKUP($A119,'Annex 2 EHV charges'!$A:$O,11,FALSE)=0,"",VLOOKUP($A119,'Annex 2 EHV charges'!$A:$O,11,FALSE)),"")</f>
        <v>1.49</v>
      </c>
    </row>
    <row r="120" spans="1:8" ht="38.25" x14ac:dyDescent="0.2">
      <c r="A120" s="101">
        <f t="array" ref="A120">IFERROR(INDEX('Annex 2 EHV charges'!$A$11:$A$410, MATCH(0, IF(ISBLANK('Annex 2 EHV charges'!$A$11:$A$410),1, COUNTIF(A$4:$A119, 'Annex 2 EHV charges'!$A$11:$A$410)), 0)),"")</f>
        <v>880</v>
      </c>
      <c r="B120" s="101">
        <f>IF($A120="","",VLOOKUP($A120,'Annex 2 EHV charges'!$A:$O,2,0))</f>
        <v>880</v>
      </c>
      <c r="C120" s="102" t="str">
        <f>IF($A120="","",VLOOKUP($A120,'Annex 2 EHV charges'!$A:$O,3,0))</f>
        <v>2100041097589
2189999997595
2189999997600</v>
      </c>
      <c r="D120" s="101" t="str">
        <f>IF($A120="","",VLOOKUP($A120,'Annex 2 EHV charges'!$A:$O,7,0))</f>
        <v>Tata Margam</v>
      </c>
      <c r="E120" s="106" t="str">
        <f>IFERROR(IF(VLOOKUP($A120,'Annex 2 EHV charges'!$A:$O,8,FALSE)=0,"",VLOOKUP($A120,'Annex 2 EHV charges'!$A:$O,8,FALSE)),"")</f>
        <v/>
      </c>
      <c r="F120" s="107" t="str">
        <f>IFERROR(IF(VLOOKUP($A120,'Annex 2 EHV charges'!$A:$O,9,FALSE)=0,"",VLOOKUP($A120,'Annex 2 EHV charges'!$A:$O,9,FALSE)),"")</f>
        <v/>
      </c>
      <c r="G120" s="108">
        <f>IFERROR(IF(VLOOKUP($A120,'Annex 2 EHV charges'!$A:$O,10,FALSE)=0,"",VLOOKUP($A120,'Annex 2 EHV charges'!$A:$O,10,FALSE)),"")</f>
        <v>2.73</v>
      </c>
      <c r="H120" s="108">
        <f>IFERROR(IF(VLOOKUP($A120,'Annex 2 EHV charges'!$A:$O,11,FALSE)=0,"",VLOOKUP($A120,'Annex 2 EHV charges'!$A:$O,11,FALSE)),"")</f>
        <v>2.73</v>
      </c>
    </row>
    <row r="121" spans="1:8" x14ac:dyDescent="0.2">
      <c r="A121" s="101">
        <f t="array" ref="A121">IFERROR(INDEX('Annex 2 EHV charges'!$A$11:$A$410, MATCH(0, IF(ISBLANK('Annex 2 EHV charges'!$A$11:$A$410),1, COUNTIF(A$4:$A120, 'Annex 2 EHV charges'!$A$11:$A$410)), 0)),"")</f>
        <v>882</v>
      </c>
      <c r="B121" s="101">
        <f>IF($A121="","",VLOOKUP($A121,'Annex 2 EHV charges'!$A:$O,2,0))</f>
        <v>882</v>
      </c>
      <c r="C121" s="102">
        <f>IF($A121="","",VLOOKUP($A121,'Annex 2 EHV charges'!$A:$O,3,0))</f>
        <v>2100041103391</v>
      </c>
      <c r="D121" s="101" t="str">
        <f>IF($A121="","",VLOOKUP($A121,'Annex 2 EHV charges'!$A:$O,7,0))</f>
        <v>Tir John STOR</v>
      </c>
      <c r="E121" s="106">
        <f>IFERROR(IF(VLOOKUP($A121,'Annex 2 EHV charges'!$A:$O,8,FALSE)=0,"",VLOOKUP($A121,'Annex 2 EHV charges'!$A:$O,8,FALSE)),"")</f>
        <v>0.14199999999999999</v>
      </c>
      <c r="F121" s="107">
        <f>IFERROR(IF(VLOOKUP($A121,'Annex 2 EHV charges'!$A:$O,9,FALSE)=0,"",VLOOKUP($A121,'Annex 2 EHV charges'!$A:$O,9,FALSE)),"")</f>
        <v>3.36</v>
      </c>
      <c r="G121" s="108">
        <f>IFERROR(IF(VLOOKUP($A121,'Annex 2 EHV charges'!$A:$O,10,FALSE)=0,"",VLOOKUP($A121,'Annex 2 EHV charges'!$A:$O,10,FALSE)),"")</f>
        <v>1.33</v>
      </c>
      <c r="H121" s="108">
        <f>IFERROR(IF(VLOOKUP($A121,'Annex 2 EHV charges'!$A:$O,11,FALSE)=0,"",VLOOKUP($A121,'Annex 2 EHV charges'!$A:$O,11,FALSE)),"")</f>
        <v>1.33</v>
      </c>
    </row>
    <row r="122" spans="1:8" x14ac:dyDescent="0.2">
      <c r="A122" s="101">
        <f t="array" ref="A122">IFERROR(INDEX('Annex 2 EHV charges'!$A$11:$A$410, MATCH(0, IF(ISBLANK('Annex 2 EHV charges'!$A$11:$A$410),1, COUNTIF(A$4:$A121, 'Annex 2 EHV charges'!$A$11:$A$410)), 0)),"")</f>
        <v>883</v>
      </c>
      <c r="B122" s="101">
        <f>IF($A122="","",VLOOKUP($A122,'Annex 2 EHV charges'!$A:$O,2,0))</f>
        <v>883</v>
      </c>
      <c r="C122" s="102">
        <f>IF($A122="","",VLOOKUP($A122,'Annex 2 EHV charges'!$A:$O,3,0))</f>
        <v>2100041105593</v>
      </c>
      <c r="D122" s="101" t="str">
        <f>IF($A122="","",VLOOKUP($A122,'Annex 2 EHV charges'!$A:$O,7,0))</f>
        <v>Wear Point WF</v>
      </c>
      <c r="E122" s="106">
        <f>IFERROR(IF(VLOOKUP($A122,'Annex 2 EHV charges'!$A:$O,8,FALSE)=0,"",VLOOKUP($A122,'Annex 2 EHV charges'!$A:$O,8,FALSE)),"")</f>
        <v>4.0449999999999999</v>
      </c>
      <c r="F122" s="107">
        <f>IFERROR(IF(VLOOKUP($A122,'Annex 2 EHV charges'!$A:$O,9,FALSE)=0,"",VLOOKUP($A122,'Annex 2 EHV charges'!$A:$O,9,FALSE)),"")</f>
        <v>9.48</v>
      </c>
      <c r="G122" s="108">
        <f>IFERROR(IF(VLOOKUP($A122,'Annex 2 EHV charges'!$A:$O,10,FALSE)=0,"",VLOOKUP($A122,'Annex 2 EHV charges'!$A:$O,10,FALSE)),"")</f>
        <v>1.59</v>
      </c>
      <c r="H122" s="108">
        <f>IFERROR(IF(VLOOKUP($A122,'Annex 2 EHV charges'!$A:$O,11,FALSE)=0,"",VLOOKUP($A122,'Annex 2 EHV charges'!$A:$O,11,FALSE)),"")</f>
        <v>1.59</v>
      </c>
    </row>
    <row r="123" spans="1:8" x14ac:dyDescent="0.2">
      <c r="A123" s="101">
        <f t="array" ref="A123">IFERROR(INDEX('Annex 2 EHV charges'!$A$11:$A$410, MATCH(0, IF(ISBLANK('Annex 2 EHV charges'!$A$11:$A$410),1, COUNTIF(A$4:$A122, 'Annex 2 EHV charges'!$A$11:$A$410)), 0)),"")</f>
        <v>884</v>
      </c>
      <c r="B123" s="101">
        <f>IF($A123="","",VLOOKUP($A123,'Annex 2 EHV charges'!$A:$O,2,0))</f>
        <v>884</v>
      </c>
      <c r="C123" s="102">
        <f>IF($A123="","",VLOOKUP($A123,'Annex 2 EHV charges'!$A:$O,3,0))</f>
        <v>2100041113229</v>
      </c>
      <c r="D123" s="101" t="str">
        <f>IF($A123="","",VLOOKUP($A123,'Annex 2 EHV charges'!$A:$O,7,0))</f>
        <v>West Farm PV</v>
      </c>
      <c r="E123" s="106">
        <f>IFERROR(IF(VLOOKUP($A123,'Annex 2 EHV charges'!$A:$O,8,FALSE)=0,"",VLOOKUP($A123,'Annex 2 EHV charges'!$A:$O,8,FALSE)),"")</f>
        <v>3.5369999999999999</v>
      </c>
      <c r="F123" s="107">
        <f>IFERROR(IF(VLOOKUP($A123,'Annex 2 EHV charges'!$A:$O,9,FALSE)=0,"",VLOOKUP($A123,'Annex 2 EHV charges'!$A:$O,9,FALSE)),"")</f>
        <v>5.8</v>
      </c>
      <c r="G123" s="108">
        <f>IFERROR(IF(VLOOKUP($A123,'Annex 2 EHV charges'!$A:$O,10,FALSE)=0,"",VLOOKUP($A123,'Annex 2 EHV charges'!$A:$O,10,FALSE)),"")</f>
        <v>2.02</v>
      </c>
      <c r="H123" s="108">
        <f>IFERROR(IF(VLOOKUP($A123,'Annex 2 EHV charges'!$A:$O,11,FALSE)=0,"",VLOOKUP($A123,'Annex 2 EHV charges'!$A:$O,11,FALSE)),"")</f>
        <v>2.02</v>
      </c>
    </row>
    <row r="124" spans="1:8" x14ac:dyDescent="0.2">
      <c r="A124" s="101">
        <f t="array" ref="A124">IFERROR(INDEX('Annex 2 EHV charges'!$A$11:$A$410, MATCH(0, IF(ISBLANK('Annex 2 EHV charges'!$A$11:$A$410),1, COUNTIF(A$4:$A123, 'Annex 2 EHV charges'!$A$11:$A$410)), 0)),"")</f>
        <v>885</v>
      </c>
      <c r="B124" s="101">
        <f>IF($A124="","",VLOOKUP($A124,'Annex 2 EHV charges'!$A:$O,2,0))</f>
        <v>885</v>
      </c>
      <c r="C124" s="102">
        <f>IF($A124="","",VLOOKUP($A124,'Annex 2 EHV charges'!$A:$O,3,0))</f>
        <v>2100041113326</v>
      </c>
      <c r="D124" s="101" t="str">
        <f>IF($A124="","",VLOOKUP($A124,'Annex 2 EHV charges'!$A:$O,7,0))</f>
        <v>Jordanston Farm PV</v>
      </c>
      <c r="E124" s="106">
        <f>IFERROR(IF(VLOOKUP($A124,'Annex 2 EHV charges'!$A:$O,8,FALSE)=0,"",VLOOKUP($A124,'Annex 2 EHV charges'!$A:$O,8,FALSE)),"")</f>
        <v>4.1509999999999998</v>
      </c>
      <c r="F124" s="107">
        <f>IFERROR(IF(VLOOKUP($A124,'Annex 2 EHV charges'!$A:$O,9,FALSE)=0,"",VLOOKUP($A124,'Annex 2 EHV charges'!$A:$O,9,FALSE)),"")</f>
        <v>2.69</v>
      </c>
      <c r="G124" s="108">
        <f>IFERROR(IF(VLOOKUP($A124,'Annex 2 EHV charges'!$A:$O,10,FALSE)=0,"",VLOOKUP($A124,'Annex 2 EHV charges'!$A:$O,10,FALSE)),"")</f>
        <v>5.48</v>
      </c>
      <c r="H124" s="108">
        <f>IFERROR(IF(VLOOKUP($A124,'Annex 2 EHV charges'!$A:$O,11,FALSE)=0,"",VLOOKUP($A124,'Annex 2 EHV charges'!$A:$O,11,FALSE)),"")</f>
        <v>5.48</v>
      </c>
    </row>
    <row r="125" spans="1:8" x14ac:dyDescent="0.2">
      <c r="A125" s="101">
        <f t="array" ref="A125">IFERROR(INDEX('Annex 2 EHV charges'!$A$11:$A$410, MATCH(0, IF(ISBLANK('Annex 2 EHV charges'!$A$11:$A$410),1, COUNTIF(A$4:$A124, 'Annex 2 EHV charges'!$A$11:$A$410)), 0)),"")</f>
        <v>886</v>
      </c>
      <c r="B125" s="101">
        <f>IF($A125="","",VLOOKUP($A125,'Annex 2 EHV charges'!$A:$O,2,0))</f>
        <v>886</v>
      </c>
      <c r="C125" s="102">
        <f>IF($A125="","",VLOOKUP($A125,'Annex 2 EHV charges'!$A:$O,3,0))</f>
        <v>2100041115787</v>
      </c>
      <c r="D125" s="101" t="str">
        <f>IF($A125="","",VLOOKUP($A125,'Annex 2 EHV charges'!$A:$O,7,0))</f>
        <v>Rudbaxton PV</v>
      </c>
      <c r="E125" s="106">
        <f>IFERROR(IF(VLOOKUP($A125,'Annex 2 EHV charges'!$A:$O,8,FALSE)=0,"",VLOOKUP($A125,'Annex 2 EHV charges'!$A:$O,8,FALSE)),"")</f>
        <v>6.2110000000000003</v>
      </c>
      <c r="F125" s="107">
        <f>IFERROR(IF(VLOOKUP($A125,'Annex 2 EHV charges'!$A:$O,9,FALSE)=0,"",VLOOKUP($A125,'Annex 2 EHV charges'!$A:$O,9,FALSE)),"")</f>
        <v>6.52</v>
      </c>
      <c r="G125" s="108">
        <f>IFERROR(IF(VLOOKUP($A125,'Annex 2 EHV charges'!$A:$O,10,FALSE)=0,"",VLOOKUP($A125,'Annex 2 EHV charges'!$A:$O,10,FALSE)),"")</f>
        <v>4.87</v>
      </c>
      <c r="H125" s="108">
        <f>IFERROR(IF(VLOOKUP($A125,'Annex 2 EHV charges'!$A:$O,11,FALSE)=0,"",VLOOKUP($A125,'Annex 2 EHV charges'!$A:$O,11,FALSE)),"")</f>
        <v>4.87</v>
      </c>
    </row>
    <row r="126" spans="1:8" x14ac:dyDescent="0.2">
      <c r="A126" s="101">
        <f t="array" ref="A126">IFERROR(INDEX('Annex 2 EHV charges'!$A$11:$A$410, MATCH(0, IF(ISBLANK('Annex 2 EHV charges'!$A$11:$A$410),1, COUNTIF(A$4:$A125, 'Annex 2 EHV charges'!$A$11:$A$410)), 0)),"")</f>
        <v>888</v>
      </c>
      <c r="B126" s="101">
        <f>IF($A126="","",VLOOKUP($A126,'Annex 2 EHV charges'!$A:$O,2,0))</f>
        <v>888</v>
      </c>
      <c r="C126" s="102">
        <f>IF($A126="","",VLOOKUP($A126,'Annex 2 EHV charges'!$A:$O,3,0))</f>
        <v>2100041120350</v>
      </c>
      <c r="D126" s="101" t="str">
        <f>IF($A126="","",VLOOKUP($A126,'Annex 2 EHV charges'!$A:$O,7,0))</f>
        <v>Dowlais STOR</v>
      </c>
      <c r="E126" s="106" t="str">
        <f>IFERROR(IF(VLOOKUP($A126,'Annex 2 EHV charges'!$A:$O,8,FALSE)=0,"",VLOOKUP($A126,'Annex 2 EHV charges'!$A:$O,8,FALSE)),"")</f>
        <v/>
      </c>
      <c r="F126" s="107">
        <f>IFERROR(IF(VLOOKUP($A126,'Annex 2 EHV charges'!$A:$O,9,FALSE)=0,"",VLOOKUP($A126,'Annex 2 EHV charges'!$A:$O,9,FALSE)),"")</f>
        <v>5.61</v>
      </c>
      <c r="G126" s="108">
        <f>IFERROR(IF(VLOOKUP($A126,'Annex 2 EHV charges'!$A:$O,10,FALSE)=0,"",VLOOKUP($A126,'Annex 2 EHV charges'!$A:$O,10,FALSE)),"")</f>
        <v>1.31</v>
      </c>
      <c r="H126" s="108">
        <f>IFERROR(IF(VLOOKUP($A126,'Annex 2 EHV charges'!$A:$O,11,FALSE)=0,"",VLOOKUP($A126,'Annex 2 EHV charges'!$A:$O,11,FALSE)),"")</f>
        <v>1.31</v>
      </c>
    </row>
    <row r="127" spans="1:8" x14ac:dyDescent="0.2">
      <c r="A127" s="101">
        <f t="array" ref="A127">IFERROR(INDEX('Annex 2 EHV charges'!$A$11:$A$410, MATCH(0, IF(ISBLANK('Annex 2 EHV charges'!$A$11:$A$410),1, COUNTIF(A$4:$A126, 'Annex 2 EHV charges'!$A$11:$A$410)), 0)),"")</f>
        <v>890</v>
      </c>
      <c r="B127" s="101">
        <f>IF($A127="","",VLOOKUP($A127,'Annex 2 EHV charges'!$A:$O,2,0))</f>
        <v>890</v>
      </c>
      <c r="C127" s="102">
        <f>IF($A127="","",VLOOKUP($A127,'Annex 2 EHV charges'!$A:$O,3,0))</f>
        <v>2100041142372</v>
      </c>
      <c r="D127" s="101" t="str">
        <f>IF($A127="","",VLOOKUP($A127,'Annex 2 EHV charges'!$A:$O,7,0))</f>
        <v>Trident Park Recovery</v>
      </c>
      <c r="E127" s="106">
        <f>IFERROR(IF(VLOOKUP($A127,'Annex 2 EHV charges'!$A:$O,8,FALSE)=0,"",VLOOKUP($A127,'Annex 2 EHV charges'!$A:$O,8,FALSE)),"")</f>
        <v>0.19600000000000001</v>
      </c>
      <c r="F127" s="107">
        <f>IFERROR(IF(VLOOKUP($A127,'Annex 2 EHV charges'!$A:$O,9,FALSE)=0,"",VLOOKUP($A127,'Annex 2 EHV charges'!$A:$O,9,FALSE)),"")</f>
        <v>947.09</v>
      </c>
      <c r="G127" s="108">
        <f>IFERROR(IF(VLOOKUP($A127,'Annex 2 EHV charges'!$A:$O,10,FALSE)=0,"",VLOOKUP($A127,'Annex 2 EHV charges'!$A:$O,10,FALSE)),"")</f>
        <v>1.83</v>
      </c>
      <c r="H127" s="108">
        <f>IFERROR(IF(VLOOKUP($A127,'Annex 2 EHV charges'!$A:$O,11,FALSE)=0,"",VLOOKUP($A127,'Annex 2 EHV charges'!$A:$O,11,FALSE)),"")</f>
        <v>1.83</v>
      </c>
    </row>
    <row r="128" spans="1:8" x14ac:dyDescent="0.2">
      <c r="A128" s="101">
        <f t="array" ref="A128">IFERROR(INDEX('Annex 2 EHV charges'!$A$11:$A$410, MATCH(0, IF(ISBLANK('Annex 2 EHV charges'!$A$11:$A$410),1, COUNTIF(A$4:$A127, 'Annex 2 EHV charges'!$A$11:$A$410)), 0)),"")</f>
        <v>891</v>
      </c>
      <c r="B128" s="101">
        <f>IF($A128="","",VLOOKUP($A128,'Annex 2 EHV charges'!$A:$O,2,0))</f>
        <v>891</v>
      </c>
      <c r="C128" s="102">
        <f>IF($A128="","",VLOOKUP($A128,'Annex 2 EHV charges'!$A:$O,3,0))</f>
        <v>2100041150763</v>
      </c>
      <c r="D128" s="101" t="str">
        <f>IF($A128="","",VLOOKUP($A128,'Annex 2 EHV charges'!$A:$O,7,0))</f>
        <v>Baglan Bay PV</v>
      </c>
      <c r="E128" s="106">
        <f>IFERROR(IF(VLOOKUP($A128,'Annex 2 EHV charges'!$A:$O,8,FALSE)=0,"",VLOOKUP($A128,'Annex 2 EHV charges'!$A:$O,8,FALSE)),"")</f>
        <v>2E-3</v>
      </c>
      <c r="F128" s="107">
        <f>IFERROR(IF(VLOOKUP($A128,'Annex 2 EHV charges'!$A:$O,9,FALSE)=0,"",VLOOKUP($A128,'Annex 2 EHV charges'!$A:$O,9,FALSE)),"")</f>
        <v>7.22</v>
      </c>
      <c r="G128" s="108">
        <f>IFERROR(IF(VLOOKUP($A128,'Annex 2 EHV charges'!$A:$O,10,FALSE)=0,"",VLOOKUP($A128,'Annex 2 EHV charges'!$A:$O,10,FALSE)),"")</f>
        <v>3.39</v>
      </c>
      <c r="H128" s="108">
        <f>IFERROR(IF(VLOOKUP($A128,'Annex 2 EHV charges'!$A:$O,11,FALSE)=0,"",VLOOKUP($A128,'Annex 2 EHV charges'!$A:$O,11,FALSE)),"")</f>
        <v>3.39</v>
      </c>
    </row>
    <row r="129" spans="1:8" x14ac:dyDescent="0.2">
      <c r="A129" s="101">
        <f t="array" ref="A129">IFERROR(INDEX('Annex 2 EHV charges'!$A$11:$A$410, MATCH(0, IF(ISBLANK('Annex 2 EHV charges'!$A$11:$A$410),1, COUNTIF(A$4:$A128, 'Annex 2 EHV charges'!$A$11:$A$410)), 0)),"")</f>
        <v>892</v>
      </c>
      <c r="B129" s="101">
        <f>IF($A129="","",VLOOKUP($A129,'Annex 2 EHV charges'!$A:$O,2,0))</f>
        <v>892</v>
      </c>
      <c r="C129" s="102">
        <f>IF($A129="","",VLOOKUP($A129,'Annex 2 EHV charges'!$A:$O,3,0))</f>
        <v>2100041150781</v>
      </c>
      <c r="D129" s="101" t="str">
        <f>IF($A129="","",VLOOKUP($A129,'Annex 2 EHV charges'!$A:$O,7,0))</f>
        <v>Caermelyn PV</v>
      </c>
      <c r="E129" s="106">
        <f>IFERROR(IF(VLOOKUP($A129,'Annex 2 EHV charges'!$A:$O,8,FALSE)=0,"",VLOOKUP($A129,'Annex 2 EHV charges'!$A:$O,8,FALSE)),"")</f>
        <v>6.6909999999999998</v>
      </c>
      <c r="F129" s="107">
        <f>IFERROR(IF(VLOOKUP($A129,'Annex 2 EHV charges'!$A:$O,9,FALSE)=0,"",VLOOKUP($A129,'Annex 2 EHV charges'!$A:$O,9,FALSE)),"")</f>
        <v>4.8899999999999997</v>
      </c>
      <c r="G129" s="108">
        <f>IFERROR(IF(VLOOKUP($A129,'Annex 2 EHV charges'!$A:$O,10,FALSE)=0,"",VLOOKUP($A129,'Annex 2 EHV charges'!$A:$O,10,FALSE)),"")</f>
        <v>2.08</v>
      </c>
      <c r="H129" s="108">
        <f>IFERROR(IF(VLOOKUP($A129,'Annex 2 EHV charges'!$A:$O,11,FALSE)=0,"",VLOOKUP($A129,'Annex 2 EHV charges'!$A:$O,11,FALSE)),"")</f>
        <v>2.08</v>
      </c>
    </row>
    <row r="130" spans="1:8" x14ac:dyDescent="0.2">
      <c r="A130" s="101">
        <f t="array" ref="A130">IFERROR(INDEX('Annex 2 EHV charges'!$A$11:$A$410, MATCH(0, IF(ISBLANK('Annex 2 EHV charges'!$A$11:$A$410),1, COUNTIF(A$4:$A129, 'Annex 2 EHV charges'!$A$11:$A$410)), 0)),"")</f>
        <v>893</v>
      </c>
      <c r="B130" s="101">
        <f>IF($A130="","",VLOOKUP($A130,'Annex 2 EHV charges'!$A:$O,2,0))</f>
        <v>893</v>
      </c>
      <c r="C130" s="102">
        <f>IF($A130="","",VLOOKUP($A130,'Annex 2 EHV charges'!$A:$O,3,0))</f>
        <v>2100041150833</v>
      </c>
      <c r="D130" s="101" t="str">
        <f>IF($A130="","",VLOOKUP($A130,'Annex 2 EHV charges'!$A:$O,7,0))</f>
        <v>Liddlestone Ridge PV</v>
      </c>
      <c r="E130" s="106">
        <f>IFERROR(IF(VLOOKUP($A130,'Annex 2 EHV charges'!$A:$O,8,FALSE)=0,"",VLOOKUP($A130,'Annex 2 EHV charges'!$A:$O,8,FALSE)),"")</f>
        <v>4.72</v>
      </c>
      <c r="F130" s="107">
        <f>IFERROR(IF(VLOOKUP($A130,'Annex 2 EHV charges'!$A:$O,9,FALSE)=0,"",VLOOKUP($A130,'Annex 2 EHV charges'!$A:$O,9,FALSE)),"")</f>
        <v>2.66</v>
      </c>
      <c r="G130" s="108">
        <f>IFERROR(IF(VLOOKUP($A130,'Annex 2 EHV charges'!$A:$O,10,FALSE)=0,"",VLOOKUP($A130,'Annex 2 EHV charges'!$A:$O,10,FALSE)),"")</f>
        <v>7.24</v>
      </c>
      <c r="H130" s="108">
        <f>IFERROR(IF(VLOOKUP($A130,'Annex 2 EHV charges'!$A:$O,11,FALSE)=0,"",VLOOKUP($A130,'Annex 2 EHV charges'!$A:$O,11,FALSE)),"")</f>
        <v>7.24</v>
      </c>
    </row>
    <row r="131" spans="1:8" x14ac:dyDescent="0.2">
      <c r="A131" s="101">
        <f t="array" ref="A131">IFERROR(INDEX('Annex 2 EHV charges'!$A$11:$A$410, MATCH(0, IF(ISBLANK('Annex 2 EHV charges'!$A$11:$A$410),1, COUNTIF(A$4:$A130, 'Annex 2 EHV charges'!$A$11:$A$410)), 0)),"")</f>
        <v>894</v>
      </c>
      <c r="B131" s="101">
        <f>IF($A131="","",VLOOKUP($A131,'Annex 2 EHV charges'!$A:$O,2,0))</f>
        <v>894</v>
      </c>
      <c r="C131" s="102">
        <f>IF($A131="","",VLOOKUP($A131,'Annex 2 EHV charges'!$A:$O,3,0))</f>
        <v>2100041172093</v>
      </c>
      <c r="D131" s="101" t="str">
        <f>IF($A131="","",VLOOKUP($A131,'Annex 2 EHV charges'!$A:$O,7,0))</f>
        <v>Garn Farm PV</v>
      </c>
      <c r="E131" s="106">
        <f>IFERROR(IF(VLOOKUP($A131,'Annex 2 EHV charges'!$A:$O,8,FALSE)=0,"",VLOOKUP($A131,'Annex 2 EHV charges'!$A:$O,8,FALSE)),"")</f>
        <v>0.14299999999999999</v>
      </c>
      <c r="F131" s="107">
        <f>IFERROR(IF(VLOOKUP($A131,'Annex 2 EHV charges'!$A:$O,9,FALSE)=0,"",VLOOKUP($A131,'Annex 2 EHV charges'!$A:$O,9,FALSE)),"")</f>
        <v>32.1</v>
      </c>
      <c r="G131" s="108">
        <f>IFERROR(IF(VLOOKUP($A131,'Annex 2 EHV charges'!$A:$O,10,FALSE)=0,"",VLOOKUP($A131,'Annex 2 EHV charges'!$A:$O,10,FALSE)),"")</f>
        <v>2.02</v>
      </c>
      <c r="H131" s="108">
        <f>IFERROR(IF(VLOOKUP($A131,'Annex 2 EHV charges'!$A:$O,11,FALSE)=0,"",VLOOKUP($A131,'Annex 2 EHV charges'!$A:$O,11,FALSE)),"")</f>
        <v>2.02</v>
      </c>
    </row>
    <row r="132" spans="1:8" x14ac:dyDescent="0.2">
      <c r="A132" s="101">
        <f t="array" ref="A132">IFERROR(INDEX('Annex 2 EHV charges'!$A$11:$A$410, MATCH(0, IF(ISBLANK('Annex 2 EHV charges'!$A$11:$A$410),1, COUNTIF(A$4:$A131, 'Annex 2 EHV charges'!$A$11:$A$410)), 0)),"")</f>
        <v>895</v>
      </c>
      <c r="B132" s="101">
        <f>IF($A132="","",VLOOKUP($A132,'Annex 2 EHV charges'!$A:$O,2,0))</f>
        <v>895</v>
      </c>
      <c r="C132" s="102">
        <f>IF($A132="","",VLOOKUP($A132,'Annex 2 EHV charges'!$A:$O,3,0))</f>
        <v>2100041172075</v>
      </c>
      <c r="D132" s="101" t="str">
        <f>IF($A132="","",VLOOKUP($A132,'Annex 2 EHV charges'!$A:$O,7,0))</f>
        <v>Llandarcy STOR</v>
      </c>
      <c r="E132" s="106">
        <f>IFERROR(IF(VLOOKUP($A132,'Annex 2 EHV charges'!$A:$O,8,FALSE)=0,"",VLOOKUP($A132,'Annex 2 EHV charges'!$A:$O,8,FALSE)),"")</f>
        <v>0.14599999999999999</v>
      </c>
      <c r="F132" s="107">
        <f>IFERROR(IF(VLOOKUP($A132,'Annex 2 EHV charges'!$A:$O,9,FALSE)=0,"",VLOOKUP($A132,'Annex 2 EHV charges'!$A:$O,9,FALSE)),"")</f>
        <v>14.69</v>
      </c>
      <c r="G132" s="108">
        <f>IFERROR(IF(VLOOKUP($A132,'Annex 2 EHV charges'!$A:$O,10,FALSE)=0,"",VLOOKUP($A132,'Annex 2 EHV charges'!$A:$O,10,FALSE)),"")</f>
        <v>1.7</v>
      </c>
      <c r="H132" s="108">
        <f>IFERROR(IF(VLOOKUP($A132,'Annex 2 EHV charges'!$A:$O,11,FALSE)=0,"",VLOOKUP($A132,'Annex 2 EHV charges'!$A:$O,11,FALSE)),"")</f>
        <v>1.7</v>
      </c>
    </row>
    <row r="133" spans="1:8" x14ac:dyDescent="0.2">
      <c r="A133" s="101">
        <f t="array" ref="A133">IFERROR(INDEX('Annex 2 EHV charges'!$A$11:$A$410, MATCH(0, IF(ISBLANK('Annex 2 EHV charges'!$A$11:$A$410),1, COUNTIF(A$4:$A132, 'Annex 2 EHV charges'!$A$11:$A$410)), 0)),"")</f>
        <v>896</v>
      </c>
      <c r="B133" s="101">
        <f>IF($A133="","",VLOOKUP($A133,'Annex 2 EHV charges'!$A:$O,2,0))</f>
        <v>896</v>
      </c>
      <c r="C133" s="102">
        <f>IF($A133="","",VLOOKUP($A133,'Annex 2 EHV charges'!$A:$O,3,0))</f>
        <v>2100041195090</v>
      </c>
      <c r="D133" s="101" t="str">
        <f>IF($A133="","",VLOOKUP($A133,'Annex 2 EHV charges'!$A:$O,7,0))</f>
        <v>Treguff Farm PV</v>
      </c>
      <c r="E133" s="106">
        <f>IFERROR(IF(VLOOKUP($A133,'Annex 2 EHV charges'!$A:$O,8,FALSE)=0,"",VLOOKUP($A133,'Annex 2 EHV charges'!$A:$O,8,FALSE)),"")</f>
        <v>0.11700000000000001</v>
      </c>
      <c r="F133" s="107">
        <f>IFERROR(IF(VLOOKUP($A133,'Annex 2 EHV charges'!$A:$O,9,FALSE)=0,"",VLOOKUP($A133,'Annex 2 EHV charges'!$A:$O,9,FALSE)),"")</f>
        <v>12.91</v>
      </c>
      <c r="G133" s="108">
        <f>IFERROR(IF(VLOOKUP($A133,'Annex 2 EHV charges'!$A:$O,10,FALSE)=0,"",VLOOKUP($A133,'Annex 2 EHV charges'!$A:$O,10,FALSE)),"")</f>
        <v>2.0499999999999998</v>
      </c>
      <c r="H133" s="108">
        <f>IFERROR(IF(VLOOKUP($A133,'Annex 2 EHV charges'!$A:$O,11,FALSE)=0,"",VLOOKUP($A133,'Annex 2 EHV charges'!$A:$O,11,FALSE)),"")</f>
        <v>2.0499999999999998</v>
      </c>
    </row>
    <row r="134" spans="1:8" x14ac:dyDescent="0.2">
      <c r="A134" s="101">
        <f t="array" ref="A134">IFERROR(INDEX('Annex 2 EHV charges'!$A$11:$A$410, MATCH(0, IF(ISBLANK('Annex 2 EHV charges'!$A$11:$A$410),1, COUNTIF(A$4:$A133, 'Annex 2 EHV charges'!$A$11:$A$410)), 0)),"")</f>
        <v>897</v>
      </c>
      <c r="B134" s="101">
        <f>IF($A134="","",VLOOKUP($A134,'Annex 2 EHV charges'!$A:$O,2,0))</f>
        <v>897</v>
      </c>
      <c r="C134" s="102">
        <f>IF($A134="","",VLOOKUP($A134,'Annex 2 EHV charges'!$A:$O,3,0))</f>
        <v>2100041197887</v>
      </c>
      <c r="D134" s="101" t="str">
        <f>IF($A134="","",VLOOKUP($A134,'Annex 2 EHV charges'!$A:$O,7,0))</f>
        <v>Loughor Solar Park</v>
      </c>
      <c r="E134" s="106">
        <f>IFERROR(IF(VLOOKUP($A134,'Annex 2 EHV charges'!$A:$O,8,FALSE)=0,"",VLOOKUP($A134,'Annex 2 EHV charges'!$A:$O,8,FALSE)),"")</f>
        <v>0.08</v>
      </c>
      <c r="F134" s="107">
        <f>IFERROR(IF(VLOOKUP($A134,'Annex 2 EHV charges'!$A:$O,9,FALSE)=0,"",VLOOKUP($A134,'Annex 2 EHV charges'!$A:$O,9,FALSE)),"")</f>
        <v>3.24</v>
      </c>
      <c r="G134" s="108">
        <f>IFERROR(IF(VLOOKUP($A134,'Annex 2 EHV charges'!$A:$O,10,FALSE)=0,"",VLOOKUP($A134,'Annex 2 EHV charges'!$A:$O,10,FALSE)),"")</f>
        <v>2.52</v>
      </c>
      <c r="H134" s="108">
        <f>IFERROR(IF(VLOOKUP($A134,'Annex 2 EHV charges'!$A:$O,11,FALSE)=0,"",VLOOKUP($A134,'Annex 2 EHV charges'!$A:$O,11,FALSE)),"")</f>
        <v>2.52</v>
      </c>
    </row>
    <row r="135" spans="1:8" x14ac:dyDescent="0.2">
      <c r="A135" s="101">
        <f t="array" ref="A135">IFERROR(INDEX('Annex 2 EHV charges'!$A$11:$A$410, MATCH(0, IF(ISBLANK('Annex 2 EHV charges'!$A$11:$A$410),1, COUNTIF(A$4:$A134, 'Annex 2 EHV charges'!$A$11:$A$410)), 0)),"")</f>
        <v>898</v>
      </c>
      <c r="B135" s="101">
        <f>IF($A135="","",VLOOKUP($A135,'Annex 2 EHV charges'!$A:$O,2,0))</f>
        <v>898</v>
      </c>
      <c r="C135" s="102">
        <f>IF($A135="","",VLOOKUP($A135,'Annex 2 EHV charges'!$A:$O,3,0))</f>
        <v>2100041197869</v>
      </c>
      <c r="D135" s="101" t="str">
        <f>IF($A135="","",VLOOKUP($A135,'Annex 2 EHV charges'!$A:$O,7,0))</f>
        <v>Sutton Farm PV</v>
      </c>
      <c r="E135" s="106">
        <f>IFERROR(IF(VLOOKUP($A135,'Annex 2 EHV charges'!$A:$O,8,FALSE)=0,"",VLOOKUP($A135,'Annex 2 EHV charges'!$A:$O,8,FALSE)),"")</f>
        <v>0.14399999999999999</v>
      </c>
      <c r="F135" s="107">
        <f>IFERROR(IF(VLOOKUP($A135,'Annex 2 EHV charges'!$A:$O,9,FALSE)=0,"",VLOOKUP($A135,'Annex 2 EHV charges'!$A:$O,9,FALSE)),"")</f>
        <v>12.53</v>
      </c>
      <c r="G135" s="108">
        <f>IFERROR(IF(VLOOKUP($A135,'Annex 2 EHV charges'!$A:$O,10,FALSE)=0,"",VLOOKUP($A135,'Annex 2 EHV charges'!$A:$O,10,FALSE)),"")</f>
        <v>2.67</v>
      </c>
      <c r="H135" s="108">
        <f>IFERROR(IF(VLOOKUP($A135,'Annex 2 EHV charges'!$A:$O,11,FALSE)=0,"",VLOOKUP($A135,'Annex 2 EHV charges'!$A:$O,11,FALSE)),"")</f>
        <v>2.67</v>
      </c>
    </row>
    <row r="136" spans="1:8" x14ac:dyDescent="0.2">
      <c r="A136" s="101">
        <f t="array" ref="A136">IFERROR(INDEX('Annex 2 EHV charges'!$A$11:$A$410, MATCH(0, IF(ISBLANK('Annex 2 EHV charges'!$A$11:$A$410),1, COUNTIF(A$4:$A135, 'Annex 2 EHV charges'!$A$11:$A$410)), 0)),"")</f>
        <v>899</v>
      </c>
      <c r="B136" s="101">
        <f>IF($A136="","",VLOOKUP($A136,'Annex 2 EHV charges'!$A:$O,2,0))</f>
        <v>899</v>
      </c>
      <c r="C136" s="102">
        <f>IF($A136="","",VLOOKUP($A136,'Annex 2 EHV charges'!$A:$O,3,0))</f>
        <v>2100041201318</v>
      </c>
      <c r="D136" s="101" t="str">
        <f>IF($A136="","",VLOOKUP($A136,'Annex 2 EHV charges'!$A:$O,7,0))</f>
        <v>Cefn Betingau PV</v>
      </c>
      <c r="E136" s="106" t="str">
        <f>IFERROR(IF(VLOOKUP($A136,'Annex 2 EHV charges'!$A:$O,8,FALSE)=0,"",VLOOKUP($A136,'Annex 2 EHV charges'!$A:$O,8,FALSE)),"")</f>
        <v/>
      </c>
      <c r="F136" s="107">
        <f>IFERROR(IF(VLOOKUP($A136,'Annex 2 EHV charges'!$A:$O,9,FALSE)=0,"",VLOOKUP($A136,'Annex 2 EHV charges'!$A:$O,9,FALSE)),"")</f>
        <v>1.37</v>
      </c>
      <c r="G136" s="108">
        <f>IFERROR(IF(VLOOKUP($A136,'Annex 2 EHV charges'!$A:$O,10,FALSE)=0,"",VLOOKUP($A136,'Annex 2 EHV charges'!$A:$O,10,FALSE)),"")</f>
        <v>4.9400000000000004</v>
      </c>
      <c r="H136" s="108">
        <f>IFERROR(IF(VLOOKUP($A136,'Annex 2 EHV charges'!$A:$O,11,FALSE)=0,"",VLOOKUP($A136,'Annex 2 EHV charges'!$A:$O,11,FALSE)),"")</f>
        <v>4.9400000000000004</v>
      </c>
    </row>
    <row r="137" spans="1:8" x14ac:dyDescent="0.2">
      <c r="A137" s="101">
        <f t="array" ref="A137">IFERROR(INDEX('Annex 2 EHV charges'!$A$11:$A$410, MATCH(0, IF(ISBLANK('Annex 2 EHV charges'!$A$11:$A$410),1, COUNTIF(A$4:$A136, 'Annex 2 EHV charges'!$A$11:$A$410)), 0)),"")</f>
        <v>900</v>
      </c>
      <c r="B137" s="101">
        <f>IF($A137="","",VLOOKUP($A137,'Annex 2 EHV charges'!$A:$O,2,0))</f>
        <v>900</v>
      </c>
      <c r="C137" s="102">
        <f>IF($A137="","",VLOOKUP($A137,'Annex 2 EHV charges'!$A:$O,3,0))</f>
        <v>2100041201293</v>
      </c>
      <c r="D137" s="101" t="str">
        <f>IF($A137="","",VLOOKUP($A137,'Annex 2 EHV charges'!$A:$O,7,0))</f>
        <v>Clawdd Ddu PV</v>
      </c>
      <c r="E137" s="106">
        <f>IFERROR(IF(VLOOKUP($A137,'Annex 2 EHV charges'!$A:$O,8,FALSE)=0,"",VLOOKUP($A137,'Annex 2 EHV charges'!$A:$O,8,FALSE)),"")</f>
        <v>5.0999999999999997E-2</v>
      </c>
      <c r="F137" s="107">
        <f>IFERROR(IF(VLOOKUP($A137,'Annex 2 EHV charges'!$A:$O,9,FALSE)=0,"",VLOOKUP($A137,'Annex 2 EHV charges'!$A:$O,9,FALSE)),"")</f>
        <v>1.89</v>
      </c>
      <c r="G137" s="108">
        <f>IFERROR(IF(VLOOKUP($A137,'Annex 2 EHV charges'!$A:$O,10,FALSE)=0,"",VLOOKUP($A137,'Annex 2 EHV charges'!$A:$O,10,FALSE)),"")</f>
        <v>5.96</v>
      </c>
      <c r="H137" s="108">
        <f>IFERROR(IF(VLOOKUP($A137,'Annex 2 EHV charges'!$A:$O,11,FALSE)=0,"",VLOOKUP($A137,'Annex 2 EHV charges'!$A:$O,11,FALSE)),"")</f>
        <v>5.96</v>
      </c>
    </row>
    <row r="138" spans="1:8" x14ac:dyDescent="0.2">
      <c r="A138" s="101">
        <f t="array" ref="A138">IFERROR(INDEX('Annex 2 EHV charges'!$A$11:$A$410, MATCH(0, IF(ISBLANK('Annex 2 EHV charges'!$A$11:$A$410),1, COUNTIF(A$4:$A137, 'Annex 2 EHV charges'!$A$11:$A$410)), 0)),"")</f>
        <v>901</v>
      </c>
      <c r="B138" s="101">
        <f>IF($A138="","",VLOOKUP($A138,'Annex 2 EHV charges'!$A:$O,2,0))</f>
        <v>901</v>
      </c>
      <c r="C138" s="102">
        <f>IF($A138="","",VLOOKUP($A138,'Annex 2 EHV charges'!$A:$O,3,0))</f>
        <v>2100041212221</v>
      </c>
      <c r="D138" s="101" t="str">
        <f>IF($A138="","",VLOOKUP($A138,'Annex 2 EHV charges'!$A:$O,7,0))</f>
        <v>Pentre Solar Farm</v>
      </c>
      <c r="E138" s="106">
        <f>IFERROR(IF(VLOOKUP($A138,'Annex 2 EHV charges'!$A:$O,8,FALSE)=0,"",VLOOKUP($A138,'Annex 2 EHV charges'!$A:$O,8,FALSE)),"")</f>
        <v>1.3640000000000001</v>
      </c>
      <c r="F138" s="107">
        <f>IFERROR(IF(VLOOKUP($A138,'Annex 2 EHV charges'!$A:$O,9,FALSE)=0,"",VLOOKUP($A138,'Annex 2 EHV charges'!$A:$O,9,FALSE)),"")</f>
        <v>150.36000000000001</v>
      </c>
      <c r="G138" s="108">
        <f>IFERROR(IF(VLOOKUP($A138,'Annex 2 EHV charges'!$A:$O,10,FALSE)=0,"",VLOOKUP($A138,'Annex 2 EHV charges'!$A:$O,10,FALSE)),"")</f>
        <v>2.08</v>
      </c>
      <c r="H138" s="108">
        <f>IFERROR(IF(VLOOKUP($A138,'Annex 2 EHV charges'!$A:$O,11,FALSE)=0,"",VLOOKUP($A138,'Annex 2 EHV charges'!$A:$O,11,FALSE)),"")</f>
        <v>2.08</v>
      </c>
    </row>
    <row r="139" spans="1:8" x14ac:dyDescent="0.2">
      <c r="A139" s="101">
        <f t="array" ref="A139">IFERROR(INDEX('Annex 2 EHV charges'!$A$11:$A$410, MATCH(0, IF(ISBLANK('Annex 2 EHV charges'!$A$11:$A$410),1, COUNTIF(A$4:$A138, 'Annex 2 EHV charges'!$A$11:$A$410)), 0)),"")</f>
        <v>902</v>
      </c>
      <c r="B139" s="101">
        <f>IF($A139="","",VLOOKUP($A139,'Annex 2 EHV charges'!$A:$O,2,0))</f>
        <v>902</v>
      </c>
      <c r="C139" s="102">
        <f>IF($A139="","",VLOOKUP($A139,'Annex 2 EHV charges'!$A:$O,3,0))</f>
        <v>2100041221059</v>
      </c>
      <c r="D139" s="101" t="str">
        <f>IF($A139="","",VLOOKUP($A139,'Annex 2 EHV charges'!$A:$O,7,0))</f>
        <v>Barry STOR</v>
      </c>
      <c r="E139" s="106">
        <f>IFERROR(IF(VLOOKUP($A139,'Annex 2 EHV charges'!$A:$O,8,FALSE)=0,"",VLOOKUP($A139,'Annex 2 EHV charges'!$A:$O,8,FALSE)),"")</f>
        <v>0.56699999999999995</v>
      </c>
      <c r="F139" s="107">
        <f>IFERROR(IF(VLOOKUP($A139,'Annex 2 EHV charges'!$A:$O,9,FALSE)=0,"",VLOOKUP($A139,'Annex 2 EHV charges'!$A:$O,9,FALSE)),"")</f>
        <v>11.97</v>
      </c>
      <c r="G139" s="108">
        <f>IFERROR(IF(VLOOKUP($A139,'Annex 2 EHV charges'!$A:$O,10,FALSE)=0,"",VLOOKUP($A139,'Annex 2 EHV charges'!$A:$O,10,FALSE)),"")</f>
        <v>1.59</v>
      </c>
      <c r="H139" s="108">
        <f>IFERROR(IF(VLOOKUP($A139,'Annex 2 EHV charges'!$A:$O,11,FALSE)=0,"",VLOOKUP($A139,'Annex 2 EHV charges'!$A:$O,11,FALSE)),"")</f>
        <v>1.59</v>
      </c>
    </row>
    <row r="140" spans="1:8" x14ac:dyDescent="0.2">
      <c r="A140" s="101">
        <f t="array" ref="A140">IFERROR(INDEX('Annex 2 EHV charges'!$A$11:$A$410, MATCH(0, IF(ISBLANK('Annex 2 EHV charges'!$A$11:$A$410),1, COUNTIF(A$4:$A139, 'Annex 2 EHV charges'!$A$11:$A$410)), 0)),"")</f>
        <v>903</v>
      </c>
      <c r="B140" s="101">
        <f>IF($A140="","",VLOOKUP($A140,'Annex 2 EHV charges'!$A:$O,2,0))</f>
        <v>903</v>
      </c>
      <c r="C140" s="102">
        <f>IF($A140="","",VLOOKUP($A140,'Annex 2 EHV charges'!$A:$O,3,0))</f>
        <v>2100041230833</v>
      </c>
      <c r="D140" s="101" t="str">
        <f>IF($A140="","",VLOOKUP($A140,'Annex 2 EHV charges'!$A:$O,7,0))</f>
        <v>Fenton Farm PV</v>
      </c>
      <c r="E140" s="106">
        <f>IFERROR(IF(VLOOKUP($A140,'Annex 2 EHV charges'!$A:$O,8,FALSE)=0,"",VLOOKUP($A140,'Annex 2 EHV charges'!$A:$O,8,FALSE)),"")</f>
        <v>6.0830000000000002</v>
      </c>
      <c r="F140" s="107">
        <f>IFERROR(IF(VLOOKUP($A140,'Annex 2 EHV charges'!$A:$O,9,FALSE)=0,"",VLOOKUP($A140,'Annex 2 EHV charges'!$A:$O,9,FALSE)),"")</f>
        <v>3.04</v>
      </c>
      <c r="G140" s="108">
        <f>IFERROR(IF(VLOOKUP($A140,'Annex 2 EHV charges'!$A:$O,10,FALSE)=0,"",VLOOKUP($A140,'Annex 2 EHV charges'!$A:$O,10,FALSE)),"")</f>
        <v>6.21</v>
      </c>
      <c r="H140" s="108">
        <f>IFERROR(IF(VLOOKUP($A140,'Annex 2 EHV charges'!$A:$O,11,FALSE)=0,"",VLOOKUP($A140,'Annex 2 EHV charges'!$A:$O,11,FALSE)),"")</f>
        <v>6.21</v>
      </c>
    </row>
    <row r="141" spans="1:8" x14ac:dyDescent="0.2">
      <c r="A141" s="101">
        <f t="array" ref="A141">IFERROR(INDEX('Annex 2 EHV charges'!$A$11:$A$410, MATCH(0, IF(ISBLANK('Annex 2 EHV charges'!$A$11:$A$410),1, COUNTIF(A$4:$A140, 'Annex 2 EHV charges'!$A$11:$A$410)), 0)),"")</f>
        <v>904</v>
      </c>
      <c r="B141" s="101">
        <f>IF($A141="","",VLOOKUP($A141,'Annex 2 EHV charges'!$A:$O,2,0))</f>
        <v>904</v>
      </c>
      <c r="C141" s="102">
        <f>IF($A141="","",VLOOKUP($A141,'Annex 2 EHV charges'!$A:$O,3,0))</f>
        <v>2100041240344</v>
      </c>
      <c r="D141" s="101" t="str">
        <f>IF($A141="","",VLOOKUP($A141,'Annex 2 EHV charges'!$A:$O,7,0))</f>
        <v>Yerbeston Gate Farm PV</v>
      </c>
      <c r="E141" s="106">
        <f>IFERROR(IF(VLOOKUP($A141,'Annex 2 EHV charges'!$A:$O,8,FALSE)=0,"",VLOOKUP($A141,'Annex 2 EHV charges'!$A:$O,8,FALSE)),"")</f>
        <v>5.34</v>
      </c>
      <c r="F141" s="107">
        <f>IFERROR(IF(VLOOKUP($A141,'Annex 2 EHV charges'!$A:$O,9,FALSE)=0,"",VLOOKUP($A141,'Annex 2 EHV charges'!$A:$O,9,FALSE)),"")</f>
        <v>11.52</v>
      </c>
      <c r="G141" s="108">
        <f>IFERROR(IF(VLOOKUP($A141,'Annex 2 EHV charges'!$A:$O,10,FALSE)=0,"",VLOOKUP($A141,'Annex 2 EHV charges'!$A:$O,10,FALSE)),"")</f>
        <v>2.93</v>
      </c>
      <c r="H141" s="108">
        <f>IFERROR(IF(VLOOKUP($A141,'Annex 2 EHV charges'!$A:$O,11,FALSE)=0,"",VLOOKUP($A141,'Annex 2 EHV charges'!$A:$O,11,FALSE)),"")</f>
        <v>2.93</v>
      </c>
    </row>
    <row r="142" spans="1:8" x14ac:dyDescent="0.2">
      <c r="A142" s="101">
        <f t="array" ref="A142">IFERROR(INDEX('Annex 2 EHV charges'!$A$11:$A$410, MATCH(0, IF(ISBLANK('Annex 2 EHV charges'!$A$11:$A$410),1, COUNTIF(A$4:$A141, 'Annex 2 EHV charges'!$A$11:$A$410)), 0)),"")</f>
        <v>905</v>
      </c>
      <c r="B142" s="101">
        <f>IF($A142="","",VLOOKUP($A142,'Annex 2 EHV charges'!$A:$O,2,0))</f>
        <v>905</v>
      </c>
      <c r="C142" s="102">
        <f>IF($A142="","",VLOOKUP($A142,'Annex 2 EHV charges'!$A:$O,3,0))</f>
        <v>2100041251258</v>
      </c>
      <c r="D142" s="101" t="str">
        <f>IF($A142="","",VLOOKUP($A142,'Annex 2 EHV charges'!$A:$O,7,0))</f>
        <v>Pen Y Cae PV</v>
      </c>
      <c r="E142" s="106">
        <f>IFERROR(IF(VLOOKUP($A142,'Annex 2 EHV charges'!$A:$O,8,FALSE)=0,"",VLOOKUP($A142,'Annex 2 EHV charges'!$A:$O,8,FALSE)),"")</f>
        <v>5.0999999999999997E-2</v>
      </c>
      <c r="F142" s="107">
        <f>IFERROR(IF(VLOOKUP($A142,'Annex 2 EHV charges'!$A:$O,9,FALSE)=0,"",VLOOKUP($A142,'Annex 2 EHV charges'!$A:$O,9,FALSE)),"")</f>
        <v>4.93</v>
      </c>
      <c r="G142" s="108">
        <f>IFERROR(IF(VLOOKUP($A142,'Annex 2 EHV charges'!$A:$O,10,FALSE)=0,"",VLOOKUP($A142,'Annex 2 EHV charges'!$A:$O,10,FALSE)),"")</f>
        <v>3.18</v>
      </c>
      <c r="H142" s="108">
        <f>IFERROR(IF(VLOOKUP($A142,'Annex 2 EHV charges'!$A:$O,11,FALSE)=0,"",VLOOKUP($A142,'Annex 2 EHV charges'!$A:$O,11,FALSE)),"")</f>
        <v>3.18</v>
      </c>
    </row>
    <row r="143" spans="1:8" x14ac:dyDescent="0.2">
      <c r="A143" s="101">
        <f t="array" ref="A143">IFERROR(INDEX('Annex 2 EHV charges'!$A$11:$A$410, MATCH(0, IF(ISBLANK('Annex 2 EHV charges'!$A$11:$A$410),1, COUNTIF(A$4:$A142, 'Annex 2 EHV charges'!$A$11:$A$410)), 0)),"")</f>
        <v>906</v>
      </c>
      <c r="B143" s="101">
        <f>IF($A143="","",VLOOKUP($A143,'Annex 2 EHV charges'!$A:$O,2,0))</f>
        <v>906</v>
      </c>
      <c r="C143" s="102">
        <f>IF($A143="","",VLOOKUP($A143,'Annex 2 EHV charges'!$A:$O,3,0))</f>
        <v>2100041251276</v>
      </c>
      <c r="D143" s="101" t="str">
        <f>IF($A143="","",VLOOKUP($A143,'Annex 2 EHV charges'!$A:$O,7,0))</f>
        <v>Saron PV</v>
      </c>
      <c r="E143" s="106">
        <f>IFERROR(IF(VLOOKUP($A143,'Annex 2 EHV charges'!$A:$O,8,FALSE)=0,"",VLOOKUP($A143,'Annex 2 EHV charges'!$A:$O,8,FALSE)),"")</f>
        <v>5.0999999999999997E-2</v>
      </c>
      <c r="F143" s="107">
        <f>IFERROR(IF(VLOOKUP($A143,'Annex 2 EHV charges'!$A:$O,9,FALSE)=0,"",VLOOKUP($A143,'Annex 2 EHV charges'!$A:$O,9,FALSE)),"")</f>
        <v>10.31</v>
      </c>
      <c r="G143" s="108">
        <f>IFERROR(IF(VLOOKUP($A143,'Annex 2 EHV charges'!$A:$O,10,FALSE)=0,"",VLOOKUP($A143,'Annex 2 EHV charges'!$A:$O,10,FALSE)),"")</f>
        <v>2.73</v>
      </c>
      <c r="H143" s="108">
        <f>IFERROR(IF(VLOOKUP($A143,'Annex 2 EHV charges'!$A:$O,11,FALSE)=0,"",VLOOKUP($A143,'Annex 2 EHV charges'!$A:$O,11,FALSE)),"")</f>
        <v>2.73</v>
      </c>
    </row>
    <row r="144" spans="1:8" x14ac:dyDescent="0.2">
      <c r="A144" s="101">
        <f t="array" ref="A144">IFERROR(INDEX('Annex 2 EHV charges'!$A$11:$A$410, MATCH(0, IF(ISBLANK('Annex 2 EHV charges'!$A$11:$A$410),1, COUNTIF(A$4:$A143, 'Annex 2 EHV charges'!$A$11:$A$410)), 0)),"")</f>
        <v>907</v>
      </c>
      <c r="B144" s="101">
        <f>IF($A144="","",VLOOKUP($A144,'Annex 2 EHV charges'!$A:$O,2,0))</f>
        <v>907</v>
      </c>
      <c r="C144" s="102">
        <f>IF($A144="","",VLOOKUP($A144,'Annex 2 EHV charges'!$A:$O,3,0))</f>
        <v>2100041254969</v>
      </c>
      <c r="D144" s="101" t="str">
        <f>IF($A144="","",VLOOKUP($A144,'Annex 2 EHV charges'!$A:$O,7,0))</f>
        <v>Hendre Fawr PV</v>
      </c>
      <c r="E144" s="106" t="str">
        <f>IFERROR(IF(VLOOKUP($A144,'Annex 2 EHV charges'!$A:$O,8,FALSE)=0,"",VLOOKUP($A144,'Annex 2 EHV charges'!$A:$O,8,FALSE)),"")</f>
        <v/>
      </c>
      <c r="F144" s="107">
        <f>IFERROR(IF(VLOOKUP($A144,'Annex 2 EHV charges'!$A:$O,9,FALSE)=0,"",VLOOKUP($A144,'Annex 2 EHV charges'!$A:$O,9,FALSE)),"")</f>
        <v>1.61</v>
      </c>
      <c r="G144" s="108">
        <f>IFERROR(IF(VLOOKUP($A144,'Annex 2 EHV charges'!$A:$O,10,FALSE)=0,"",VLOOKUP($A144,'Annex 2 EHV charges'!$A:$O,10,FALSE)),"")</f>
        <v>4.2</v>
      </c>
      <c r="H144" s="108">
        <f>IFERROR(IF(VLOOKUP($A144,'Annex 2 EHV charges'!$A:$O,11,FALSE)=0,"",VLOOKUP($A144,'Annex 2 EHV charges'!$A:$O,11,FALSE)),"")</f>
        <v>4.2</v>
      </c>
    </row>
    <row r="145" spans="1:8" x14ac:dyDescent="0.2">
      <c r="A145" s="101">
        <f t="array" ref="A145">IFERROR(INDEX('Annex 2 EHV charges'!$A$11:$A$410, MATCH(0, IF(ISBLANK('Annex 2 EHV charges'!$A$11:$A$410),1, COUNTIF(A$4:$A144, 'Annex 2 EHV charges'!$A$11:$A$410)), 0)),"")</f>
        <v>908</v>
      </c>
      <c r="B145" s="101">
        <f>IF($A145="","",VLOOKUP($A145,'Annex 2 EHV charges'!$A:$O,2,0))</f>
        <v>908</v>
      </c>
      <c r="C145" s="102">
        <f>IF($A145="","",VLOOKUP($A145,'Annex 2 EHV charges'!$A:$O,3,0))</f>
        <v>2100041257250</v>
      </c>
      <c r="D145" s="101" t="str">
        <f>IF($A145="","",VLOOKUP($A145,'Annex 2 EHV charges'!$A:$O,7,0))</f>
        <v>Hendai Farm PV</v>
      </c>
      <c r="E145" s="106" t="str">
        <f>IFERROR(IF(VLOOKUP($A145,'Annex 2 EHV charges'!$A:$O,8,FALSE)=0,"",VLOOKUP($A145,'Annex 2 EHV charges'!$A:$O,8,FALSE)),"")</f>
        <v/>
      </c>
      <c r="F145" s="107">
        <f>IFERROR(IF(VLOOKUP($A145,'Annex 2 EHV charges'!$A:$O,9,FALSE)=0,"",VLOOKUP($A145,'Annex 2 EHV charges'!$A:$O,9,FALSE)),"")</f>
        <v>3.12</v>
      </c>
      <c r="G145" s="108">
        <f>IFERROR(IF(VLOOKUP($A145,'Annex 2 EHV charges'!$A:$O,10,FALSE)=0,"",VLOOKUP($A145,'Annex 2 EHV charges'!$A:$O,10,FALSE)),"")</f>
        <v>3.75</v>
      </c>
      <c r="H145" s="108">
        <f>IFERROR(IF(VLOOKUP($A145,'Annex 2 EHV charges'!$A:$O,11,FALSE)=0,"",VLOOKUP($A145,'Annex 2 EHV charges'!$A:$O,11,FALSE)),"")</f>
        <v>3.75</v>
      </c>
    </row>
    <row r="146" spans="1:8" x14ac:dyDescent="0.2">
      <c r="A146" s="101">
        <f t="array" ref="A146">IFERROR(INDEX('Annex 2 EHV charges'!$A$11:$A$410, MATCH(0, IF(ISBLANK('Annex 2 EHV charges'!$A$11:$A$410),1, COUNTIF(A$4:$A145, 'Annex 2 EHV charges'!$A$11:$A$410)), 0)),"")</f>
        <v>909</v>
      </c>
      <c r="B146" s="101">
        <f>IF($A146="","",VLOOKUP($A146,'Annex 2 EHV charges'!$A:$O,2,0))</f>
        <v>909</v>
      </c>
      <c r="C146" s="102">
        <f>IF($A146="","",VLOOKUP($A146,'Annex 2 EHV charges'!$A:$O,3,0))</f>
        <v>2100041258591</v>
      </c>
      <c r="D146" s="101" t="str">
        <f>IF($A146="","",VLOOKUP($A146,'Annex 2 EHV charges'!$A:$O,7,0))</f>
        <v>Cwm Cae Singrug PV</v>
      </c>
      <c r="E146" s="106">
        <f>IFERROR(IF(VLOOKUP($A146,'Annex 2 EHV charges'!$A:$O,8,FALSE)=0,"",VLOOKUP($A146,'Annex 2 EHV charges'!$A:$O,8,FALSE)),"")</f>
        <v>0.46700000000000003</v>
      </c>
      <c r="F146" s="107">
        <f>IFERROR(IF(VLOOKUP($A146,'Annex 2 EHV charges'!$A:$O,9,FALSE)=0,"",VLOOKUP($A146,'Annex 2 EHV charges'!$A:$O,9,FALSE)),"")</f>
        <v>5.41</v>
      </c>
      <c r="G146" s="108">
        <f>IFERROR(IF(VLOOKUP($A146,'Annex 2 EHV charges'!$A:$O,10,FALSE)=0,"",VLOOKUP($A146,'Annex 2 EHV charges'!$A:$O,10,FALSE)),"")</f>
        <v>2.59</v>
      </c>
      <c r="H146" s="108">
        <f>IFERROR(IF(VLOOKUP($A146,'Annex 2 EHV charges'!$A:$O,11,FALSE)=0,"",VLOOKUP($A146,'Annex 2 EHV charges'!$A:$O,11,FALSE)),"")</f>
        <v>2.59</v>
      </c>
    </row>
    <row r="147" spans="1:8" x14ac:dyDescent="0.2">
      <c r="A147" s="101">
        <f t="array" ref="A147">IFERROR(INDEX('Annex 2 EHV charges'!$A$11:$A$410, MATCH(0, IF(ISBLANK('Annex 2 EHV charges'!$A$11:$A$410),1, COUNTIF(A$4:$A146, 'Annex 2 EHV charges'!$A$11:$A$410)), 0)),"")</f>
        <v>910</v>
      </c>
      <c r="B147" s="101">
        <f>IF($A147="","",VLOOKUP($A147,'Annex 2 EHV charges'!$A:$O,2,0))</f>
        <v>910</v>
      </c>
      <c r="C147" s="102">
        <f>IF($A147="","",VLOOKUP($A147,'Annex 2 EHV charges'!$A:$O,3,0))</f>
        <v>2100041252819</v>
      </c>
      <c r="D147" s="101" t="str">
        <f>IF($A147="","",VLOOKUP($A147,'Annex 2 EHV charges'!$A:$O,7,0))</f>
        <v>Brynteg Farm PV</v>
      </c>
      <c r="E147" s="106">
        <f>IFERROR(IF(VLOOKUP($A147,'Annex 2 EHV charges'!$A:$O,8,FALSE)=0,"",VLOOKUP($A147,'Annex 2 EHV charges'!$A:$O,8,FALSE)),"")</f>
        <v>1.359</v>
      </c>
      <c r="F147" s="107">
        <f>IFERROR(IF(VLOOKUP($A147,'Annex 2 EHV charges'!$A:$O,9,FALSE)=0,"",VLOOKUP($A147,'Annex 2 EHV charges'!$A:$O,9,FALSE)),"")</f>
        <v>4.75</v>
      </c>
      <c r="G147" s="108">
        <f>IFERROR(IF(VLOOKUP($A147,'Annex 2 EHV charges'!$A:$O,10,FALSE)=0,"",VLOOKUP($A147,'Annex 2 EHV charges'!$A:$O,10,FALSE)),"")</f>
        <v>3.73</v>
      </c>
      <c r="H147" s="108">
        <f>IFERROR(IF(VLOOKUP($A147,'Annex 2 EHV charges'!$A:$O,11,FALSE)=0,"",VLOOKUP($A147,'Annex 2 EHV charges'!$A:$O,11,FALSE)),"")</f>
        <v>3.73</v>
      </c>
    </row>
    <row r="148" spans="1:8" x14ac:dyDescent="0.2">
      <c r="A148" s="101">
        <f t="array" ref="A148">IFERROR(INDEX('Annex 2 EHV charges'!$A$11:$A$410, MATCH(0, IF(ISBLANK('Annex 2 EHV charges'!$A$11:$A$410),1, COUNTIF(A$4:$A147, 'Annex 2 EHV charges'!$A$11:$A$410)), 0)),"")</f>
        <v>911</v>
      </c>
      <c r="B148" s="101">
        <f>IF($A148="","",VLOOKUP($A148,'Annex 2 EHV charges'!$A:$O,2,0))</f>
        <v>911</v>
      </c>
      <c r="C148" s="102">
        <f>IF($A148="","",VLOOKUP($A148,'Annex 2 EHV charges'!$A:$O,3,0))</f>
        <v>2100041260304</v>
      </c>
      <c r="D148" s="101" t="str">
        <f>IF($A148="","",VLOOKUP($A148,'Annex 2 EHV charges'!$A:$O,7,0))</f>
        <v>Court Coleman PV</v>
      </c>
      <c r="E148" s="106">
        <f>IFERROR(IF(VLOOKUP($A148,'Annex 2 EHV charges'!$A:$O,8,FALSE)=0,"",VLOOKUP($A148,'Annex 2 EHV charges'!$A:$O,8,FALSE)),"")</f>
        <v>2.5499999999999998</v>
      </c>
      <c r="F148" s="107">
        <f>IFERROR(IF(VLOOKUP($A148,'Annex 2 EHV charges'!$A:$O,9,FALSE)=0,"",VLOOKUP($A148,'Annex 2 EHV charges'!$A:$O,9,FALSE)),"")</f>
        <v>9.69</v>
      </c>
      <c r="G148" s="108">
        <f>IFERROR(IF(VLOOKUP($A148,'Annex 2 EHV charges'!$A:$O,10,FALSE)=0,"",VLOOKUP($A148,'Annex 2 EHV charges'!$A:$O,10,FALSE)),"")</f>
        <v>6.4</v>
      </c>
      <c r="H148" s="108">
        <f>IFERROR(IF(VLOOKUP($A148,'Annex 2 EHV charges'!$A:$O,11,FALSE)=0,"",VLOOKUP($A148,'Annex 2 EHV charges'!$A:$O,11,FALSE)),"")</f>
        <v>6.4</v>
      </c>
    </row>
    <row r="149" spans="1:8" x14ac:dyDescent="0.2">
      <c r="A149" s="101">
        <f t="array" ref="A149">IFERROR(INDEX('Annex 2 EHV charges'!$A$11:$A$410, MATCH(0, IF(ISBLANK('Annex 2 EHV charges'!$A$11:$A$410),1, COUNTIF(A$4:$A148, 'Annex 2 EHV charges'!$A$11:$A$410)), 0)),"")</f>
        <v>912</v>
      </c>
      <c r="B149" s="101">
        <f>IF($A149="","",VLOOKUP($A149,'Annex 2 EHV charges'!$A:$O,2,0))</f>
        <v>912</v>
      </c>
      <c r="C149" s="102">
        <f>IF($A149="","",VLOOKUP($A149,'Annex 2 EHV charges'!$A:$O,3,0))</f>
        <v>2100041260331</v>
      </c>
      <c r="D149" s="101" t="str">
        <f>IF($A149="","",VLOOKUP($A149,'Annex 2 EHV charges'!$A:$O,7,0))</f>
        <v>Llwyndu Farm PV</v>
      </c>
      <c r="E149" s="106">
        <f>IFERROR(IF(VLOOKUP($A149,'Annex 2 EHV charges'!$A:$O,8,FALSE)=0,"",VLOOKUP($A149,'Annex 2 EHV charges'!$A:$O,8,FALSE)),"")</f>
        <v>6.48</v>
      </c>
      <c r="F149" s="107">
        <f>IFERROR(IF(VLOOKUP($A149,'Annex 2 EHV charges'!$A:$O,9,FALSE)=0,"",VLOOKUP($A149,'Annex 2 EHV charges'!$A:$O,9,FALSE)),"")</f>
        <v>2.31</v>
      </c>
      <c r="G149" s="108">
        <f>IFERROR(IF(VLOOKUP($A149,'Annex 2 EHV charges'!$A:$O,10,FALSE)=0,"",VLOOKUP($A149,'Annex 2 EHV charges'!$A:$O,10,FALSE)),"")</f>
        <v>7.01</v>
      </c>
      <c r="H149" s="108">
        <f>IFERROR(IF(VLOOKUP($A149,'Annex 2 EHV charges'!$A:$O,11,FALSE)=0,"",VLOOKUP($A149,'Annex 2 EHV charges'!$A:$O,11,FALSE)),"")</f>
        <v>7.01</v>
      </c>
    </row>
    <row r="150" spans="1:8" x14ac:dyDescent="0.2">
      <c r="A150" s="101">
        <f t="array" ref="A150">IFERROR(INDEX('Annex 2 EHV charges'!$A$11:$A$410, MATCH(0, IF(ISBLANK('Annex 2 EHV charges'!$A$11:$A$410),1, COUNTIF(A$4:$A149, 'Annex 2 EHV charges'!$A$11:$A$410)), 0)),"")</f>
        <v>913</v>
      </c>
      <c r="B150" s="101">
        <f>IF($A150="","",VLOOKUP($A150,'Annex 2 EHV charges'!$A:$O,2,0))</f>
        <v>913</v>
      </c>
      <c r="C150" s="102">
        <f>IF($A150="","",VLOOKUP($A150,'Annex 2 EHV charges'!$A:$O,3,0))</f>
        <v>2100041260651</v>
      </c>
      <c r="D150" s="101" t="str">
        <f>IF($A150="","",VLOOKUP($A150,'Annex 2 EHV charges'!$A:$O,7,0))</f>
        <v>Cenin Energy Park (ex Stormy Down)</v>
      </c>
      <c r="E150" s="106" t="str">
        <f>IFERROR(IF(VLOOKUP($A150,'Annex 2 EHV charges'!$A:$O,8,FALSE)=0,"",VLOOKUP($A150,'Annex 2 EHV charges'!$A:$O,8,FALSE)),"")</f>
        <v/>
      </c>
      <c r="F150" s="107">
        <f>IFERROR(IF(VLOOKUP($A150,'Annex 2 EHV charges'!$A:$O,9,FALSE)=0,"",VLOOKUP($A150,'Annex 2 EHV charges'!$A:$O,9,FALSE)),"")</f>
        <v>374.15</v>
      </c>
      <c r="G150" s="108">
        <f>IFERROR(IF(VLOOKUP($A150,'Annex 2 EHV charges'!$A:$O,10,FALSE)=0,"",VLOOKUP($A150,'Annex 2 EHV charges'!$A:$O,10,FALSE)),"")</f>
        <v>1.4</v>
      </c>
      <c r="H150" s="108">
        <f>IFERROR(IF(VLOOKUP($A150,'Annex 2 EHV charges'!$A:$O,11,FALSE)=0,"",VLOOKUP($A150,'Annex 2 EHV charges'!$A:$O,11,FALSE)),"")</f>
        <v>1.4</v>
      </c>
    </row>
    <row r="151" spans="1:8" x14ac:dyDescent="0.2">
      <c r="A151" s="101">
        <f t="array" ref="A151">IFERROR(INDEX('Annex 2 EHV charges'!$A$11:$A$410, MATCH(0, IF(ISBLANK('Annex 2 EHV charges'!$A$11:$A$410),1, COUNTIF(A$4:$A150, 'Annex 2 EHV charges'!$A$11:$A$410)), 0)),"")</f>
        <v>914</v>
      </c>
      <c r="B151" s="101">
        <f>IF($A151="","",VLOOKUP($A151,'Annex 2 EHV charges'!$A:$O,2,0))</f>
        <v>914</v>
      </c>
      <c r="C151" s="102">
        <f>IF($A151="","",VLOOKUP($A151,'Annex 2 EHV charges'!$A:$O,3,0))</f>
        <v>2100041260633</v>
      </c>
      <c r="D151" s="101" t="str">
        <f>IF($A151="","",VLOOKUP($A151,'Annex 2 EHV charges'!$A:$O,7,0))</f>
        <v>Abergelli Farm PV</v>
      </c>
      <c r="E151" s="106" t="str">
        <f>IFERROR(IF(VLOOKUP($A151,'Annex 2 EHV charges'!$A:$O,8,FALSE)=0,"",VLOOKUP($A151,'Annex 2 EHV charges'!$A:$O,8,FALSE)),"")</f>
        <v/>
      </c>
      <c r="F151" s="107">
        <f>IFERROR(IF(VLOOKUP($A151,'Annex 2 EHV charges'!$A:$O,9,FALSE)=0,"",VLOOKUP($A151,'Annex 2 EHV charges'!$A:$O,9,FALSE)),"")</f>
        <v>50.34</v>
      </c>
      <c r="G151" s="108">
        <f>IFERROR(IF(VLOOKUP($A151,'Annex 2 EHV charges'!$A:$O,10,FALSE)=0,"",VLOOKUP($A151,'Annex 2 EHV charges'!$A:$O,10,FALSE)),"")</f>
        <v>1.76</v>
      </c>
      <c r="H151" s="108">
        <f>IFERROR(IF(VLOOKUP($A151,'Annex 2 EHV charges'!$A:$O,11,FALSE)=0,"",VLOOKUP($A151,'Annex 2 EHV charges'!$A:$O,11,FALSE)),"")</f>
        <v>1.76</v>
      </c>
    </row>
    <row r="152" spans="1:8" x14ac:dyDescent="0.2">
      <c r="A152" s="101">
        <f t="array" ref="A152">IFERROR(INDEX('Annex 2 EHV charges'!$A$11:$A$410, MATCH(0, IF(ISBLANK('Annex 2 EHV charges'!$A$11:$A$410),1, COUNTIF(A$4:$A151, 'Annex 2 EHV charges'!$A$11:$A$410)), 0)),"")</f>
        <v>915</v>
      </c>
      <c r="B152" s="101">
        <f>IF($A152="","",VLOOKUP($A152,'Annex 2 EHV charges'!$A:$O,2,0))</f>
        <v>915</v>
      </c>
      <c r="C152" s="102">
        <f>IF($A152="","",VLOOKUP($A152,'Annex 2 EHV charges'!$A:$O,3,0))</f>
        <v>2100041264080</v>
      </c>
      <c r="D152" s="101" t="str">
        <f>IF($A152="","",VLOOKUP($A152,'Annex 2 EHV charges'!$A:$O,7,0))</f>
        <v>Crug Mawr Farm PV</v>
      </c>
      <c r="E152" s="106">
        <f>IFERROR(IF(VLOOKUP($A152,'Annex 2 EHV charges'!$A:$O,8,FALSE)=0,"",VLOOKUP($A152,'Annex 2 EHV charges'!$A:$O,8,FALSE)),"")</f>
        <v>6.5330000000000004</v>
      </c>
      <c r="F152" s="107">
        <f>IFERROR(IF(VLOOKUP($A152,'Annex 2 EHV charges'!$A:$O,9,FALSE)=0,"",VLOOKUP($A152,'Annex 2 EHV charges'!$A:$O,9,FALSE)),"")</f>
        <v>4.1399999999999997</v>
      </c>
      <c r="G152" s="108">
        <f>IFERROR(IF(VLOOKUP($A152,'Annex 2 EHV charges'!$A:$O,10,FALSE)=0,"",VLOOKUP($A152,'Annex 2 EHV charges'!$A:$O,10,FALSE)),"")</f>
        <v>6.63</v>
      </c>
      <c r="H152" s="108">
        <f>IFERROR(IF(VLOOKUP($A152,'Annex 2 EHV charges'!$A:$O,11,FALSE)=0,"",VLOOKUP($A152,'Annex 2 EHV charges'!$A:$O,11,FALSE)),"")</f>
        <v>6.63</v>
      </c>
    </row>
    <row r="153" spans="1:8" x14ac:dyDescent="0.2">
      <c r="A153" s="101">
        <f t="array" ref="A153">IFERROR(INDEX('Annex 2 EHV charges'!$A$11:$A$410, MATCH(0, IF(ISBLANK('Annex 2 EHV charges'!$A$11:$A$410),1, COUNTIF(A$4:$A152, 'Annex 2 EHV charges'!$A$11:$A$410)), 0)),"")</f>
        <v>916</v>
      </c>
      <c r="B153" s="101">
        <f>IF($A153="","",VLOOKUP($A153,'Annex 2 EHV charges'!$A:$O,2,0))</f>
        <v>916</v>
      </c>
      <c r="C153" s="102">
        <f>IF($A153="","",VLOOKUP($A153,'Annex 2 EHV charges'!$A:$O,3,0))</f>
        <v>2100041265516</v>
      </c>
      <c r="D153" s="101" t="str">
        <f>IF($A153="","",VLOOKUP($A153,'Annex 2 EHV charges'!$A:$O,7,0))</f>
        <v>Yerbeston Chapel Hill PV</v>
      </c>
      <c r="E153" s="106">
        <f>IFERROR(IF(VLOOKUP($A153,'Annex 2 EHV charges'!$A:$O,8,FALSE)=0,"",VLOOKUP($A153,'Annex 2 EHV charges'!$A:$O,8,FALSE)),"")</f>
        <v>3.4580000000000002</v>
      </c>
      <c r="F153" s="107">
        <f>IFERROR(IF(VLOOKUP($A153,'Annex 2 EHV charges'!$A:$O,9,FALSE)=0,"",VLOOKUP($A153,'Annex 2 EHV charges'!$A:$O,9,FALSE)),"")</f>
        <v>35.130000000000003</v>
      </c>
      <c r="G153" s="108">
        <f>IFERROR(IF(VLOOKUP($A153,'Annex 2 EHV charges'!$A:$O,10,FALSE)=0,"",VLOOKUP($A153,'Annex 2 EHV charges'!$A:$O,10,FALSE)),"")</f>
        <v>2.13</v>
      </c>
      <c r="H153" s="108">
        <f>IFERROR(IF(VLOOKUP($A153,'Annex 2 EHV charges'!$A:$O,11,FALSE)=0,"",VLOOKUP($A153,'Annex 2 EHV charges'!$A:$O,11,FALSE)),"")</f>
        <v>2.13</v>
      </c>
    </row>
    <row r="154" spans="1:8" x14ac:dyDescent="0.2">
      <c r="A154" s="101">
        <f t="array" ref="A154">IFERROR(INDEX('Annex 2 EHV charges'!$A$11:$A$410, MATCH(0, IF(ISBLANK('Annex 2 EHV charges'!$A$11:$A$410),1, COUNTIF(A$4:$A153, 'Annex 2 EHV charges'!$A$11:$A$410)), 0)),"")</f>
        <v>917</v>
      </c>
      <c r="B154" s="101">
        <f>IF($A154="","",VLOOKUP($A154,'Annex 2 EHV charges'!$A:$O,2,0))</f>
        <v>917</v>
      </c>
      <c r="C154" s="102">
        <f>IF($A154="","",VLOOKUP($A154,'Annex 2 EHV charges'!$A:$O,3,0))</f>
        <v>2100041265809</v>
      </c>
      <c r="D154" s="101" t="str">
        <f>IF($A154="","",VLOOKUP($A154,'Annex 2 EHV charges'!$A:$O,7,0))</f>
        <v>Aberaman Park Phase 2</v>
      </c>
      <c r="E154" s="106">
        <f>IFERROR(IF(VLOOKUP($A154,'Annex 2 EHV charges'!$A:$O,8,FALSE)=0,"",VLOOKUP($A154,'Annex 2 EHV charges'!$A:$O,8,FALSE)),"")</f>
        <v>0.05</v>
      </c>
      <c r="F154" s="107">
        <f>IFERROR(IF(VLOOKUP($A154,'Annex 2 EHV charges'!$A:$O,9,FALSE)=0,"",VLOOKUP($A154,'Annex 2 EHV charges'!$A:$O,9,FALSE)),"")</f>
        <v>122.97</v>
      </c>
      <c r="G154" s="108">
        <f>IFERROR(IF(VLOOKUP($A154,'Annex 2 EHV charges'!$A:$O,10,FALSE)=0,"",VLOOKUP($A154,'Annex 2 EHV charges'!$A:$O,10,FALSE)),"")</f>
        <v>2.42</v>
      </c>
      <c r="H154" s="108">
        <f>IFERROR(IF(VLOOKUP($A154,'Annex 2 EHV charges'!$A:$O,11,FALSE)=0,"",VLOOKUP($A154,'Annex 2 EHV charges'!$A:$O,11,FALSE)),"")</f>
        <v>2.42</v>
      </c>
    </row>
    <row r="155" spans="1:8" x14ac:dyDescent="0.2">
      <c r="A155" s="101">
        <f t="array" ref="A155">IFERROR(INDEX('Annex 2 EHV charges'!$A$11:$A$410, MATCH(0, IF(ISBLANK('Annex 2 EHV charges'!$A$11:$A$410),1, COUNTIF(A$4:$A154, 'Annex 2 EHV charges'!$A$11:$A$410)), 0)),"")</f>
        <v>918</v>
      </c>
      <c r="B155" s="101">
        <f>IF($A155="","",VLOOKUP($A155,'Annex 2 EHV charges'!$A:$O,2,0))</f>
        <v>918</v>
      </c>
      <c r="C155" s="102">
        <f>IF($A155="","",VLOOKUP($A155,'Annex 2 EHV charges'!$A:$O,3,0))</f>
        <v>2100041267912</v>
      </c>
      <c r="D155" s="101" t="str">
        <f>IF($A155="","",VLOOKUP($A155,'Annex 2 EHV charges'!$A:$O,7,0))</f>
        <v>Rhyd-y-Pandy PV</v>
      </c>
      <c r="E155" s="106" t="str">
        <f>IFERROR(IF(VLOOKUP($A155,'Annex 2 EHV charges'!$A:$O,8,FALSE)=0,"",VLOOKUP($A155,'Annex 2 EHV charges'!$A:$O,8,FALSE)),"")</f>
        <v/>
      </c>
      <c r="F155" s="107">
        <f>IFERROR(IF(VLOOKUP($A155,'Annex 2 EHV charges'!$A:$O,9,FALSE)=0,"",VLOOKUP($A155,'Annex 2 EHV charges'!$A:$O,9,FALSE)),"")</f>
        <v>4.46</v>
      </c>
      <c r="G155" s="108">
        <f>IFERROR(IF(VLOOKUP($A155,'Annex 2 EHV charges'!$A:$O,10,FALSE)=0,"",VLOOKUP($A155,'Annex 2 EHV charges'!$A:$O,10,FALSE)),"")</f>
        <v>3.24</v>
      </c>
      <c r="H155" s="108">
        <f>IFERROR(IF(VLOOKUP($A155,'Annex 2 EHV charges'!$A:$O,11,FALSE)=0,"",VLOOKUP($A155,'Annex 2 EHV charges'!$A:$O,11,FALSE)),"")</f>
        <v>3.24</v>
      </c>
    </row>
    <row r="156" spans="1:8" x14ac:dyDescent="0.2">
      <c r="A156" s="101">
        <f t="array" ref="A156">IFERROR(INDEX('Annex 2 EHV charges'!$A$11:$A$410, MATCH(0, IF(ISBLANK('Annex 2 EHV charges'!$A$11:$A$410),1, COUNTIF(A$4:$A155, 'Annex 2 EHV charges'!$A$11:$A$410)), 0)),"")</f>
        <v>919</v>
      </c>
      <c r="B156" s="101">
        <f>IF($A156="","",VLOOKUP($A156,'Annex 2 EHV charges'!$A:$O,2,0))</f>
        <v>919</v>
      </c>
      <c r="C156" s="102">
        <f>IF($A156="","",VLOOKUP($A156,'Annex 2 EHV charges'!$A:$O,3,0))</f>
        <v>2100041268837</v>
      </c>
      <c r="D156" s="101" t="str">
        <f>IF($A156="","",VLOOKUP($A156,'Annex 2 EHV charges'!$A:$O,7,0))</f>
        <v>Haverfordwest PV</v>
      </c>
      <c r="E156" s="106">
        <f>IFERROR(IF(VLOOKUP($A156,'Annex 2 EHV charges'!$A:$O,8,FALSE)=0,"",VLOOKUP($A156,'Annex 2 EHV charges'!$A:$O,8,FALSE)),"")</f>
        <v>6.0830000000000002</v>
      </c>
      <c r="F156" s="107">
        <f>IFERROR(IF(VLOOKUP($A156,'Annex 2 EHV charges'!$A:$O,9,FALSE)=0,"",VLOOKUP($A156,'Annex 2 EHV charges'!$A:$O,9,FALSE)),"")</f>
        <v>4.71</v>
      </c>
      <c r="G156" s="108">
        <f>IFERROR(IF(VLOOKUP($A156,'Annex 2 EHV charges'!$A:$O,10,FALSE)=0,"",VLOOKUP($A156,'Annex 2 EHV charges'!$A:$O,10,FALSE)),"")</f>
        <v>2.63</v>
      </c>
      <c r="H156" s="108">
        <f>IFERROR(IF(VLOOKUP($A156,'Annex 2 EHV charges'!$A:$O,11,FALSE)=0,"",VLOOKUP($A156,'Annex 2 EHV charges'!$A:$O,11,FALSE)),"")</f>
        <v>2.63</v>
      </c>
    </row>
    <row r="157" spans="1:8" x14ac:dyDescent="0.2">
      <c r="A157" s="101">
        <f t="array" ref="A157">IFERROR(INDEX('Annex 2 EHV charges'!$A$11:$A$410, MATCH(0, IF(ISBLANK('Annex 2 EHV charges'!$A$11:$A$410),1, COUNTIF(A$4:$A156, 'Annex 2 EHV charges'!$A$11:$A$410)), 0)),"")</f>
        <v>920</v>
      </c>
      <c r="B157" s="101">
        <f>IF($A157="","",VLOOKUP($A157,'Annex 2 EHV charges'!$A:$O,2,0))</f>
        <v>920</v>
      </c>
      <c r="C157" s="102">
        <f>IF($A157="","",VLOOKUP($A157,'Annex 2 EHV charges'!$A:$O,3,0))</f>
        <v>2100041269812</v>
      </c>
      <c r="D157" s="101" t="str">
        <f>IF($A157="","",VLOOKUP($A157,'Annex 2 EHV charges'!$A:$O,7,0))</f>
        <v>Blaenlliedi Farm WF</v>
      </c>
      <c r="E157" s="106">
        <f>IFERROR(IF(VLOOKUP($A157,'Annex 2 EHV charges'!$A:$O,8,FALSE)=0,"",VLOOKUP($A157,'Annex 2 EHV charges'!$A:$O,8,FALSE)),"")</f>
        <v>1.3640000000000001</v>
      </c>
      <c r="F157" s="107">
        <f>IFERROR(IF(VLOOKUP($A157,'Annex 2 EHV charges'!$A:$O,9,FALSE)=0,"",VLOOKUP($A157,'Annex 2 EHV charges'!$A:$O,9,FALSE)),"")</f>
        <v>13.32</v>
      </c>
      <c r="G157" s="108">
        <f>IFERROR(IF(VLOOKUP($A157,'Annex 2 EHV charges'!$A:$O,10,FALSE)=0,"",VLOOKUP($A157,'Annex 2 EHV charges'!$A:$O,10,FALSE)),"")</f>
        <v>2</v>
      </c>
      <c r="H157" s="108">
        <f>IFERROR(IF(VLOOKUP($A157,'Annex 2 EHV charges'!$A:$O,11,FALSE)=0,"",VLOOKUP($A157,'Annex 2 EHV charges'!$A:$O,11,FALSE)),"")</f>
        <v>2</v>
      </c>
    </row>
    <row r="158" spans="1:8" x14ac:dyDescent="0.2">
      <c r="A158" s="101">
        <f t="array" ref="A158">IFERROR(INDEX('Annex 2 EHV charges'!$A$11:$A$410, MATCH(0, IF(ISBLANK('Annex 2 EHV charges'!$A$11:$A$410),1, COUNTIF(A$4:$A157, 'Annex 2 EHV charges'!$A$11:$A$410)), 0)),"")</f>
        <v>2614</v>
      </c>
      <c r="B158" s="101">
        <f>IF($A158="","",VLOOKUP($A158,'Annex 2 EHV charges'!$A:$O,2,0))</f>
        <v>2614</v>
      </c>
      <c r="C158" s="102">
        <f>IF($A158="","",VLOOKUP($A158,'Annex 2 EHV charges'!$A:$O,3,0))</f>
        <v>2614</v>
      </c>
      <c r="D158" s="101" t="str">
        <f>IF($A158="","",VLOOKUP($A158,'Annex 2 EHV charges'!$A:$O,7,0))</f>
        <v>Aberystwyth - Manweb</v>
      </c>
      <c r="E158" s="106">
        <f>IFERROR(IF(VLOOKUP($A158,'Annex 2 EHV charges'!$A:$O,8,FALSE)=0,"",VLOOKUP($A158,'Annex 2 EHV charges'!$A:$O,8,FALSE)),"")</f>
        <v>0.27300000000000002</v>
      </c>
      <c r="F158" s="107" t="str">
        <f>IFERROR(IF(VLOOKUP($A158,'Annex 2 EHV charges'!$A:$O,9,FALSE)=0,"",VLOOKUP($A158,'Annex 2 EHV charges'!$A:$O,9,FALSE)),"")</f>
        <v/>
      </c>
      <c r="G158" s="108">
        <f>IFERROR(IF(VLOOKUP($A158,'Annex 2 EHV charges'!$A:$O,10,FALSE)=0,"",VLOOKUP($A158,'Annex 2 EHV charges'!$A:$O,10,FALSE)),"")</f>
        <v>14.27</v>
      </c>
      <c r="H158" s="108">
        <f>IFERROR(IF(VLOOKUP($A158,'Annex 2 EHV charges'!$A:$O,11,FALSE)=0,"",VLOOKUP($A158,'Annex 2 EHV charges'!$A:$O,11,FALSE)),"")</f>
        <v>14.27</v>
      </c>
    </row>
    <row r="159" spans="1:8" x14ac:dyDescent="0.2">
      <c r="A159" s="101">
        <f t="array" ref="A159">IFERROR(INDEX('Annex 2 EHV charges'!$A$11:$A$410, MATCH(0, IF(ISBLANK('Annex 2 EHV charges'!$A$11:$A$410),1, COUNTIF(A$4:$A158, 'Annex 2 EHV charges'!$A$11:$A$410)), 0)),"")</f>
        <v>7159</v>
      </c>
      <c r="B159" s="101">
        <f>IF($A159="","",VLOOKUP($A159,'Annex 2 EHV charges'!$A:$O,2,0))</f>
        <v>7159</v>
      </c>
      <c r="C159" s="102">
        <f>IF($A159="","",VLOOKUP($A159,'Annex 2 EHV charges'!$A:$O,3,0))</f>
        <v>7159</v>
      </c>
      <c r="D159" s="101" t="str">
        <f>IF($A159="","",VLOOKUP($A159,'Annex 2 EHV charges'!$A:$O,7,0))</f>
        <v>Solutia District Energy Newport</v>
      </c>
      <c r="E159" s="106">
        <f>IFERROR(IF(VLOOKUP($A159,'Annex 2 EHV charges'!$A:$O,8,FALSE)=0,"",VLOOKUP($A159,'Annex 2 EHV charges'!$A:$O,8,FALSE)),"")</f>
        <v>2.1999999999999999E-2</v>
      </c>
      <c r="F159" s="107">
        <f>IFERROR(IF(VLOOKUP($A159,'Annex 2 EHV charges'!$A:$O,9,FALSE)=0,"",VLOOKUP($A159,'Annex 2 EHV charges'!$A:$O,9,FALSE)),"")</f>
        <v>6.51</v>
      </c>
      <c r="G159" s="108">
        <f>IFERROR(IF(VLOOKUP($A159,'Annex 2 EHV charges'!$A:$O,10,FALSE)=0,"",VLOOKUP($A159,'Annex 2 EHV charges'!$A:$O,10,FALSE)),"")</f>
        <v>1.98</v>
      </c>
      <c r="H159" s="108">
        <f>IFERROR(IF(VLOOKUP($A159,'Annex 2 EHV charges'!$A:$O,11,FALSE)=0,"",VLOOKUP($A159,'Annex 2 EHV charges'!$A:$O,11,FALSE)),"")</f>
        <v>1.98</v>
      </c>
    </row>
    <row r="160" spans="1:8" x14ac:dyDescent="0.2">
      <c r="A160" s="101">
        <f t="array" ref="A160">IFERROR(INDEX('Annex 2 EHV charges'!$A$11:$A$410, MATCH(0, IF(ISBLANK('Annex 2 EHV charges'!$A$11:$A$410),1, COUNTIF(A$4:$A159, 'Annex 2 EHV charges'!$A$11:$A$410)), 0)),"")</f>
        <v>7163</v>
      </c>
      <c r="B160" s="101">
        <f>IF($A160="","",VLOOKUP($A160,'Annex 2 EHV charges'!$A:$O,2,0))</f>
        <v>7163</v>
      </c>
      <c r="C160" s="102">
        <f>IF($A160="","",VLOOKUP($A160,'Annex 2 EHV charges'!$A:$O,3,0))</f>
        <v>7163</v>
      </c>
      <c r="D160" s="101" t="str">
        <f>IF($A160="","",VLOOKUP($A160,'Annex 2 EHV charges'!$A:$O,7,0))</f>
        <v>Aberaman Park</v>
      </c>
      <c r="E160" s="106">
        <f>IFERROR(IF(VLOOKUP($A160,'Annex 2 EHV charges'!$A:$O,8,FALSE)=0,"",VLOOKUP($A160,'Annex 2 EHV charges'!$A:$O,8,FALSE)),"")</f>
        <v>0.05</v>
      </c>
      <c r="F160" s="107">
        <f>IFERROR(IF(VLOOKUP($A160,'Annex 2 EHV charges'!$A:$O,9,FALSE)=0,"",VLOOKUP($A160,'Annex 2 EHV charges'!$A:$O,9,FALSE)),"")</f>
        <v>17.899999999999999</v>
      </c>
      <c r="G160" s="108">
        <f>IFERROR(IF(VLOOKUP($A160,'Annex 2 EHV charges'!$A:$O,10,FALSE)=0,"",VLOOKUP($A160,'Annex 2 EHV charges'!$A:$O,10,FALSE)),"")</f>
        <v>2.73</v>
      </c>
      <c r="H160" s="108">
        <f>IFERROR(IF(VLOOKUP($A160,'Annex 2 EHV charges'!$A:$O,11,FALSE)=0,"",VLOOKUP($A160,'Annex 2 EHV charges'!$A:$O,11,FALSE)),"")</f>
        <v>2.73</v>
      </c>
    </row>
    <row r="161" spans="1:8" x14ac:dyDescent="0.2">
      <c r="A161" s="101">
        <f t="array" ref="A161">IFERROR(INDEX('Annex 2 EHV charges'!$A$11:$A$410, MATCH(0, IF(ISBLANK('Annex 2 EHV charges'!$A$11:$A$410),1, COUNTIF(A$4:$A160, 'Annex 2 EHV charges'!$A$11:$A$410)), 0)),"")</f>
        <v>7328</v>
      </c>
      <c r="B161" s="101">
        <f>IF($A161="","",VLOOKUP($A161,'Annex 2 EHV charges'!$A:$O,2,0))</f>
        <v>7328</v>
      </c>
      <c r="C161" s="102">
        <f>IF($A161="","",VLOOKUP($A161,'Annex 2 EHV charges'!$A:$O,3,0))</f>
        <v>7328</v>
      </c>
      <c r="D161" s="101" t="str">
        <f>IF($A161="","",VLOOKUP($A161,'Annex 2 EHV charges'!$A:$O,7,0))</f>
        <v>Dowlais II STOR CVA</v>
      </c>
      <c r="E161" s="106" t="str">
        <f>IFERROR(IF(VLOOKUP($A161,'Annex 2 EHV charges'!$A:$O,8,FALSE)=0,"",VLOOKUP($A161,'Annex 2 EHV charges'!$A:$O,8,FALSE)),"")</f>
        <v/>
      </c>
      <c r="F161" s="107">
        <f>IFERROR(IF(VLOOKUP($A161,'Annex 2 EHV charges'!$A:$O,9,FALSE)=0,"",VLOOKUP($A161,'Annex 2 EHV charges'!$A:$O,9,FALSE)),"")</f>
        <v>22.9</v>
      </c>
      <c r="G161" s="108">
        <f>IFERROR(IF(VLOOKUP($A161,'Annex 2 EHV charges'!$A:$O,10,FALSE)=0,"",VLOOKUP($A161,'Annex 2 EHV charges'!$A:$O,10,FALSE)),"")</f>
        <v>1.7</v>
      </c>
      <c r="H161" s="108">
        <f>IFERROR(IF(VLOOKUP($A161,'Annex 2 EHV charges'!$A:$O,11,FALSE)=0,"",VLOOKUP($A161,'Annex 2 EHV charges'!$A:$O,11,FALSE)),"")</f>
        <v>1.7</v>
      </c>
    </row>
    <row r="162" spans="1:8" x14ac:dyDescent="0.2">
      <c r="A162" s="101">
        <f t="array" ref="A162">IFERROR(INDEX('Annex 2 EHV charges'!$A$11:$A$410, MATCH(0, IF(ISBLANK('Annex 2 EHV charges'!$A$11:$A$410),1, COUNTIF(A$4:$A161, 'Annex 2 EHV charges'!$A$11:$A$410)), 0)),"")</f>
        <v>7346</v>
      </c>
      <c r="B162" s="101">
        <f>IF($A162="","",VLOOKUP($A162,'Annex 2 EHV charges'!$A:$O,2,0))</f>
        <v>7346</v>
      </c>
      <c r="C162" s="102">
        <f>IF($A162="","",VLOOKUP($A162,'Annex 2 EHV charges'!$A:$O,3,0))</f>
        <v>7346</v>
      </c>
      <c r="D162" s="101" t="str">
        <f>IF($A162="","",VLOOKUP($A162,'Annex 2 EHV charges'!$A:$O,7,0))</f>
        <v>Alcoa B STOR</v>
      </c>
      <c r="E162" s="106">
        <f>IFERROR(IF(VLOOKUP($A162,'Annex 2 EHV charges'!$A:$O,8,FALSE)=0,"",VLOOKUP($A162,'Annex 2 EHV charges'!$A:$O,8,FALSE)),"")</f>
        <v>7.0000000000000001E-3</v>
      </c>
      <c r="F162" s="107">
        <f>IFERROR(IF(VLOOKUP($A162,'Annex 2 EHV charges'!$A:$O,9,FALSE)=0,"",VLOOKUP($A162,'Annex 2 EHV charges'!$A:$O,9,FALSE)),"")</f>
        <v>23.05</v>
      </c>
      <c r="G162" s="108">
        <f>IFERROR(IF(VLOOKUP($A162,'Annex 2 EHV charges'!$A:$O,10,FALSE)=0,"",VLOOKUP($A162,'Annex 2 EHV charges'!$A:$O,10,FALSE)),"")</f>
        <v>1.5</v>
      </c>
      <c r="H162" s="108">
        <f>IFERROR(IF(VLOOKUP($A162,'Annex 2 EHV charges'!$A:$O,11,FALSE)=0,"",VLOOKUP($A162,'Annex 2 EHV charges'!$A:$O,11,FALSE)),"")</f>
        <v>1.5</v>
      </c>
    </row>
    <row r="163" spans="1:8" x14ac:dyDescent="0.2">
      <c r="A163" s="101" t="str">
        <f t="array" ref="A163">IFERROR(INDEX('Annex 2 EHV charges'!$A$11:$A$410, MATCH(0, IF(ISBLANK('Annex 2 EHV charges'!$A$11:$A$410),1, COUNTIF(A$4:$A162, 'Annex 2 EHV charges'!$A$11:$A$410)), 0)),"")</f>
        <v>New Import 1</v>
      </c>
      <c r="B163" s="101" t="str">
        <f>IF($A163="","",VLOOKUP($A163,'Annex 2 EHV charges'!$A:$O,2,0))</f>
        <v>New Import 1</v>
      </c>
      <c r="C163" s="102" t="str">
        <f>IF($A163="","",VLOOKUP($A163,'Annex 2 EHV charges'!$A:$O,3,0))</f>
        <v>New Import 1</v>
      </c>
      <c r="D163" s="101" t="str">
        <f>IF($A163="","",VLOOKUP($A163,'Annex 2 EHV charges'!$A:$O,7,0))</f>
        <v>Afon Llan 33kV PV</v>
      </c>
      <c r="E163" s="106" t="str">
        <f>IFERROR(IF(VLOOKUP($A163,'Annex 2 EHV charges'!$A:$O,8,FALSE)=0,"",VLOOKUP($A163,'Annex 2 EHV charges'!$A:$O,8,FALSE)),"")</f>
        <v/>
      </c>
      <c r="F163" s="107">
        <f>IFERROR(IF(VLOOKUP($A163,'Annex 2 EHV charges'!$A:$O,9,FALSE)=0,"",VLOOKUP($A163,'Annex 2 EHV charges'!$A:$O,9,FALSE)),"")</f>
        <v>18.07</v>
      </c>
      <c r="G163" s="108">
        <f>IFERROR(IF(VLOOKUP($A163,'Annex 2 EHV charges'!$A:$O,10,FALSE)=0,"",VLOOKUP($A163,'Annex 2 EHV charges'!$A:$O,10,FALSE)),"")</f>
        <v>2.5299999999999998</v>
      </c>
      <c r="H163" s="108">
        <f>IFERROR(IF(VLOOKUP($A163,'Annex 2 EHV charges'!$A:$O,11,FALSE)=0,"",VLOOKUP($A163,'Annex 2 EHV charges'!$A:$O,11,FALSE)),"")</f>
        <v>2.5299999999999998</v>
      </c>
    </row>
    <row r="164" spans="1:8" x14ac:dyDescent="0.2">
      <c r="A164" s="101" t="str">
        <f t="array" ref="A164">IFERROR(INDEX('Annex 2 EHV charges'!$A$11:$A$410, MATCH(0, IF(ISBLANK('Annex 2 EHV charges'!$A$11:$A$410),1, COUNTIF(A$4:$A163, 'Annex 2 EHV charges'!$A$11:$A$410)), 0)),"")</f>
        <v>New Import 2</v>
      </c>
      <c r="B164" s="101" t="str">
        <f>IF($A164="","",VLOOKUP($A164,'Annex 2 EHV charges'!$A:$O,2,0))</f>
        <v>New Import 2</v>
      </c>
      <c r="C164" s="102" t="str">
        <f>IF($A164="","",VLOOKUP($A164,'Annex 2 EHV charges'!$A:$O,3,0))</f>
        <v>New Import 2</v>
      </c>
      <c r="D164" s="101" t="str">
        <f>IF($A164="","",VLOOKUP($A164,'Annex 2 EHV charges'!$A:$O,7,0))</f>
        <v>BLACKBERRY LANE 33kV</v>
      </c>
      <c r="E164" s="106">
        <f>IFERROR(IF(VLOOKUP($A164,'Annex 2 EHV charges'!$A:$O,8,FALSE)=0,"",VLOOKUP($A164,'Annex 2 EHV charges'!$A:$O,8,FALSE)),"")</f>
        <v>3.387</v>
      </c>
      <c r="F164" s="107">
        <f>IFERROR(IF(VLOOKUP($A164,'Annex 2 EHV charges'!$A:$O,9,FALSE)=0,"",VLOOKUP($A164,'Annex 2 EHV charges'!$A:$O,9,FALSE)),"")</f>
        <v>10.27</v>
      </c>
      <c r="G164" s="108">
        <f>IFERROR(IF(VLOOKUP($A164,'Annex 2 EHV charges'!$A:$O,10,FALSE)=0,"",VLOOKUP($A164,'Annex 2 EHV charges'!$A:$O,10,FALSE)),"")</f>
        <v>1.43</v>
      </c>
      <c r="H164" s="108">
        <f>IFERROR(IF(VLOOKUP($A164,'Annex 2 EHV charges'!$A:$O,11,FALSE)=0,"",VLOOKUP($A164,'Annex 2 EHV charges'!$A:$O,11,FALSE)),"")</f>
        <v>1.43</v>
      </c>
    </row>
    <row r="165" spans="1:8" x14ac:dyDescent="0.2">
      <c r="A165" s="101" t="str">
        <f t="array" ref="A165">IFERROR(INDEX('Annex 2 EHV charges'!$A$11:$A$410, MATCH(0, IF(ISBLANK('Annex 2 EHV charges'!$A$11:$A$410),1, COUNTIF(A$4:$A164, 'Annex 2 EHV charges'!$A$11:$A$410)), 0)),"")</f>
        <v>New Import 3</v>
      </c>
      <c r="B165" s="101" t="str">
        <f>IF($A165="","",VLOOKUP($A165,'Annex 2 EHV charges'!$A:$O,2,0))</f>
        <v>New Import 3</v>
      </c>
      <c r="C165" s="102" t="str">
        <f>IF($A165="","",VLOOKUP($A165,'Annex 2 EHV charges'!$A:$O,3,0))</f>
        <v>New Import 3</v>
      </c>
      <c r="D165" s="101" t="str">
        <f>IF($A165="","",VLOOKUP($A165,'Annex 2 EHV charges'!$A:$O,7,0))</f>
        <v>Brechfa Forest West Ext 132kV WF</v>
      </c>
      <c r="E165" s="106" t="str">
        <f>IFERROR(IF(VLOOKUP($A165,'Annex 2 EHV charges'!$A:$O,8,FALSE)=0,"",VLOOKUP($A165,'Annex 2 EHV charges'!$A:$O,8,FALSE)),"")</f>
        <v/>
      </c>
      <c r="F165" s="107">
        <f>IFERROR(IF(VLOOKUP($A165,'Annex 2 EHV charges'!$A:$O,9,FALSE)=0,"",VLOOKUP($A165,'Annex 2 EHV charges'!$A:$O,9,FALSE)),"")</f>
        <v>5.97</v>
      </c>
      <c r="G165" s="108">
        <f>IFERROR(IF(VLOOKUP($A165,'Annex 2 EHV charges'!$A:$O,10,FALSE)=0,"",VLOOKUP($A165,'Annex 2 EHV charges'!$A:$O,10,FALSE)),"")</f>
        <v>2.2200000000000002</v>
      </c>
      <c r="H165" s="108">
        <f>IFERROR(IF(VLOOKUP($A165,'Annex 2 EHV charges'!$A:$O,11,FALSE)=0,"",VLOOKUP($A165,'Annex 2 EHV charges'!$A:$O,11,FALSE)),"")</f>
        <v>2.2200000000000002</v>
      </c>
    </row>
    <row r="166" spans="1:8" x14ac:dyDescent="0.2">
      <c r="A166" s="101" t="str">
        <f t="array" ref="A166">IFERROR(INDEX('Annex 2 EHV charges'!$A$11:$A$410, MATCH(0, IF(ISBLANK('Annex 2 EHV charges'!$A$11:$A$410),1, COUNTIF(A$4:$A165, 'Annex 2 EHV charges'!$A$11:$A$410)), 0)),"")</f>
        <v>New Import 4</v>
      </c>
      <c r="B166" s="101" t="str">
        <f>IF($A166="","",VLOOKUP($A166,'Annex 2 EHV charges'!$A:$O,2,0))</f>
        <v>New Import 4</v>
      </c>
      <c r="C166" s="102" t="str">
        <f>IF($A166="","",VLOOKUP($A166,'Annex 2 EHV charges'!$A:$O,3,0))</f>
        <v>New Import 4</v>
      </c>
      <c r="D166" s="101" t="str">
        <f>IF($A166="","",VLOOKUP($A166,'Annex 2 EHV charges'!$A:$O,7,0))</f>
        <v>Bryn Henllys 33kV PV</v>
      </c>
      <c r="E166" s="106">
        <f>IFERROR(IF(VLOOKUP($A166,'Annex 2 EHV charges'!$A:$O,8,FALSE)=0,"",VLOOKUP($A166,'Annex 2 EHV charges'!$A:$O,8,FALSE)),"")</f>
        <v>2E-3</v>
      </c>
      <c r="F166" s="107">
        <f>IFERROR(IF(VLOOKUP($A166,'Annex 2 EHV charges'!$A:$O,9,FALSE)=0,"",VLOOKUP($A166,'Annex 2 EHV charges'!$A:$O,9,FALSE)),"")</f>
        <v>8.73</v>
      </c>
      <c r="G166" s="108">
        <f>IFERROR(IF(VLOOKUP($A166,'Annex 2 EHV charges'!$A:$O,10,FALSE)=0,"",VLOOKUP($A166,'Annex 2 EHV charges'!$A:$O,10,FALSE)),"")</f>
        <v>3.13</v>
      </c>
      <c r="H166" s="108">
        <f>IFERROR(IF(VLOOKUP($A166,'Annex 2 EHV charges'!$A:$O,11,FALSE)=0,"",VLOOKUP($A166,'Annex 2 EHV charges'!$A:$O,11,FALSE)),"")</f>
        <v>3.13</v>
      </c>
    </row>
    <row r="167" spans="1:8" x14ac:dyDescent="0.2">
      <c r="A167" s="101" t="str">
        <f t="array" ref="A167">IFERROR(INDEX('Annex 2 EHV charges'!$A$11:$A$410, MATCH(0, IF(ISBLANK('Annex 2 EHV charges'!$A$11:$A$410),1, COUNTIF(A$4:$A166, 'Annex 2 EHV charges'!$A$11:$A$410)), 0)),"")</f>
        <v>New Import 5</v>
      </c>
      <c r="B167" s="101" t="str">
        <f>IF($A167="","",VLOOKUP($A167,'Annex 2 EHV charges'!$A:$O,2,0))</f>
        <v>New Import 5</v>
      </c>
      <c r="C167" s="102" t="str">
        <f>IF($A167="","",VLOOKUP($A167,'Annex 2 EHV charges'!$A:$O,3,0))</f>
        <v>New Import 5</v>
      </c>
      <c r="D167" s="101" t="str">
        <f>IF($A167="","",VLOOKUP($A167,'Annex 2 EHV charges'!$A:$O,7,0))</f>
        <v>Cwm Ifor 33kV PV</v>
      </c>
      <c r="E167" s="106">
        <f>IFERROR(IF(VLOOKUP($A167,'Annex 2 EHV charges'!$A:$O,8,FALSE)=0,"",VLOOKUP($A167,'Annex 2 EHV charges'!$A:$O,8,FALSE)),"")</f>
        <v>5.0000000000000001E-3</v>
      </c>
      <c r="F167" s="107">
        <f>IFERROR(IF(VLOOKUP($A167,'Annex 2 EHV charges'!$A:$O,9,FALSE)=0,"",VLOOKUP($A167,'Annex 2 EHV charges'!$A:$O,9,FALSE)),"")</f>
        <v>2.0499999999999998</v>
      </c>
      <c r="G167" s="108">
        <f>IFERROR(IF(VLOOKUP($A167,'Annex 2 EHV charges'!$A:$O,10,FALSE)=0,"",VLOOKUP($A167,'Annex 2 EHV charges'!$A:$O,10,FALSE)),"")</f>
        <v>2.12</v>
      </c>
      <c r="H167" s="108">
        <f>IFERROR(IF(VLOOKUP($A167,'Annex 2 EHV charges'!$A:$O,11,FALSE)=0,"",VLOOKUP($A167,'Annex 2 EHV charges'!$A:$O,11,FALSE)),"")</f>
        <v>2.12</v>
      </c>
    </row>
    <row r="168" spans="1:8" x14ac:dyDescent="0.2">
      <c r="A168" s="101" t="str">
        <f t="array" ref="A168">IFERROR(INDEX('Annex 2 EHV charges'!$A$11:$A$410, MATCH(0, IF(ISBLANK('Annex 2 EHV charges'!$A$11:$A$410),1, COUNTIF(A$4:$A167, 'Annex 2 EHV charges'!$A$11:$A$410)), 0)),"")</f>
        <v>New Import 6</v>
      </c>
      <c r="B168" s="101" t="str">
        <f>IF($A168="","",VLOOKUP($A168,'Annex 2 EHV charges'!$A:$O,2,0))</f>
        <v>New Import 6</v>
      </c>
      <c r="C168" s="102" t="str">
        <f>IF($A168="","",VLOOKUP($A168,'Annex 2 EHV charges'!$A:$O,3,0))</f>
        <v>New Import 6</v>
      </c>
      <c r="D168" s="101" t="str">
        <f>IF($A168="","",VLOOKUP($A168,'Annex 2 EHV charges'!$A:$O,7,0))</f>
        <v>ENVIROPARKS 33kV GEN</v>
      </c>
      <c r="E168" s="106">
        <f>IFERROR(IF(VLOOKUP($A168,'Annex 2 EHV charges'!$A:$O,8,FALSE)=0,"",VLOOKUP($A168,'Annex 2 EHV charges'!$A:$O,8,FALSE)),"")</f>
        <v>0.01</v>
      </c>
      <c r="F168" s="107">
        <f>IFERROR(IF(VLOOKUP($A168,'Annex 2 EHV charges'!$A:$O,9,FALSE)=0,"",VLOOKUP($A168,'Annex 2 EHV charges'!$A:$O,9,FALSE)),"")</f>
        <v>166.32</v>
      </c>
      <c r="G168" s="108">
        <f>IFERROR(IF(VLOOKUP($A168,'Annex 2 EHV charges'!$A:$O,10,FALSE)=0,"",VLOOKUP($A168,'Annex 2 EHV charges'!$A:$O,10,FALSE)),"")</f>
        <v>1.77</v>
      </c>
      <c r="H168" s="108">
        <f>IFERROR(IF(VLOOKUP($A168,'Annex 2 EHV charges'!$A:$O,11,FALSE)=0,"",VLOOKUP($A168,'Annex 2 EHV charges'!$A:$O,11,FALSE)),"")</f>
        <v>1.77</v>
      </c>
    </row>
    <row r="169" spans="1:8" x14ac:dyDescent="0.2">
      <c r="A169" s="101" t="str">
        <f t="array" ref="A169">IFERROR(INDEX('Annex 2 EHV charges'!$A$11:$A$410, MATCH(0, IF(ISBLANK('Annex 2 EHV charges'!$A$11:$A$410),1, COUNTIF(A$4:$A168, 'Annex 2 EHV charges'!$A$11:$A$410)), 0)),"")</f>
        <v>New Import 7</v>
      </c>
      <c r="B169" s="101" t="str">
        <f>IF($A169="","",VLOOKUP($A169,'Annex 2 EHV charges'!$A:$O,2,0))</f>
        <v>New Import 7</v>
      </c>
      <c r="C169" s="102" t="str">
        <f>IF($A169="","",VLOOKUP($A169,'Annex 2 EHV charges'!$A:$O,3,0))</f>
        <v>New Import 7</v>
      </c>
      <c r="D169" s="101" t="str">
        <f>IF($A169="","",VLOOKUP($A169,'Annex 2 EHV charges'!$A:$O,7,0))</f>
        <v>FOEL TRWSNANT 66kV</v>
      </c>
      <c r="E169" s="106" t="str">
        <f>IFERROR(IF(VLOOKUP($A169,'Annex 2 EHV charges'!$A:$O,8,FALSE)=0,"",VLOOKUP($A169,'Annex 2 EHV charges'!$A:$O,8,FALSE)),"")</f>
        <v/>
      </c>
      <c r="F169" s="107">
        <f>IFERROR(IF(VLOOKUP($A169,'Annex 2 EHV charges'!$A:$O,9,FALSE)=0,"",VLOOKUP($A169,'Annex 2 EHV charges'!$A:$O,9,FALSE)),"")</f>
        <v>73.319999999999993</v>
      </c>
      <c r="G169" s="108">
        <f>IFERROR(IF(VLOOKUP($A169,'Annex 2 EHV charges'!$A:$O,10,FALSE)=0,"",VLOOKUP($A169,'Annex 2 EHV charges'!$A:$O,10,FALSE)),"")</f>
        <v>1.51</v>
      </c>
      <c r="H169" s="108">
        <f>IFERROR(IF(VLOOKUP($A169,'Annex 2 EHV charges'!$A:$O,11,FALSE)=0,"",VLOOKUP($A169,'Annex 2 EHV charges'!$A:$O,11,FALSE)),"")</f>
        <v>1.51</v>
      </c>
    </row>
    <row r="170" spans="1:8" x14ac:dyDescent="0.2">
      <c r="A170" s="101" t="str">
        <f t="array" ref="A170">IFERROR(INDEX('Annex 2 EHV charges'!$A$11:$A$410, MATCH(0, IF(ISBLANK('Annex 2 EHV charges'!$A$11:$A$410),1, COUNTIF(A$4:$A169, 'Annex 2 EHV charges'!$A$11:$A$410)), 0)),"")</f>
        <v>New Import 9</v>
      </c>
      <c r="B170" s="101" t="str">
        <f>IF($A170="","",VLOOKUP($A170,'Annex 2 EHV charges'!$A:$O,2,0))</f>
        <v>New Import 9</v>
      </c>
      <c r="C170" s="102" t="str">
        <f>IF($A170="","",VLOOKUP($A170,'Annex 2 EHV charges'!$A:$O,3,0))</f>
        <v>New Import 9</v>
      </c>
      <c r="D170" s="101" t="str">
        <f>IF($A170="","",VLOOKUP($A170,'Annex 2 EHV charges'!$A:$O,7,0))</f>
        <v>Hawse Farm 132kV PV</v>
      </c>
      <c r="E170" s="106" t="str">
        <f>IFERROR(IF(VLOOKUP($A170,'Annex 2 EHV charges'!$A:$O,8,FALSE)=0,"",VLOOKUP($A170,'Annex 2 EHV charges'!$A:$O,8,FALSE)),"")</f>
        <v/>
      </c>
      <c r="F170" s="107">
        <f>IFERROR(IF(VLOOKUP($A170,'Annex 2 EHV charges'!$A:$O,9,FALSE)=0,"",VLOOKUP($A170,'Annex 2 EHV charges'!$A:$O,9,FALSE)),"")</f>
        <v>1.81</v>
      </c>
      <c r="G170" s="108">
        <f>IFERROR(IF(VLOOKUP($A170,'Annex 2 EHV charges'!$A:$O,10,FALSE)=0,"",VLOOKUP($A170,'Annex 2 EHV charges'!$A:$O,10,FALSE)),"")</f>
        <v>3.34</v>
      </c>
      <c r="H170" s="108">
        <f>IFERROR(IF(VLOOKUP($A170,'Annex 2 EHV charges'!$A:$O,11,FALSE)=0,"",VLOOKUP($A170,'Annex 2 EHV charges'!$A:$O,11,FALSE)),"")</f>
        <v>3.34</v>
      </c>
    </row>
    <row r="171" spans="1:8" ht="25.5" x14ac:dyDescent="0.2">
      <c r="A171" s="101" t="str">
        <f t="array" ref="A171">IFERROR(INDEX('Annex 2 EHV charges'!$A$11:$A$410, MATCH(0, IF(ISBLANK('Annex 2 EHV charges'!$A$11:$A$410),1, COUNTIF(A$4:$A170, 'Annex 2 EHV charges'!$A$11:$A$410)), 0)),"")</f>
        <v>New Import 10</v>
      </c>
      <c r="B171" s="101" t="str">
        <f>IF($A171="","",VLOOKUP($A171,'Annex 2 EHV charges'!$A:$O,2,0))</f>
        <v>New Import 10</v>
      </c>
      <c r="C171" s="102" t="str">
        <f>IF($A171="","",VLOOKUP($A171,'Annex 2 EHV charges'!$A:$O,3,0))</f>
        <v>New Import 10</v>
      </c>
      <c r="D171" s="101" t="str">
        <f>IF($A171="","",VLOOKUP($A171,'Annex 2 EHV charges'!$A:$O,7,0))</f>
        <v>Hendy 66kV WF</v>
      </c>
      <c r="E171" s="106">
        <f>IFERROR(IF(VLOOKUP($A171,'Annex 2 EHV charges'!$A:$O,8,FALSE)=0,"",VLOOKUP($A171,'Annex 2 EHV charges'!$A:$O,8,FALSE)),"")</f>
        <v>1.921</v>
      </c>
      <c r="F171" s="107">
        <f>IFERROR(IF(VLOOKUP($A171,'Annex 2 EHV charges'!$A:$O,9,FALSE)=0,"",VLOOKUP($A171,'Annex 2 EHV charges'!$A:$O,9,FALSE)),"")</f>
        <v>32.75</v>
      </c>
      <c r="G171" s="108">
        <f>IFERROR(IF(VLOOKUP($A171,'Annex 2 EHV charges'!$A:$O,10,FALSE)=0,"",VLOOKUP($A171,'Annex 2 EHV charges'!$A:$O,10,FALSE)),"")</f>
        <v>5.35</v>
      </c>
      <c r="H171" s="108">
        <f>IFERROR(IF(VLOOKUP($A171,'Annex 2 EHV charges'!$A:$O,11,FALSE)=0,"",VLOOKUP($A171,'Annex 2 EHV charges'!$A:$O,11,FALSE)),"")</f>
        <v>5.35</v>
      </c>
    </row>
    <row r="172" spans="1:8" ht="25.5" x14ac:dyDescent="0.2">
      <c r="A172" s="101" t="str">
        <f t="array" ref="A172">IFERROR(INDEX('Annex 2 EHV charges'!$A$11:$A$410, MATCH(0, IF(ISBLANK('Annex 2 EHV charges'!$A$11:$A$410),1, COUNTIF(A$4:$A171, 'Annex 2 EHV charges'!$A$11:$A$410)), 0)),"")</f>
        <v>New Import 11</v>
      </c>
      <c r="B172" s="101" t="str">
        <f>IF($A172="","",VLOOKUP($A172,'Annex 2 EHV charges'!$A:$O,2,0))</f>
        <v>New Import 11</v>
      </c>
      <c r="C172" s="102" t="str">
        <f>IF($A172="","",VLOOKUP($A172,'Annex 2 EHV charges'!$A:$O,3,0))</f>
        <v>New Import 11</v>
      </c>
      <c r="D172" s="101" t="str">
        <f>IF($A172="","",VLOOKUP($A172,'Annex 2 EHV charges'!$A:$O,7,0))</f>
        <v>Hopkins Farm 33kV PV</v>
      </c>
      <c r="E172" s="106">
        <f>IFERROR(IF(VLOOKUP($A172,'Annex 2 EHV charges'!$A:$O,8,FALSE)=0,"",VLOOKUP($A172,'Annex 2 EHV charges'!$A:$O,8,FALSE)),"")</f>
        <v>5.0999999999999997E-2</v>
      </c>
      <c r="F172" s="107">
        <f>IFERROR(IF(VLOOKUP($A172,'Annex 2 EHV charges'!$A:$O,9,FALSE)=0,"",VLOOKUP($A172,'Annex 2 EHV charges'!$A:$O,9,FALSE)),"")</f>
        <v>25.5</v>
      </c>
      <c r="G172" s="108">
        <f>IFERROR(IF(VLOOKUP($A172,'Annex 2 EHV charges'!$A:$O,10,FALSE)=0,"",VLOOKUP($A172,'Annex 2 EHV charges'!$A:$O,10,FALSE)),"")</f>
        <v>2.4900000000000002</v>
      </c>
      <c r="H172" s="108">
        <f>IFERROR(IF(VLOOKUP($A172,'Annex 2 EHV charges'!$A:$O,11,FALSE)=0,"",VLOOKUP($A172,'Annex 2 EHV charges'!$A:$O,11,FALSE)),"")</f>
        <v>2.4900000000000002</v>
      </c>
    </row>
    <row r="173" spans="1:8" ht="25.5" x14ac:dyDescent="0.2">
      <c r="A173" s="101" t="str">
        <f t="array" ref="A173">IFERROR(INDEX('Annex 2 EHV charges'!$A$11:$A$410, MATCH(0, IF(ISBLANK('Annex 2 EHV charges'!$A$11:$A$410),1, COUNTIF(A$4:$A172, 'Annex 2 EHV charges'!$A$11:$A$410)), 0)),"")</f>
        <v>New Import 12</v>
      </c>
      <c r="B173" s="101" t="str">
        <f>IF($A173="","",VLOOKUP($A173,'Annex 2 EHV charges'!$A:$O,2,0))</f>
        <v>New Import 12</v>
      </c>
      <c r="C173" s="102" t="str">
        <f>IF($A173="","",VLOOKUP($A173,'Annex 2 EHV charges'!$A:$O,3,0))</f>
        <v>New Import 12</v>
      </c>
      <c r="D173" s="101" t="str">
        <f>IF($A173="","",VLOOKUP($A173,'Annex 2 EHV charges'!$A:$O,7,0))</f>
        <v>LLANWERN FM 132kV GEN</v>
      </c>
      <c r="E173" s="106">
        <f>IFERROR(IF(VLOOKUP($A173,'Annex 2 EHV charges'!$A:$O,8,FALSE)=0,"",VLOOKUP($A173,'Annex 2 EHV charges'!$A:$O,8,FALSE)),"")</f>
        <v>1E-3</v>
      </c>
      <c r="F173" s="107">
        <f>IFERROR(IF(VLOOKUP($A173,'Annex 2 EHV charges'!$A:$O,9,FALSE)=0,"",VLOOKUP($A173,'Annex 2 EHV charges'!$A:$O,9,FALSE)),"")</f>
        <v>1.7</v>
      </c>
      <c r="G173" s="108">
        <f>IFERROR(IF(VLOOKUP($A173,'Annex 2 EHV charges'!$A:$O,10,FALSE)=0,"",VLOOKUP($A173,'Annex 2 EHV charges'!$A:$O,10,FALSE)),"")</f>
        <v>2.81</v>
      </c>
      <c r="H173" s="108">
        <f>IFERROR(IF(VLOOKUP($A173,'Annex 2 EHV charges'!$A:$O,11,FALSE)=0,"",VLOOKUP($A173,'Annex 2 EHV charges'!$A:$O,11,FALSE)),"")</f>
        <v>2.81</v>
      </c>
    </row>
    <row r="174" spans="1:8" ht="25.5" x14ac:dyDescent="0.2">
      <c r="A174" s="101" t="str">
        <f t="array" ref="A174">IFERROR(INDEX('Annex 2 EHV charges'!$A$11:$A$410, MATCH(0, IF(ISBLANK('Annex 2 EHV charges'!$A$11:$A$410),1, COUNTIF(A$4:$A173, 'Annex 2 EHV charges'!$A$11:$A$410)), 0)),"")</f>
        <v>New Import 13</v>
      </c>
      <c r="B174" s="101" t="str">
        <f>IF($A174="","",VLOOKUP($A174,'Annex 2 EHV charges'!$A:$O,2,0))</f>
        <v>New Import 13</v>
      </c>
      <c r="C174" s="102" t="str">
        <f>IF($A174="","",VLOOKUP($A174,'Annex 2 EHV charges'!$A:$O,3,0))</f>
        <v>New Import 13</v>
      </c>
      <c r="D174" s="101" t="str">
        <f>IF($A174="","",VLOOKUP($A174,'Annex 2 EHV charges'!$A:$O,7,0))</f>
        <v>Longlands Solar Park 33kV PV</v>
      </c>
      <c r="E174" s="106" t="str">
        <f>IFERROR(IF(VLOOKUP($A174,'Annex 2 EHV charges'!$A:$O,8,FALSE)=0,"",VLOOKUP($A174,'Annex 2 EHV charges'!$A:$O,8,FALSE)),"")</f>
        <v/>
      </c>
      <c r="F174" s="107">
        <f>IFERROR(IF(VLOOKUP($A174,'Annex 2 EHV charges'!$A:$O,9,FALSE)=0,"",VLOOKUP($A174,'Annex 2 EHV charges'!$A:$O,9,FALSE)),"")</f>
        <v>10.89</v>
      </c>
      <c r="G174" s="108">
        <f>IFERROR(IF(VLOOKUP($A174,'Annex 2 EHV charges'!$A:$O,10,FALSE)=0,"",VLOOKUP($A174,'Annex 2 EHV charges'!$A:$O,10,FALSE)),"")</f>
        <v>2.4500000000000002</v>
      </c>
      <c r="H174" s="108">
        <f>IFERROR(IF(VLOOKUP($A174,'Annex 2 EHV charges'!$A:$O,11,FALSE)=0,"",VLOOKUP($A174,'Annex 2 EHV charges'!$A:$O,11,FALSE)),"")</f>
        <v>2.4500000000000002</v>
      </c>
    </row>
    <row r="175" spans="1:8" ht="25.5" x14ac:dyDescent="0.2">
      <c r="A175" s="101" t="str">
        <f t="array" ref="A175">IFERROR(INDEX('Annex 2 EHV charges'!$A$11:$A$410, MATCH(0, IF(ISBLANK('Annex 2 EHV charges'!$A$11:$A$410),1, COUNTIF(A$4:$A174, 'Annex 2 EHV charges'!$A$11:$A$410)), 0)),"")</f>
        <v>New Import 14</v>
      </c>
      <c r="B175" s="101" t="str">
        <f>IF($A175="","",VLOOKUP($A175,'Annex 2 EHV charges'!$A:$O,2,0))</f>
        <v>New Import 14</v>
      </c>
      <c r="C175" s="102" t="str">
        <f>IF($A175="","",VLOOKUP($A175,'Annex 2 EHV charges'!$A:$O,3,0))</f>
        <v>New Import 14</v>
      </c>
      <c r="D175" s="101" t="str">
        <f>IF($A175="","",VLOOKUP($A175,'Annex 2 EHV charges'!$A:$O,7,0))</f>
        <v>Manmoel 33kV WF</v>
      </c>
      <c r="E175" s="106" t="str">
        <f>IFERROR(IF(VLOOKUP($A175,'Annex 2 EHV charges'!$A:$O,8,FALSE)=0,"",VLOOKUP($A175,'Annex 2 EHV charges'!$A:$O,8,FALSE)),"")</f>
        <v/>
      </c>
      <c r="F175" s="107">
        <f>IFERROR(IF(VLOOKUP($A175,'Annex 2 EHV charges'!$A:$O,9,FALSE)=0,"",VLOOKUP($A175,'Annex 2 EHV charges'!$A:$O,9,FALSE)),"")</f>
        <v>26.36</v>
      </c>
      <c r="G175" s="108">
        <f>IFERROR(IF(VLOOKUP($A175,'Annex 2 EHV charges'!$A:$O,10,FALSE)=0,"",VLOOKUP($A175,'Annex 2 EHV charges'!$A:$O,10,FALSE)),"")</f>
        <v>1.56</v>
      </c>
      <c r="H175" s="108">
        <f>IFERROR(IF(VLOOKUP($A175,'Annex 2 EHV charges'!$A:$O,11,FALSE)=0,"",VLOOKUP($A175,'Annex 2 EHV charges'!$A:$O,11,FALSE)),"")</f>
        <v>1.56</v>
      </c>
    </row>
    <row r="176" spans="1:8" ht="25.5" x14ac:dyDescent="0.2">
      <c r="A176" s="101" t="str">
        <f t="array" ref="A176">IFERROR(INDEX('Annex 2 EHV charges'!$A$11:$A$410, MATCH(0, IF(ISBLANK('Annex 2 EHV charges'!$A$11:$A$410),1, COUNTIF(A$4:$A175, 'Annex 2 EHV charges'!$A$11:$A$410)), 0)),"")</f>
        <v>New Import 15</v>
      </c>
      <c r="B176" s="101" t="str">
        <f>IF($A176="","",VLOOKUP($A176,'Annex 2 EHV charges'!$A:$O,2,0))</f>
        <v>New Import 15</v>
      </c>
      <c r="C176" s="102" t="str">
        <f>IF($A176="","",VLOOKUP($A176,'Annex 2 EHV charges'!$A:$O,3,0))</f>
        <v>New Import 15</v>
      </c>
      <c r="D176" s="101" t="str">
        <f>IF($A176="","",VLOOKUP($A176,'Annex 2 EHV charges'!$A:$O,7,0))</f>
        <v>Manorafon 33kV</v>
      </c>
      <c r="E176" s="106">
        <f>IFERROR(IF(VLOOKUP($A176,'Annex 2 EHV charges'!$A:$O,8,FALSE)=0,"",VLOOKUP($A176,'Annex 2 EHV charges'!$A:$O,8,FALSE)),"")</f>
        <v>3.2389999999999999</v>
      </c>
      <c r="F176" s="107" t="str">
        <f>IFERROR(IF(VLOOKUP($A176,'Annex 2 EHV charges'!$A:$O,9,FALSE)=0,"",VLOOKUP($A176,'Annex 2 EHV charges'!$A:$O,9,FALSE)),"")</f>
        <v/>
      </c>
      <c r="G176" s="108">
        <f>IFERROR(IF(VLOOKUP($A176,'Annex 2 EHV charges'!$A:$O,10,FALSE)=0,"",VLOOKUP($A176,'Annex 2 EHV charges'!$A:$O,10,FALSE)),"")</f>
        <v>7.58</v>
      </c>
      <c r="H176" s="108">
        <f>IFERROR(IF(VLOOKUP($A176,'Annex 2 EHV charges'!$A:$O,11,FALSE)=0,"",VLOOKUP($A176,'Annex 2 EHV charges'!$A:$O,11,FALSE)),"")</f>
        <v>7.58</v>
      </c>
    </row>
    <row r="177" spans="1:8" ht="25.5" x14ac:dyDescent="0.2">
      <c r="A177" s="101" t="str">
        <f t="array" ref="A177">IFERROR(INDEX('Annex 2 EHV charges'!$A$11:$A$410, MATCH(0, IF(ISBLANK('Annex 2 EHV charges'!$A$11:$A$410),1, COUNTIF(A$4:$A176, 'Annex 2 EHV charges'!$A$11:$A$410)), 0)),"")</f>
        <v>New Import 16</v>
      </c>
      <c r="B177" s="101" t="str">
        <f>IF($A177="","",VLOOKUP($A177,'Annex 2 EHV charges'!$A:$O,2,0))</f>
        <v>New Import 16</v>
      </c>
      <c r="C177" s="102" t="str">
        <f>IF($A177="","",VLOOKUP($A177,'Annex 2 EHV charges'!$A:$O,3,0))</f>
        <v>New Import 16</v>
      </c>
      <c r="D177" s="101" t="str">
        <f>IF($A177="","",VLOOKUP($A177,'Annex 2 EHV charges'!$A:$O,7,0))</f>
        <v>MELIN COURT 33kV GEN</v>
      </c>
      <c r="E177" s="106">
        <f>IFERROR(IF(VLOOKUP($A177,'Annex 2 EHV charges'!$A:$O,8,FALSE)=0,"",VLOOKUP($A177,'Annex 2 EHV charges'!$A:$O,8,FALSE)),"")</f>
        <v>3.6999999999999998E-2</v>
      </c>
      <c r="F177" s="107">
        <f>IFERROR(IF(VLOOKUP($A177,'Annex 2 EHV charges'!$A:$O,9,FALSE)=0,"",VLOOKUP($A177,'Annex 2 EHV charges'!$A:$O,9,FALSE)),"")</f>
        <v>17.86</v>
      </c>
      <c r="G177" s="108">
        <f>IFERROR(IF(VLOOKUP($A177,'Annex 2 EHV charges'!$A:$O,10,FALSE)=0,"",VLOOKUP($A177,'Annex 2 EHV charges'!$A:$O,10,FALSE)),"")</f>
        <v>1.71</v>
      </c>
      <c r="H177" s="108">
        <f>IFERROR(IF(VLOOKUP($A177,'Annex 2 EHV charges'!$A:$O,11,FALSE)=0,"",VLOOKUP($A177,'Annex 2 EHV charges'!$A:$O,11,FALSE)),"")</f>
        <v>1.71</v>
      </c>
    </row>
    <row r="178" spans="1:8" ht="25.5" x14ac:dyDescent="0.2">
      <c r="A178" s="101" t="str">
        <f t="array" ref="A178">IFERROR(INDEX('Annex 2 EHV charges'!$A$11:$A$410, MATCH(0, IF(ISBLANK('Annex 2 EHV charges'!$A$11:$A$410),1, COUNTIF(A$4:$A177, 'Annex 2 EHV charges'!$A$11:$A$410)), 0)),"")</f>
        <v>New Import 17</v>
      </c>
      <c r="B178" s="101" t="str">
        <f>IF($A178="","",VLOOKUP($A178,'Annex 2 EHV charges'!$A:$O,2,0))</f>
        <v>New Import 17</v>
      </c>
      <c r="C178" s="102" t="str">
        <f>IF($A178="","",VLOOKUP($A178,'Annex 2 EHV charges'!$A:$O,3,0))</f>
        <v>New Import 17</v>
      </c>
      <c r="D178" s="101" t="str">
        <f>IF($A178="","",VLOOKUP($A178,'Annex 2 EHV charges'!$A:$O,7,0))</f>
        <v>Mynydd Fforch-dwm 33kV PV</v>
      </c>
      <c r="E178" s="106">
        <f>IFERROR(IF(VLOOKUP($A178,'Annex 2 EHV charges'!$A:$O,8,FALSE)=0,"",VLOOKUP($A178,'Annex 2 EHV charges'!$A:$O,8,FALSE)),"")</f>
        <v>2E-3</v>
      </c>
      <c r="F178" s="107">
        <f>IFERROR(IF(VLOOKUP($A178,'Annex 2 EHV charges'!$A:$O,9,FALSE)=0,"",VLOOKUP($A178,'Annex 2 EHV charges'!$A:$O,9,FALSE)),"")</f>
        <v>50.54</v>
      </c>
      <c r="G178" s="108">
        <f>IFERROR(IF(VLOOKUP($A178,'Annex 2 EHV charges'!$A:$O,10,FALSE)=0,"",VLOOKUP($A178,'Annex 2 EHV charges'!$A:$O,10,FALSE)),"")</f>
        <v>1.28</v>
      </c>
      <c r="H178" s="108">
        <f>IFERROR(IF(VLOOKUP($A178,'Annex 2 EHV charges'!$A:$O,11,FALSE)=0,"",VLOOKUP($A178,'Annex 2 EHV charges'!$A:$O,11,FALSE)),"")</f>
        <v>1.28</v>
      </c>
    </row>
    <row r="179" spans="1:8" ht="25.5" x14ac:dyDescent="0.2">
      <c r="A179" s="101" t="str">
        <f t="array" ref="A179">IFERROR(INDEX('Annex 2 EHV charges'!$A$11:$A$410, MATCH(0, IF(ISBLANK('Annex 2 EHV charges'!$A$11:$A$410),1, COUNTIF(A$4:$A178, 'Annex 2 EHV charges'!$A$11:$A$410)), 0)),"")</f>
        <v>New Import 18</v>
      </c>
      <c r="B179" s="101" t="str">
        <f>IF($A179="","",VLOOKUP($A179,'Annex 2 EHV charges'!$A:$O,2,0))</f>
        <v>New Import 18</v>
      </c>
      <c r="C179" s="102" t="str">
        <f>IF($A179="","",VLOOKUP($A179,'Annex 2 EHV charges'!$A:$O,3,0))</f>
        <v>New Import 18</v>
      </c>
      <c r="D179" s="101" t="str">
        <f>IF($A179="","",VLOOKUP($A179,'Annex 2 EHV charges'!$A:$O,7,0))</f>
        <v>PENCOED STOR 132kV</v>
      </c>
      <c r="E179" s="106">
        <f>IFERROR(IF(VLOOKUP($A179,'Annex 2 EHV charges'!$A:$O,8,FALSE)=0,"",VLOOKUP($A179,'Annex 2 EHV charges'!$A:$O,8,FALSE)),"")</f>
        <v>3.0000000000000001E-3</v>
      </c>
      <c r="F179" s="107">
        <f>IFERROR(IF(VLOOKUP($A179,'Annex 2 EHV charges'!$A:$O,9,FALSE)=0,"",VLOOKUP($A179,'Annex 2 EHV charges'!$A:$O,9,FALSE)),"")</f>
        <v>3.35</v>
      </c>
      <c r="G179" s="108">
        <f>IFERROR(IF(VLOOKUP($A179,'Annex 2 EHV charges'!$A:$O,10,FALSE)=0,"",VLOOKUP($A179,'Annex 2 EHV charges'!$A:$O,10,FALSE)),"")</f>
        <v>2.17</v>
      </c>
      <c r="H179" s="108">
        <f>IFERROR(IF(VLOOKUP($A179,'Annex 2 EHV charges'!$A:$O,11,FALSE)=0,"",VLOOKUP($A179,'Annex 2 EHV charges'!$A:$O,11,FALSE)),"")</f>
        <v>2.17</v>
      </c>
    </row>
    <row r="180" spans="1:8" ht="25.5" x14ac:dyDescent="0.2">
      <c r="A180" s="101" t="str">
        <f t="array" ref="A180">IFERROR(INDEX('Annex 2 EHV charges'!$A$11:$A$410, MATCH(0, IF(ISBLANK('Annex 2 EHV charges'!$A$11:$A$410),1, COUNTIF(A$4:$A179, 'Annex 2 EHV charges'!$A$11:$A$410)), 0)),"")</f>
        <v>New Import 19</v>
      </c>
      <c r="B180" s="101" t="str">
        <f>IF($A180="","",VLOOKUP($A180,'Annex 2 EHV charges'!$A:$O,2,0))</f>
        <v>New Import 19</v>
      </c>
      <c r="C180" s="102" t="str">
        <f>IF($A180="","",VLOOKUP($A180,'Annex 2 EHV charges'!$A:$O,3,0))</f>
        <v>New Import 19</v>
      </c>
      <c r="D180" s="101" t="str">
        <f>IF($A180="","",VLOOKUP($A180,'Annex 2 EHV charges'!$A:$O,7,0))</f>
        <v>PENDERI 132kV GEN</v>
      </c>
      <c r="E180" s="106">
        <f>IFERROR(IF(VLOOKUP($A180,'Annex 2 EHV charges'!$A:$O,8,FALSE)=0,"",VLOOKUP($A180,'Annex 2 EHV charges'!$A:$O,8,FALSE)),"")</f>
        <v>4.3999999999999997E-2</v>
      </c>
      <c r="F180" s="107">
        <f>IFERROR(IF(VLOOKUP($A180,'Annex 2 EHV charges'!$A:$O,9,FALSE)=0,"",VLOOKUP($A180,'Annex 2 EHV charges'!$A:$O,9,FALSE)),"")</f>
        <v>14.81</v>
      </c>
      <c r="G180" s="108">
        <f>IFERROR(IF(VLOOKUP($A180,'Annex 2 EHV charges'!$A:$O,10,FALSE)=0,"",VLOOKUP($A180,'Annex 2 EHV charges'!$A:$O,10,FALSE)),"")</f>
        <v>3.65</v>
      </c>
      <c r="H180" s="108">
        <f>IFERROR(IF(VLOOKUP($A180,'Annex 2 EHV charges'!$A:$O,11,FALSE)=0,"",VLOOKUP($A180,'Annex 2 EHV charges'!$A:$O,11,FALSE)),"")</f>
        <v>3.65</v>
      </c>
    </row>
    <row r="181" spans="1:8" ht="25.5" x14ac:dyDescent="0.2">
      <c r="A181" s="101" t="str">
        <f t="array" ref="A181">IFERROR(INDEX('Annex 2 EHV charges'!$A$11:$A$410, MATCH(0, IF(ISBLANK('Annex 2 EHV charges'!$A$11:$A$410),1, COUNTIF(A$4:$A180, 'Annex 2 EHV charges'!$A$11:$A$410)), 0)),"")</f>
        <v>New Import 20</v>
      </c>
      <c r="B181" s="101" t="str">
        <f>IF($A181="","",VLOOKUP($A181,'Annex 2 EHV charges'!$A:$O,2,0))</f>
        <v>New Import 20</v>
      </c>
      <c r="C181" s="102" t="str">
        <f>IF($A181="","",VLOOKUP($A181,'Annex 2 EHV charges'!$A:$O,3,0))</f>
        <v>New Import 20</v>
      </c>
      <c r="D181" s="101" t="str">
        <f>IF($A181="","",VLOOKUP($A181,'Annex 2 EHV charges'!$A:$O,7,0))</f>
        <v>Penllergaer Solar Park 33kV</v>
      </c>
      <c r="E181" s="106" t="str">
        <f>IFERROR(IF(VLOOKUP($A181,'Annex 2 EHV charges'!$A:$O,8,FALSE)=0,"",VLOOKUP($A181,'Annex 2 EHV charges'!$A:$O,8,FALSE)),"")</f>
        <v/>
      </c>
      <c r="F181" s="107">
        <f>IFERROR(IF(VLOOKUP($A181,'Annex 2 EHV charges'!$A:$O,9,FALSE)=0,"",VLOOKUP($A181,'Annex 2 EHV charges'!$A:$O,9,FALSE)),"")</f>
        <v>11.48</v>
      </c>
      <c r="G181" s="108">
        <f>IFERROR(IF(VLOOKUP($A181,'Annex 2 EHV charges'!$A:$O,10,FALSE)=0,"",VLOOKUP($A181,'Annex 2 EHV charges'!$A:$O,10,FALSE)),"")</f>
        <v>1.38</v>
      </c>
      <c r="H181" s="108">
        <f>IFERROR(IF(VLOOKUP($A181,'Annex 2 EHV charges'!$A:$O,11,FALSE)=0,"",VLOOKUP($A181,'Annex 2 EHV charges'!$A:$O,11,FALSE)),"")</f>
        <v>1.38</v>
      </c>
    </row>
    <row r="182" spans="1:8" ht="25.5" x14ac:dyDescent="0.2">
      <c r="A182" s="101" t="str">
        <f t="array" ref="A182">IFERROR(INDEX('Annex 2 EHV charges'!$A$11:$A$410, MATCH(0, IF(ISBLANK('Annex 2 EHV charges'!$A$11:$A$410),1, COUNTIF(A$4:$A181, 'Annex 2 EHV charges'!$A$11:$A$410)), 0)),"")</f>
        <v>New Import 21</v>
      </c>
      <c r="B182" s="101" t="str">
        <f>IF($A182="","",VLOOKUP($A182,'Annex 2 EHV charges'!$A:$O,2,0))</f>
        <v>New Import 21</v>
      </c>
      <c r="C182" s="102" t="str">
        <f>IF($A182="","",VLOOKUP($A182,'Annex 2 EHV charges'!$A:$O,3,0))</f>
        <v>New Import 21</v>
      </c>
      <c r="D182" s="101" t="str">
        <f>IF($A182="","",VLOOKUP($A182,'Annex 2 EHV charges'!$A:$O,7,0))</f>
        <v>Pentrebach 66kV PV</v>
      </c>
      <c r="E182" s="106">
        <f>IFERROR(IF(VLOOKUP($A182,'Annex 2 EHV charges'!$A:$O,8,FALSE)=0,"",VLOOKUP($A182,'Annex 2 EHV charges'!$A:$O,8,FALSE)),"")</f>
        <v>1.0549999999999999</v>
      </c>
      <c r="F182" s="107">
        <f>IFERROR(IF(VLOOKUP($A182,'Annex 2 EHV charges'!$A:$O,9,FALSE)=0,"",VLOOKUP($A182,'Annex 2 EHV charges'!$A:$O,9,FALSE)),"")</f>
        <v>6.23</v>
      </c>
      <c r="G182" s="108">
        <f>IFERROR(IF(VLOOKUP($A182,'Annex 2 EHV charges'!$A:$O,10,FALSE)=0,"",VLOOKUP($A182,'Annex 2 EHV charges'!$A:$O,10,FALSE)),"")</f>
        <v>2.46</v>
      </c>
      <c r="H182" s="108">
        <f>IFERROR(IF(VLOOKUP($A182,'Annex 2 EHV charges'!$A:$O,11,FALSE)=0,"",VLOOKUP($A182,'Annex 2 EHV charges'!$A:$O,11,FALSE)),"")</f>
        <v>2.46</v>
      </c>
    </row>
    <row r="183" spans="1:8" ht="25.5" x14ac:dyDescent="0.2">
      <c r="A183" s="101" t="str">
        <f t="array" ref="A183">IFERROR(INDEX('Annex 2 EHV charges'!$A$11:$A$410, MATCH(0, IF(ISBLANK('Annex 2 EHV charges'!$A$11:$A$410),1, COUNTIF(A$4:$A182, 'Annex 2 EHV charges'!$A$11:$A$410)), 0)),"")</f>
        <v>New Import 22</v>
      </c>
      <c r="B183" s="101" t="str">
        <f>IF($A183="","",VLOOKUP($A183,'Annex 2 EHV charges'!$A:$O,2,0))</f>
        <v>New Import 22</v>
      </c>
      <c r="C183" s="102" t="str">
        <f>IF($A183="","",VLOOKUP($A183,'Annex 2 EHV charges'!$A:$O,3,0))</f>
        <v>New Import 22</v>
      </c>
      <c r="D183" s="101" t="str">
        <f>IF($A183="","",VLOOKUP($A183,'Annex 2 EHV charges'!$A:$O,7,0))</f>
        <v>SOUTHBROOK STOR 33kV GEN</v>
      </c>
      <c r="E183" s="106">
        <f>IFERROR(IF(VLOOKUP($A183,'Annex 2 EHV charges'!$A:$O,8,FALSE)=0,"",VLOOKUP($A183,'Annex 2 EHV charges'!$A:$O,8,FALSE)),"")</f>
        <v>0.34399999999999997</v>
      </c>
      <c r="F183" s="107">
        <f>IFERROR(IF(VLOOKUP($A183,'Annex 2 EHV charges'!$A:$O,9,FALSE)=0,"",VLOOKUP($A183,'Annex 2 EHV charges'!$A:$O,9,FALSE)),"")</f>
        <v>5.46</v>
      </c>
      <c r="G183" s="108">
        <f>IFERROR(IF(VLOOKUP($A183,'Annex 2 EHV charges'!$A:$O,10,FALSE)=0,"",VLOOKUP($A183,'Annex 2 EHV charges'!$A:$O,10,FALSE)),"")</f>
        <v>1.92</v>
      </c>
      <c r="H183" s="108">
        <f>IFERROR(IF(VLOOKUP($A183,'Annex 2 EHV charges'!$A:$O,11,FALSE)=0,"",VLOOKUP($A183,'Annex 2 EHV charges'!$A:$O,11,FALSE)),"")</f>
        <v>1.92</v>
      </c>
    </row>
    <row r="184" spans="1:8" ht="25.5" x14ac:dyDescent="0.2">
      <c r="A184" s="101" t="str">
        <f t="array" ref="A184">IFERROR(INDEX('Annex 2 EHV charges'!$A$11:$A$410, MATCH(0, IF(ISBLANK('Annex 2 EHV charges'!$A$11:$A$410),1, COUNTIF(A$4:$A183, 'Annex 2 EHV charges'!$A$11:$A$410)), 0)),"")</f>
        <v>New Import 23</v>
      </c>
      <c r="B184" s="101" t="str">
        <f>IF($A184="","",VLOOKUP($A184,'Annex 2 EHV charges'!$A:$O,2,0))</f>
        <v>New Import 23</v>
      </c>
      <c r="C184" s="102" t="str">
        <f>IF($A184="","",VLOOKUP($A184,'Annex 2 EHV charges'!$A:$O,3,0))</f>
        <v>New Import 23</v>
      </c>
      <c r="D184" s="101" t="str">
        <f>IF($A184="","",VLOOKUP($A184,'Annex 2 EHV charges'!$A:$O,7,0))</f>
        <v>Vogen 33kV Biomass</v>
      </c>
      <c r="E184" s="106">
        <f>IFERROR(IF(VLOOKUP($A184,'Annex 2 EHV charges'!$A:$O,8,FALSE)=0,"",VLOOKUP($A184,'Annex 2 EHV charges'!$A:$O,8,FALSE)),"")</f>
        <v>2.1999999999999999E-2</v>
      </c>
      <c r="F184" s="107">
        <f>IFERROR(IF(VLOOKUP($A184,'Annex 2 EHV charges'!$A:$O,9,FALSE)=0,"",VLOOKUP($A184,'Annex 2 EHV charges'!$A:$O,9,FALSE)),"")</f>
        <v>423.18</v>
      </c>
      <c r="G184" s="108">
        <f>IFERROR(IF(VLOOKUP($A184,'Annex 2 EHV charges'!$A:$O,10,FALSE)=0,"",VLOOKUP($A184,'Annex 2 EHV charges'!$A:$O,10,FALSE)),"")</f>
        <v>1.68</v>
      </c>
      <c r="H184" s="108">
        <f>IFERROR(IF(VLOOKUP($A184,'Annex 2 EHV charges'!$A:$O,11,FALSE)=0,"",VLOOKUP($A184,'Annex 2 EHV charges'!$A:$O,11,FALSE)),"")</f>
        <v>1.68</v>
      </c>
    </row>
    <row r="185" spans="1:8" ht="25.5" x14ac:dyDescent="0.2">
      <c r="A185" s="101" t="str">
        <f t="array" ref="A185">IFERROR(INDEX('Annex 2 EHV charges'!$A$11:$A$410, MATCH(0, IF(ISBLANK('Annex 2 EHV charges'!$A$11:$A$410),1, COUNTIF(A$4:$A184, 'Annex 2 EHV charges'!$A$11:$A$410)), 0)),"")</f>
        <v>New Import 24</v>
      </c>
      <c r="B185" s="101" t="str">
        <f>IF($A185="","",VLOOKUP($A185,'Annex 2 EHV charges'!$A:$O,2,0))</f>
        <v>New Import 24</v>
      </c>
      <c r="C185" s="102" t="str">
        <f>IF($A185="","",VLOOKUP($A185,'Annex 2 EHV charges'!$A:$O,3,0))</f>
        <v>New Import 24</v>
      </c>
      <c r="D185" s="101" t="str">
        <f>IF($A185="","",VLOOKUP($A185,'Annex 2 EHV charges'!$A:$O,7,0))</f>
        <v>Wauntysswg Park 33kV PV</v>
      </c>
      <c r="E185" s="106" t="str">
        <f>IFERROR(IF(VLOOKUP($A185,'Annex 2 EHV charges'!$A:$O,8,FALSE)=0,"",VLOOKUP($A185,'Annex 2 EHV charges'!$A:$O,8,FALSE)),"")</f>
        <v/>
      </c>
      <c r="F185" s="107">
        <f>IFERROR(IF(VLOOKUP($A185,'Annex 2 EHV charges'!$A:$O,9,FALSE)=0,"",VLOOKUP($A185,'Annex 2 EHV charges'!$A:$O,9,FALSE)),"")</f>
        <v>1.66</v>
      </c>
      <c r="G185" s="108">
        <f>IFERROR(IF(VLOOKUP($A185,'Annex 2 EHV charges'!$A:$O,10,FALSE)=0,"",VLOOKUP($A185,'Annex 2 EHV charges'!$A:$O,10,FALSE)),"")</f>
        <v>3.57</v>
      </c>
      <c r="H185" s="108">
        <f>IFERROR(IF(VLOOKUP($A185,'Annex 2 EHV charges'!$A:$O,11,FALSE)=0,"",VLOOKUP($A185,'Annex 2 EHV charges'!$A:$O,11,FALSE)),"")</f>
        <v>3.57</v>
      </c>
    </row>
    <row r="186" spans="1:8" ht="25.5" x14ac:dyDescent="0.2">
      <c r="A186" s="101" t="str">
        <f t="array" ref="A186">IFERROR(INDEX('Annex 2 EHV charges'!$A$11:$A$410, MATCH(0, IF(ISBLANK('Annex 2 EHV charges'!$A$11:$A$410),1, COUNTIF(A$4:$A185, 'Annex 2 EHV charges'!$A$11:$A$410)), 0)),"")</f>
        <v>New Import 25</v>
      </c>
      <c r="B186" s="101" t="str">
        <f>IF($A186="","",VLOOKUP($A186,'Annex 2 EHV charges'!$A:$O,2,0))</f>
        <v>New Import 25</v>
      </c>
      <c r="C186" s="102" t="str">
        <f>IF($A186="","",VLOOKUP($A186,'Annex 2 EHV charges'!$A:$O,3,0))</f>
        <v>New Import 25</v>
      </c>
      <c r="D186" s="101" t="str">
        <f>IF($A186="","",VLOOKUP($A186,'Annex 2 EHV charges'!$A:$O,7,0))</f>
        <v>Wentlog 33kV Biomass</v>
      </c>
      <c r="E186" s="106">
        <f>IFERROR(IF(VLOOKUP($A186,'Annex 2 EHV charges'!$A:$O,8,FALSE)=0,"",VLOOKUP($A186,'Annex 2 EHV charges'!$A:$O,8,FALSE)),"")</f>
        <v>4.8000000000000001E-2</v>
      </c>
      <c r="F186" s="107">
        <f>IFERROR(IF(VLOOKUP($A186,'Annex 2 EHV charges'!$A:$O,9,FALSE)=0,"",VLOOKUP($A186,'Annex 2 EHV charges'!$A:$O,9,FALSE)),"")</f>
        <v>525.11</v>
      </c>
      <c r="G186" s="108">
        <f>IFERROR(IF(VLOOKUP($A186,'Annex 2 EHV charges'!$A:$O,10,FALSE)=0,"",VLOOKUP($A186,'Annex 2 EHV charges'!$A:$O,10,FALSE)),"")</f>
        <v>1.83</v>
      </c>
      <c r="H186" s="108">
        <f>IFERROR(IF(VLOOKUP($A186,'Annex 2 EHV charges'!$A:$O,11,FALSE)=0,"",VLOOKUP($A186,'Annex 2 EHV charges'!$A:$O,11,FALSE)),"")</f>
        <v>1.83</v>
      </c>
    </row>
    <row r="187" spans="1:8" ht="25.5" x14ac:dyDescent="0.2">
      <c r="A187" s="101" t="str">
        <f t="array" ref="A187">IFERROR(INDEX('Annex 2 EHV charges'!$A$11:$A$410, MATCH(0, IF(ISBLANK('Annex 2 EHV charges'!$A$11:$A$410),1, COUNTIF(A$4:$A186, 'Annex 2 EHV charges'!$A$11:$A$410)), 0)),"")</f>
        <v>New Import 26</v>
      </c>
      <c r="B187" s="101" t="str">
        <f>IF($A187="","",VLOOKUP($A187,'Annex 2 EHV charges'!$A:$O,2,0))</f>
        <v>New Import 26</v>
      </c>
      <c r="C187" s="102" t="str">
        <f>IF($A187="","",VLOOKUP($A187,'Annex 2 EHV charges'!$A:$O,3,0))</f>
        <v>New Import 26</v>
      </c>
      <c r="D187" s="101" t="str">
        <f>IF($A187="","",VLOOKUP($A187,'Annex 2 EHV charges'!$A:$O,7,0))</f>
        <v>Wentlooge 132kV PV</v>
      </c>
      <c r="E187" s="106" t="str">
        <f>IFERROR(IF(VLOOKUP($A187,'Annex 2 EHV charges'!$A:$O,8,FALSE)=0,"",VLOOKUP($A187,'Annex 2 EHV charges'!$A:$O,8,FALSE)),"")</f>
        <v/>
      </c>
      <c r="F187" s="107">
        <f>IFERROR(IF(VLOOKUP($A187,'Annex 2 EHV charges'!$A:$O,9,FALSE)=0,"",VLOOKUP($A187,'Annex 2 EHV charges'!$A:$O,9,FALSE)),"")</f>
        <v>9.3699999999999992</v>
      </c>
      <c r="G187" s="108">
        <f>IFERROR(IF(VLOOKUP($A187,'Annex 2 EHV charges'!$A:$O,10,FALSE)=0,"",VLOOKUP($A187,'Annex 2 EHV charges'!$A:$O,10,FALSE)),"")</f>
        <v>2.72</v>
      </c>
      <c r="H187" s="108">
        <f>IFERROR(IF(VLOOKUP($A187,'Annex 2 EHV charges'!$A:$O,11,FALSE)=0,"",VLOOKUP($A187,'Annex 2 EHV charges'!$A:$O,11,FALSE)),"")</f>
        <v>2.72</v>
      </c>
    </row>
    <row r="188" spans="1:8" x14ac:dyDescent="0.2">
      <c r="A188" s="101" t="str">
        <f t="array" ref="A188">IFERROR(INDEX('Annex 2 EHV charges'!$A$11:$A$410, MATCH(0, IF(ISBLANK('Annex 2 EHV charges'!$A$11:$A$410),1, COUNTIF(A$4:$A187, 'Annex 2 EHV charges'!$A$11:$A$410)), 0)),"")</f>
        <v/>
      </c>
      <c r="B188" s="101" t="str">
        <f>IF($A188="","",VLOOKUP($A188,'Annex 2 EHV charges'!$A:$O,2,0))</f>
        <v/>
      </c>
      <c r="C188" s="102" t="str">
        <f>IF($A188="","",VLOOKUP($A188,'Annex 2 EHV charges'!$A:$O,3,0))</f>
        <v/>
      </c>
      <c r="D188" s="101" t="str">
        <f>IF($A188="","",VLOOKUP($A188,'Annex 2 EHV charges'!$A:$O,7,0))</f>
        <v/>
      </c>
      <c r="E188" s="106" t="str">
        <f>IFERROR(IF(VLOOKUP($A188,'Annex 2 EHV charges'!$A:$O,8,FALSE)=0,"",VLOOKUP($A188,'Annex 2 EHV charges'!$A:$O,8,FALSE)),"")</f>
        <v/>
      </c>
      <c r="F188" s="107" t="str">
        <f>IFERROR(IF(VLOOKUP($A188,'Annex 2 EHV charges'!$A:$O,9,FALSE)=0,"",VLOOKUP($A188,'Annex 2 EHV charges'!$A:$O,9,FALSE)),"")</f>
        <v/>
      </c>
      <c r="G188" s="108" t="str">
        <f>IFERROR(IF(VLOOKUP($A188,'Annex 2 EHV charges'!$A:$O,10,FALSE)=0,"",VLOOKUP($A188,'Annex 2 EHV charges'!$A:$O,10,FALSE)),"")</f>
        <v/>
      </c>
      <c r="H188" s="108" t="str">
        <f>IFERROR(IF(VLOOKUP($A188,'Annex 2 EHV charges'!$A:$O,11,FALSE)=0,"",VLOOKUP($A188,'Annex 2 EHV charges'!$A:$O,11,FALSE)),"")</f>
        <v/>
      </c>
    </row>
    <row r="189" spans="1:8" x14ac:dyDescent="0.2">
      <c r="A189" s="101" t="str">
        <f t="array" ref="A189">IFERROR(INDEX('Annex 2 EHV charges'!$A$11:$A$410, MATCH(0, IF(ISBLANK('Annex 2 EHV charges'!$A$11:$A$410),1, COUNTIF(A$4:$A188, 'Annex 2 EHV charges'!$A$11:$A$410)), 0)),"")</f>
        <v/>
      </c>
      <c r="B189" s="101" t="str">
        <f>IF($A189="","",VLOOKUP($A189,'Annex 2 EHV charges'!$A:$O,2,0))</f>
        <v/>
      </c>
      <c r="C189" s="102" t="str">
        <f>IF($A189="","",VLOOKUP($A189,'Annex 2 EHV charges'!$A:$O,3,0))</f>
        <v/>
      </c>
      <c r="D189" s="101" t="str">
        <f>IF($A189="","",VLOOKUP($A189,'Annex 2 EHV charges'!$A:$O,7,0))</f>
        <v/>
      </c>
      <c r="E189" s="106" t="str">
        <f>IFERROR(IF(VLOOKUP($A189,'Annex 2 EHV charges'!$A:$O,8,FALSE)=0,"",VLOOKUP($A189,'Annex 2 EHV charges'!$A:$O,8,FALSE)),"")</f>
        <v/>
      </c>
      <c r="F189" s="107" t="str">
        <f>IFERROR(IF(VLOOKUP($A189,'Annex 2 EHV charges'!$A:$O,9,FALSE)=0,"",VLOOKUP($A189,'Annex 2 EHV charges'!$A:$O,9,FALSE)),"")</f>
        <v/>
      </c>
      <c r="G189" s="108" t="str">
        <f>IFERROR(IF(VLOOKUP($A189,'Annex 2 EHV charges'!$A:$O,10,FALSE)=0,"",VLOOKUP($A189,'Annex 2 EHV charges'!$A:$O,10,FALSE)),"")</f>
        <v/>
      </c>
      <c r="H189" s="108" t="str">
        <f>IFERROR(IF(VLOOKUP($A189,'Annex 2 EHV charges'!$A:$O,11,FALSE)=0,"",VLOOKUP($A189,'Annex 2 EHV charges'!$A:$O,11,FALSE)),"")</f>
        <v/>
      </c>
    </row>
    <row r="190" spans="1:8" x14ac:dyDescent="0.2">
      <c r="A190" s="101" t="str">
        <f t="array" ref="A190">IFERROR(INDEX('Annex 2 EHV charges'!$A$11:$A$410, MATCH(0, IF(ISBLANK('Annex 2 EHV charges'!$A$11:$A$410),1, COUNTIF(A$4:$A189, 'Annex 2 EHV charges'!$A$11:$A$410)), 0)),"")</f>
        <v/>
      </c>
      <c r="B190" s="101" t="str">
        <f>IF($A190="","",VLOOKUP($A190,'Annex 2 EHV charges'!$A:$O,2,0))</f>
        <v/>
      </c>
      <c r="C190" s="102" t="str">
        <f>IF($A190="","",VLOOKUP($A190,'Annex 2 EHV charges'!$A:$O,3,0))</f>
        <v/>
      </c>
      <c r="D190" s="101" t="str">
        <f>IF($A190="","",VLOOKUP($A190,'Annex 2 EHV charges'!$A:$O,7,0))</f>
        <v/>
      </c>
      <c r="E190" s="106" t="str">
        <f>IFERROR(IF(VLOOKUP($A190,'Annex 2 EHV charges'!$A:$O,8,FALSE)=0,"",VLOOKUP($A190,'Annex 2 EHV charges'!$A:$O,8,FALSE)),"")</f>
        <v/>
      </c>
      <c r="F190" s="107" t="str">
        <f>IFERROR(IF(VLOOKUP($A190,'Annex 2 EHV charges'!$A:$O,9,FALSE)=0,"",VLOOKUP($A190,'Annex 2 EHV charges'!$A:$O,9,FALSE)),"")</f>
        <v/>
      </c>
      <c r="G190" s="108" t="str">
        <f>IFERROR(IF(VLOOKUP($A190,'Annex 2 EHV charges'!$A:$O,10,FALSE)=0,"",VLOOKUP($A190,'Annex 2 EHV charges'!$A:$O,10,FALSE)),"")</f>
        <v/>
      </c>
      <c r="H190" s="108" t="str">
        <f>IFERROR(IF(VLOOKUP($A190,'Annex 2 EHV charges'!$A:$O,11,FALSE)=0,"",VLOOKUP($A190,'Annex 2 EHV charges'!$A:$O,11,FALSE)),"")</f>
        <v/>
      </c>
    </row>
    <row r="191" spans="1:8" x14ac:dyDescent="0.2">
      <c r="A191" s="101" t="str">
        <f t="array" ref="A191">IFERROR(INDEX('Annex 2 EHV charges'!$A$11:$A$410, MATCH(0, IF(ISBLANK('Annex 2 EHV charges'!$A$11:$A$410),1, COUNTIF(A$4:$A190, 'Annex 2 EHV charges'!$A$11:$A$410)), 0)),"")</f>
        <v/>
      </c>
      <c r="B191" s="101" t="str">
        <f>IF($A191="","",VLOOKUP($A191,'Annex 2 EHV charges'!$A:$O,2,0))</f>
        <v/>
      </c>
      <c r="C191" s="102" t="str">
        <f>IF($A191="","",VLOOKUP($A191,'Annex 2 EHV charges'!$A:$O,3,0))</f>
        <v/>
      </c>
      <c r="D191" s="101" t="str">
        <f>IF($A191="","",VLOOKUP($A191,'Annex 2 EHV charges'!$A:$O,7,0))</f>
        <v/>
      </c>
      <c r="E191" s="106" t="str">
        <f>IFERROR(IF(VLOOKUP($A191,'Annex 2 EHV charges'!$A:$O,8,FALSE)=0,"",VLOOKUP($A191,'Annex 2 EHV charges'!$A:$O,8,FALSE)),"")</f>
        <v/>
      </c>
      <c r="F191" s="107" t="str">
        <f>IFERROR(IF(VLOOKUP($A191,'Annex 2 EHV charges'!$A:$O,9,FALSE)=0,"",VLOOKUP($A191,'Annex 2 EHV charges'!$A:$O,9,FALSE)),"")</f>
        <v/>
      </c>
      <c r="G191" s="108" t="str">
        <f>IFERROR(IF(VLOOKUP($A191,'Annex 2 EHV charges'!$A:$O,10,FALSE)=0,"",VLOOKUP($A191,'Annex 2 EHV charges'!$A:$O,10,FALSE)),"")</f>
        <v/>
      </c>
      <c r="H191" s="108" t="str">
        <f>IFERROR(IF(VLOOKUP($A191,'Annex 2 EHV charges'!$A:$O,11,FALSE)=0,"",VLOOKUP($A191,'Annex 2 EHV charges'!$A:$O,11,FALSE)),"")</f>
        <v/>
      </c>
    </row>
    <row r="192" spans="1:8" x14ac:dyDescent="0.2">
      <c r="A192" s="101" t="str">
        <f t="array" ref="A192">IFERROR(INDEX('Annex 2 EHV charges'!$A$11:$A$410, MATCH(0, IF(ISBLANK('Annex 2 EHV charges'!$A$11:$A$410),1, COUNTIF(A$4:$A191, 'Annex 2 EHV charges'!$A$11:$A$410)), 0)),"")</f>
        <v/>
      </c>
      <c r="B192" s="101" t="str">
        <f>IF($A192="","",VLOOKUP($A192,'Annex 2 EHV charges'!$A:$O,2,0))</f>
        <v/>
      </c>
      <c r="C192" s="102" t="str">
        <f>IF($A192="","",VLOOKUP($A192,'Annex 2 EHV charges'!$A:$O,3,0))</f>
        <v/>
      </c>
      <c r="D192" s="101" t="str">
        <f>IF($A192="","",VLOOKUP($A192,'Annex 2 EHV charges'!$A:$O,7,0))</f>
        <v/>
      </c>
      <c r="E192" s="106" t="str">
        <f>IFERROR(IF(VLOOKUP($A192,'Annex 2 EHV charges'!$A:$O,8,FALSE)=0,"",VLOOKUP($A192,'Annex 2 EHV charges'!$A:$O,8,FALSE)),"")</f>
        <v/>
      </c>
      <c r="F192" s="107" t="str">
        <f>IFERROR(IF(VLOOKUP($A192,'Annex 2 EHV charges'!$A:$O,9,FALSE)=0,"",VLOOKUP($A192,'Annex 2 EHV charges'!$A:$O,9,FALSE)),"")</f>
        <v/>
      </c>
      <c r="G192" s="108" t="str">
        <f>IFERROR(IF(VLOOKUP($A192,'Annex 2 EHV charges'!$A:$O,10,FALSE)=0,"",VLOOKUP($A192,'Annex 2 EHV charges'!$A:$O,10,FALSE)),"")</f>
        <v/>
      </c>
      <c r="H192" s="108" t="str">
        <f>IFERROR(IF(VLOOKUP($A192,'Annex 2 EHV charges'!$A:$O,11,FALSE)=0,"",VLOOKUP($A192,'Annex 2 EHV charges'!$A:$O,11,FALSE)),"")</f>
        <v/>
      </c>
    </row>
    <row r="193" spans="1:8" x14ac:dyDescent="0.2">
      <c r="A193" s="101" t="str">
        <f t="array" ref="A193">IFERROR(INDEX('Annex 2 EHV charges'!$A$11:$A$410, MATCH(0, IF(ISBLANK('Annex 2 EHV charges'!$A$11:$A$410),1, COUNTIF(A$4:$A192, 'Annex 2 EHV charges'!$A$11:$A$410)), 0)),"")</f>
        <v/>
      </c>
      <c r="B193" s="101" t="str">
        <f>IF($A193="","",VLOOKUP($A193,'Annex 2 EHV charges'!$A:$O,2,0))</f>
        <v/>
      </c>
      <c r="C193" s="102" t="str">
        <f>IF($A193="","",VLOOKUP($A193,'Annex 2 EHV charges'!$A:$O,3,0))</f>
        <v/>
      </c>
      <c r="D193" s="101" t="str">
        <f>IF($A193="","",VLOOKUP($A193,'Annex 2 EHV charges'!$A:$O,7,0))</f>
        <v/>
      </c>
      <c r="E193" s="106" t="str">
        <f>IFERROR(IF(VLOOKUP($A193,'Annex 2 EHV charges'!$A:$O,8,FALSE)=0,"",VLOOKUP($A193,'Annex 2 EHV charges'!$A:$O,8,FALSE)),"")</f>
        <v/>
      </c>
      <c r="F193" s="107" t="str">
        <f>IFERROR(IF(VLOOKUP($A193,'Annex 2 EHV charges'!$A:$O,9,FALSE)=0,"",VLOOKUP($A193,'Annex 2 EHV charges'!$A:$O,9,FALSE)),"")</f>
        <v/>
      </c>
      <c r="G193" s="108" t="str">
        <f>IFERROR(IF(VLOOKUP($A193,'Annex 2 EHV charges'!$A:$O,10,FALSE)=0,"",VLOOKUP($A193,'Annex 2 EHV charges'!$A:$O,10,FALSE)),"")</f>
        <v/>
      </c>
      <c r="H193" s="108" t="str">
        <f>IFERROR(IF(VLOOKUP($A193,'Annex 2 EHV charges'!$A:$O,11,FALSE)=0,"",VLOOKUP($A193,'Annex 2 EHV charges'!$A:$O,11,FALSE)),"")</f>
        <v/>
      </c>
    </row>
    <row r="194" spans="1:8" x14ac:dyDescent="0.2">
      <c r="A194" s="101" t="str">
        <f t="array" ref="A194">IFERROR(INDEX('Annex 2 EHV charges'!$A$11:$A$410, MATCH(0, IF(ISBLANK('Annex 2 EHV charges'!$A$11:$A$410),1, COUNTIF(A$4:$A193, 'Annex 2 EHV charges'!$A$11:$A$410)), 0)),"")</f>
        <v/>
      </c>
      <c r="B194" s="101" t="str">
        <f>IF($A194="","",VLOOKUP($A194,'Annex 2 EHV charges'!$A:$O,2,0))</f>
        <v/>
      </c>
      <c r="C194" s="102" t="str">
        <f>IF($A194="","",VLOOKUP($A194,'Annex 2 EHV charges'!$A:$O,3,0))</f>
        <v/>
      </c>
      <c r="D194" s="101" t="str">
        <f>IF($A194="","",VLOOKUP($A194,'Annex 2 EHV charges'!$A:$O,7,0))</f>
        <v/>
      </c>
      <c r="E194" s="106" t="str">
        <f>IFERROR(IF(VLOOKUP($A194,'Annex 2 EHV charges'!$A:$O,8,FALSE)=0,"",VLOOKUP($A194,'Annex 2 EHV charges'!$A:$O,8,FALSE)),"")</f>
        <v/>
      </c>
      <c r="F194" s="107" t="str">
        <f>IFERROR(IF(VLOOKUP($A194,'Annex 2 EHV charges'!$A:$O,9,FALSE)=0,"",VLOOKUP($A194,'Annex 2 EHV charges'!$A:$O,9,FALSE)),"")</f>
        <v/>
      </c>
      <c r="G194" s="108" t="str">
        <f>IFERROR(IF(VLOOKUP($A194,'Annex 2 EHV charges'!$A:$O,10,FALSE)=0,"",VLOOKUP($A194,'Annex 2 EHV charges'!$A:$O,10,FALSE)),"")</f>
        <v/>
      </c>
      <c r="H194" s="108" t="str">
        <f>IFERROR(IF(VLOOKUP($A194,'Annex 2 EHV charges'!$A:$O,11,FALSE)=0,"",VLOOKUP($A194,'Annex 2 EHV charges'!$A:$O,11,FALSE)),"")</f>
        <v/>
      </c>
    </row>
    <row r="195" spans="1:8" x14ac:dyDescent="0.2">
      <c r="A195" s="101" t="str">
        <f t="array" ref="A195">IFERROR(INDEX('Annex 2 EHV charges'!$A$11:$A$410, MATCH(0, IF(ISBLANK('Annex 2 EHV charges'!$A$11:$A$410),1, COUNTIF(A$4:$A194, 'Annex 2 EHV charges'!$A$11:$A$410)), 0)),"")</f>
        <v/>
      </c>
      <c r="B195" s="101" t="str">
        <f>IF($A195="","",VLOOKUP($A195,'Annex 2 EHV charges'!$A:$O,2,0))</f>
        <v/>
      </c>
      <c r="C195" s="102" t="str">
        <f>IF($A195="","",VLOOKUP($A195,'Annex 2 EHV charges'!$A:$O,3,0))</f>
        <v/>
      </c>
      <c r="D195" s="101" t="str">
        <f>IF($A195="","",VLOOKUP($A195,'Annex 2 EHV charges'!$A:$O,7,0))</f>
        <v/>
      </c>
      <c r="E195" s="106" t="str">
        <f>IFERROR(IF(VLOOKUP($A195,'Annex 2 EHV charges'!$A:$O,8,FALSE)=0,"",VLOOKUP($A195,'Annex 2 EHV charges'!$A:$O,8,FALSE)),"")</f>
        <v/>
      </c>
      <c r="F195" s="107" t="str">
        <f>IFERROR(IF(VLOOKUP($A195,'Annex 2 EHV charges'!$A:$O,9,FALSE)=0,"",VLOOKUP($A195,'Annex 2 EHV charges'!$A:$O,9,FALSE)),"")</f>
        <v/>
      </c>
      <c r="G195" s="108" t="str">
        <f>IFERROR(IF(VLOOKUP($A195,'Annex 2 EHV charges'!$A:$O,10,FALSE)=0,"",VLOOKUP($A195,'Annex 2 EHV charges'!$A:$O,10,FALSE)),"")</f>
        <v/>
      </c>
      <c r="H195" s="108" t="str">
        <f>IFERROR(IF(VLOOKUP($A195,'Annex 2 EHV charges'!$A:$O,11,FALSE)=0,"",VLOOKUP($A195,'Annex 2 EHV charges'!$A:$O,11,FALSE)),"")</f>
        <v/>
      </c>
    </row>
    <row r="196" spans="1:8" x14ac:dyDescent="0.2">
      <c r="A196" s="101" t="str">
        <f t="array" ref="A196">IFERROR(INDEX('Annex 2 EHV charges'!$A$11:$A$410, MATCH(0, IF(ISBLANK('Annex 2 EHV charges'!$A$11:$A$410),1, COUNTIF(A$4:$A195, 'Annex 2 EHV charges'!$A$11:$A$410)), 0)),"")</f>
        <v/>
      </c>
      <c r="B196" s="101" t="str">
        <f>IF($A196="","",VLOOKUP($A196,'Annex 2 EHV charges'!$A:$O,2,0))</f>
        <v/>
      </c>
      <c r="C196" s="102" t="str">
        <f>IF($A196="","",VLOOKUP($A196,'Annex 2 EHV charges'!$A:$O,3,0))</f>
        <v/>
      </c>
      <c r="D196" s="101" t="str">
        <f>IF($A196="","",VLOOKUP($A196,'Annex 2 EHV charges'!$A:$O,7,0))</f>
        <v/>
      </c>
      <c r="E196" s="106" t="str">
        <f>IFERROR(IF(VLOOKUP($A196,'Annex 2 EHV charges'!$A:$O,8,FALSE)=0,"",VLOOKUP($A196,'Annex 2 EHV charges'!$A:$O,8,FALSE)),"")</f>
        <v/>
      </c>
      <c r="F196" s="107" t="str">
        <f>IFERROR(IF(VLOOKUP($A196,'Annex 2 EHV charges'!$A:$O,9,FALSE)=0,"",VLOOKUP($A196,'Annex 2 EHV charges'!$A:$O,9,FALSE)),"")</f>
        <v/>
      </c>
      <c r="G196" s="108" t="str">
        <f>IFERROR(IF(VLOOKUP($A196,'Annex 2 EHV charges'!$A:$O,10,FALSE)=0,"",VLOOKUP($A196,'Annex 2 EHV charges'!$A:$O,10,FALSE)),"")</f>
        <v/>
      </c>
      <c r="H196" s="108" t="str">
        <f>IFERROR(IF(VLOOKUP($A196,'Annex 2 EHV charges'!$A:$O,11,FALSE)=0,"",VLOOKUP($A196,'Annex 2 EHV charges'!$A:$O,11,FALSE)),"")</f>
        <v/>
      </c>
    </row>
    <row r="197" spans="1:8" x14ac:dyDescent="0.2">
      <c r="A197" s="101" t="str">
        <f t="array" ref="A197">IFERROR(INDEX('Annex 2 EHV charges'!$A$11:$A$410, MATCH(0, IF(ISBLANK('Annex 2 EHV charges'!$A$11:$A$410),1, COUNTIF(A$4:$A196, 'Annex 2 EHV charges'!$A$11:$A$410)), 0)),"")</f>
        <v/>
      </c>
      <c r="B197" s="101" t="str">
        <f>IF($A197="","",VLOOKUP($A197,'Annex 2 EHV charges'!$A:$O,2,0))</f>
        <v/>
      </c>
      <c r="C197" s="102" t="str">
        <f>IF($A197="","",VLOOKUP($A197,'Annex 2 EHV charges'!$A:$O,3,0))</f>
        <v/>
      </c>
      <c r="D197" s="101" t="str">
        <f>IF($A197="","",VLOOKUP($A197,'Annex 2 EHV charges'!$A:$O,7,0))</f>
        <v/>
      </c>
      <c r="E197" s="106" t="str">
        <f>IFERROR(IF(VLOOKUP($A197,'Annex 2 EHV charges'!$A:$O,8,FALSE)=0,"",VLOOKUP($A197,'Annex 2 EHV charges'!$A:$O,8,FALSE)),"")</f>
        <v/>
      </c>
      <c r="F197" s="107" t="str">
        <f>IFERROR(IF(VLOOKUP($A197,'Annex 2 EHV charges'!$A:$O,9,FALSE)=0,"",VLOOKUP($A197,'Annex 2 EHV charges'!$A:$O,9,FALSE)),"")</f>
        <v/>
      </c>
      <c r="G197" s="108" t="str">
        <f>IFERROR(IF(VLOOKUP($A197,'Annex 2 EHV charges'!$A:$O,10,FALSE)=0,"",VLOOKUP($A197,'Annex 2 EHV charges'!$A:$O,10,FALSE)),"")</f>
        <v/>
      </c>
      <c r="H197" s="108" t="str">
        <f>IFERROR(IF(VLOOKUP($A197,'Annex 2 EHV charges'!$A:$O,11,FALSE)=0,"",VLOOKUP($A197,'Annex 2 EHV charges'!$A:$O,11,FALSE)),"")</f>
        <v/>
      </c>
    </row>
    <row r="198" spans="1:8" x14ac:dyDescent="0.2">
      <c r="A198" s="101" t="str">
        <f t="array" ref="A198">IFERROR(INDEX('Annex 2 EHV charges'!$A$11:$A$410, MATCH(0, IF(ISBLANK('Annex 2 EHV charges'!$A$11:$A$410),1, COUNTIF(A$4:$A197, 'Annex 2 EHV charges'!$A$11:$A$410)), 0)),"")</f>
        <v/>
      </c>
      <c r="B198" s="101" t="str">
        <f>IF($A198="","",VLOOKUP($A198,'Annex 2 EHV charges'!$A:$O,2,0))</f>
        <v/>
      </c>
      <c r="C198" s="102" t="str">
        <f>IF($A198="","",VLOOKUP($A198,'Annex 2 EHV charges'!$A:$O,3,0))</f>
        <v/>
      </c>
      <c r="D198" s="101" t="str">
        <f>IF($A198="","",VLOOKUP($A198,'Annex 2 EHV charges'!$A:$O,7,0))</f>
        <v/>
      </c>
      <c r="E198" s="106" t="str">
        <f>IFERROR(IF(VLOOKUP($A198,'Annex 2 EHV charges'!$A:$O,8,FALSE)=0,"",VLOOKUP($A198,'Annex 2 EHV charges'!$A:$O,8,FALSE)),"")</f>
        <v/>
      </c>
      <c r="F198" s="107" t="str">
        <f>IFERROR(IF(VLOOKUP($A198,'Annex 2 EHV charges'!$A:$O,9,FALSE)=0,"",VLOOKUP($A198,'Annex 2 EHV charges'!$A:$O,9,FALSE)),"")</f>
        <v/>
      </c>
      <c r="G198" s="108" t="str">
        <f>IFERROR(IF(VLOOKUP($A198,'Annex 2 EHV charges'!$A:$O,10,FALSE)=0,"",VLOOKUP($A198,'Annex 2 EHV charges'!$A:$O,10,FALSE)),"")</f>
        <v/>
      </c>
      <c r="H198" s="108" t="str">
        <f>IFERROR(IF(VLOOKUP($A198,'Annex 2 EHV charges'!$A:$O,11,FALSE)=0,"",VLOOKUP($A198,'Annex 2 EHV charges'!$A:$O,11,FALSE)),"")</f>
        <v/>
      </c>
    </row>
    <row r="199" spans="1:8" x14ac:dyDescent="0.2">
      <c r="A199" s="101" t="str">
        <f t="array" ref="A199">IFERROR(INDEX('Annex 2 EHV charges'!$A$11:$A$410, MATCH(0, IF(ISBLANK('Annex 2 EHV charges'!$A$11:$A$410),1, COUNTIF(A$4:$A198, 'Annex 2 EHV charges'!$A$11:$A$410)), 0)),"")</f>
        <v/>
      </c>
      <c r="B199" s="101" t="str">
        <f>IF($A199="","",VLOOKUP($A199,'Annex 2 EHV charges'!$A:$O,2,0))</f>
        <v/>
      </c>
      <c r="C199" s="102" t="str">
        <f>IF($A199="","",VLOOKUP($A199,'Annex 2 EHV charges'!$A:$O,3,0))</f>
        <v/>
      </c>
      <c r="D199" s="101" t="str">
        <f>IF($A199="","",VLOOKUP($A199,'Annex 2 EHV charges'!$A:$O,7,0))</f>
        <v/>
      </c>
      <c r="E199" s="106" t="str">
        <f>IFERROR(IF(VLOOKUP($A199,'Annex 2 EHV charges'!$A:$O,8,FALSE)=0,"",VLOOKUP($A199,'Annex 2 EHV charges'!$A:$O,8,FALSE)),"")</f>
        <v/>
      </c>
      <c r="F199" s="107" t="str">
        <f>IFERROR(IF(VLOOKUP($A199,'Annex 2 EHV charges'!$A:$O,9,FALSE)=0,"",VLOOKUP($A199,'Annex 2 EHV charges'!$A:$O,9,FALSE)),"")</f>
        <v/>
      </c>
      <c r="G199" s="108" t="str">
        <f>IFERROR(IF(VLOOKUP($A199,'Annex 2 EHV charges'!$A:$O,10,FALSE)=0,"",VLOOKUP($A199,'Annex 2 EHV charges'!$A:$O,10,FALSE)),"")</f>
        <v/>
      </c>
      <c r="H199" s="108" t="str">
        <f>IFERROR(IF(VLOOKUP($A199,'Annex 2 EHV charges'!$A:$O,11,FALSE)=0,"",VLOOKUP($A199,'Annex 2 EHV charges'!$A:$O,11,FALSE)),"")</f>
        <v/>
      </c>
    </row>
    <row r="200" spans="1:8" x14ac:dyDescent="0.2">
      <c r="A200" s="101" t="str">
        <f t="array" ref="A200">IFERROR(INDEX('Annex 2 EHV charges'!$A$11:$A$410, MATCH(0, IF(ISBLANK('Annex 2 EHV charges'!$A$11:$A$410),1, COUNTIF(A$4:$A199, 'Annex 2 EHV charges'!$A$11:$A$410)), 0)),"")</f>
        <v/>
      </c>
      <c r="B200" s="101" t="str">
        <f>IF($A200="","",VLOOKUP($A200,'Annex 2 EHV charges'!$A:$O,2,0))</f>
        <v/>
      </c>
      <c r="C200" s="102" t="str">
        <f>IF($A200="","",VLOOKUP($A200,'Annex 2 EHV charges'!$A:$O,3,0))</f>
        <v/>
      </c>
      <c r="D200" s="101" t="str">
        <f>IF($A200="","",VLOOKUP($A200,'Annex 2 EHV charges'!$A:$O,7,0))</f>
        <v/>
      </c>
      <c r="E200" s="106" t="str">
        <f>IFERROR(IF(VLOOKUP($A200,'Annex 2 EHV charges'!$A:$O,8,FALSE)=0,"",VLOOKUP($A200,'Annex 2 EHV charges'!$A:$O,8,FALSE)),"")</f>
        <v/>
      </c>
      <c r="F200" s="107" t="str">
        <f>IFERROR(IF(VLOOKUP($A200,'Annex 2 EHV charges'!$A:$O,9,FALSE)=0,"",VLOOKUP($A200,'Annex 2 EHV charges'!$A:$O,9,FALSE)),"")</f>
        <v/>
      </c>
      <c r="G200" s="108" t="str">
        <f>IFERROR(IF(VLOOKUP($A200,'Annex 2 EHV charges'!$A:$O,10,FALSE)=0,"",VLOOKUP($A200,'Annex 2 EHV charges'!$A:$O,10,FALSE)),"")</f>
        <v/>
      </c>
      <c r="H200" s="108" t="str">
        <f>IFERROR(IF(VLOOKUP($A200,'Annex 2 EHV charges'!$A:$O,11,FALSE)=0,"",VLOOKUP($A200,'Annex 2 EHV charges'!$A:$O,11,FALSE)),"")</f>
        <v/>
      </c>
    </row>
    <row r="201" spans="1:8" x14ac:dyDescent="0.2">
      <c r="A201" s="101" t="str">
        <f t="array" ref="A201">IFERROR(INDEX('Annex 2 EHV charges'!$A$11:$A$410, MATCH(0, IF(ISBLANK('Annex 2 EHV charges'!$A$11:$A$410),1, COUNTIF(A$4:$A200, 'Annex 2 EHV charges'!$A$11:$A$410)), 0)),"")</f>
        <v/>
      </c>
      <c r="B201" s="101" t="str">
        <f>IF($A201="","",VLOOKUP($A201,'Annex 2 EHV charges'!$A:$O,2,0))</f>
        <v/>
      </c>
      <c r="C201" s="102" t="str">
        <f>IF($A201="","",VLOOKUP($A201,'Annex 2 EHV charges'!$A:$O,3,0))</f>
        <v/>
      </c>
      <c r="D201" s="101" t="str">
        <f>IF($A201="","",VLOOKUP($A201,'Annex 2 EHV charges'!$A:$O,7,0))</f>
        <v/>
      </c>
      <c r="E201" s="106" t="str">
        <f>IFERROR(IF(VLOOKUP($A201,'Annex 2 EHV charges'!$A:$O,8,FALSE)=0,"",VLOOKUP($A201,'Annex 2 EHV charges'!$A:$O,8,FALSE)),"")</f>
        <v/>
      </c>
      <c r="F201" s="107" t="str">
        <f>IFERROR(IF(VLOOKUP($A201,'Annex 2 EHV charges'!$A:$O,9,FALSE)=0,"",VLOOKUP($A201,'Annex 2 EHV charges'!$A:$O,9,FALSE)),"")</f>
        <v/>
      </c>
      <c r="G201" s="108" t="str">
        <f>IFERROR(IF(VLOOKUP($A201,'Annex 2 EHV charges'!$A:$O,10,FALSE)=0,"",VLOOKUP($A201,'Annex 2 EHV charges'!$A:$O,10,FALSE)),"")</f>
        <v/>
      </c>
      <c r="H201" s="108" t="str">
        <f>IFERROR(IF(VLOOKUP($A201,'Annex 2 EHV charges'!$A:$O,11,FALSE)=0,"",VLOOKUP($A201,'Annex 2 EHV charges'!$A:$O,11,FALSE)),"")</f>
        <v/>
      </c>
    </row>
    <row r="202" spans="1:8" x14ac:dyDescent="0.2">
      <c r="A202" s="101" t="str">
        <f t="array" ref="A202">IFERROR(INDEX('Annex 2 EHV charges'!$A$11:$A$410, MATCH(0, IF(ISBLANK('Annex 2 EHV charges'!$A$11:$A$410),1, COUNTIF(A$4:$A201, 'Annex 2 EHV charges'!$A$11:$A$410)), 0)),"")</f>
        <v/>
      </c>
      <c r="B202" s="101" t="str">
        <f>IF($A202="","",VLOOKUP($A202,'Annex 2 EHV charges'!$A:$O,2,0))</f>
        <v/>
      </c>
      <c r="C202" s="102" t="str">
        <f>IF($A202="","",VLOOKUP($A202,'Annex 2 EHV charges'!$A:$O,3,0))</f>
        <v/>
      </c>
      <c r="D202" s="101" t="str">
        <f>IF($A202="","",VLOOKUP($A202,'Annex 2 EHV charges'!$A:$O,7,0))</f>
        <v/>
      </c>
      <c r="E202" s="106" t="str">
        <f>IFERROR(IF(VLOOKUP($A202,'Annex 2 EHV charges'!$A:$O,8,FALSE)=0,"",VLOOKUP($A202,'Annex 2 EHV charges'!$A:$O,8,FALSE)),"")</f>
        <v/>
      </c>
      <c r="F202" s="107" t="str">
        <f>IFERROR(IF(VLOOKUP($A202,'Annex 2 EHV charges'!$A:$O,9,FALSE)=0,"",VLOOKUP($A202,'Annex 2 EHV charges'!$A:$O,9,FALSE)),"")</f>
        <v/>
      </c>
      <c r="G202" s="108" t="str">
        <f>IFERROR(IF(VLOOKUP($A202,'Annex 2 EHV charges'!$A:$O,10,FALSE)=0,"",VLOOKUP($A202,'Annex 2 EHV charges'!$A:$O,10,FALSE)),"")</f>
        <v/>
      </c>
      <c r="H202" s="108" t="str">
        <f>IFERROR(IF(VLOOKUP($A202,'Annex 2 EHV charges'!$A:$O,11,FALSE)=0,"",VLOOKUP($A202,'Annex 2 EHV charges'!$A:$O,11,FALSE)),"")</f>
        <v/>
      </c>
    </row>
    <row r="203" spans="1:8" x14ac:dyDescent="0.2">
      <c r="A203" s="101" t="str">
        <f t="array" ref="A203">IFERROR(INDEX('Annex 2 EHV charges'!$A$11:$A$410, MATCH(0, IF(ISBLANK('Annex 2 EHV charges'!$A$11:$A$410),1, COUNTIF(A$4:$A202, 'Annex 2 EHV charges'!$A$11:$A$410)), 0)),"")</f>
        <v/>
      </c>
      <c r="B203" s="101" t="str">
        <f>IF($A203="","",VLOOKUP($A203,'Annex 2 EHV charges'!$A:$O,2,0))</f>
        <v/>
      </c>
      <c r="C203" s="102" t="str">
        <f>IF($A203="","",VLOOKUP($A203,'Annex 2 EHV charges'!$A:$O,3,0))</f>
        <v/>
      </c>
      <c r="D203" s="101" t="str">
        <f>IF($A203="","",VLOOKUP($A203,'Annex 2 EHV charges'!$A:$O,7,0))</f>
        <v/>
      </c>
      <c r="E203" s="106" t="str">
        <f>IFERROR(IF(VLOOKUP($A203,'Annex 2 EHV charges'!$A:$O,8,FALSE)=0,"",VLOOKUP($A203,'Annex 2 EHV charges'!$A:$O,8,FALSE)),"")</f>
        <v/>
      </c>
      <c r="F203" s="107" t="str">
        <f>IFERROR(IF(VLOOKUP($A203,'Annex 2 EHV charges'!$A:$O,9,FALSE)=0,"",VLOOKUP($A203,'Annex 2 EHV charges'!$A:$O,9,FALSE)),"")</f>
        <v/>
      </c>
      <c r="G203" s="108" t="str">
        <f>IFERROR(IF(VLOOKUP($A203,'Annex 2 EHV charges'!$A:$O,10,FALSE)=0,"",VLOOKUP($A203,'Annex 2 EHV charges'!$A:$O,10,FALSE)),"")</f>
        <v/>
      </c>
      <c r="H203" s="108" t="str">
        <f>IFERROR(IF(VLOOKUP($A203,'Annex 2 EHV charges'!$A:$O,11,FALSE)=0,"",VLOOKUP($A203,'Annex 2 EHV charges'!$A:$O,11,FALSE)),"")</f>
        <v/>
      </c>
    </row>
    <row r="204" spans="1:8" x14ac:dyDescent="0.2">
      <c r="A204" s="101" t="str">
        <f t="array" ref="A204">IFERROR(INDEX('Annex 2 EHV charges'!$A$11:$A$410, MATCH(0, IF(ISBLANK('Annex 2 EHV charges'!$A$11:$A$410),1, COUNTIF(A$4:$A203, 'Annex 2 EHV charges'!$A$11:$A$410)), 0)),"")</f>
        <v/>
      </c>
      <c r="B204" s="101" t="str">
        <f>IF($A204="","",VLOOKUP($A204,'Annex 2 EHV charges'!$A:$O,2,0))</f>
        <v/>
      </c>
      <c r="C204" s="102" t="str">
        <f>IF($A204="","",VLOOKUP($A204,'Annex 2 EHV charges'!$A:$O,3,0))</f>
        <v/>
      </c>
      <c r="D204" s="101" t="str">
        <f>IF($A204="","",VLOOKUP($A204,'Annex 2 EHV charges'!$A:$O,7,0))</f>
        <v/>
      </c>
      <c r="E204" s="106" t="str">
        <f>IFERROR(IF(VLOOKUP($A204,'Annex 2 EHV charges'!$A:$O,8,FALSE)=0,"",VLOOKUP($A204,'Annex 2 EHV charges'!$A:$O,8,FALSE)),"")</f>
        <v/>
      </c>
      <c r="F204" s="107" t="str">
        <f>IFERROR(IF(VLOOKUP($A204,'Annex 2 EHV charges'!$A:$O,9,FALSE)=0,"",VLOOKUP($A204,'Annex 2 EHV charges'!$A:$O,9,FALSE)),"")</f>
        <v/>
      </c>
      <c r="G204" s="108" t="str">
        <f>IFERROR(IF(VLOOKUP($A204,'Annex 2 EHV charges'!$A:$O,10,FALSE)=0,"",VLOOKUP($A204,'Annex 2 EHV charges'!$A:$O,10,FALSE)),"")</f>
        <v/>
      </c>
      <c r="H204" s="108" t="str">
        <f>IFERROR(IF(VLOOKUP($A204,'Annex 2 EHV charges'!$A:$O,11,FALSE)=0,"",VLOOKUP($A204,'Annex 2 EHV charges'!$A:$O,11,FALSE)),"")</f>
        <v/>
      </c>
    </row>
    <row r="205" spans="1:8" x14ac:dyDescent="0.2">
      <c r="A205" s="101" t="str">
        <f t="array" ref="A205">IFERROR(INDEX('Annex 2 EHV charges'!$A$11:$A$410, MATCH(0, IF(ISBLANK('Annex 2 EHV charges'!$A$11:$A$410),1, COUNTIF(A$4:$A204, 'Annex 2 EHV charges'!$A$11:$A$410)), 0)),"")</f>
        <v/>
      </c>
      <c r="B205" s="101" t="str">
        <f>IF($A205="","",VLOOKUP($A205,'Annex 2 EHV charges'!$A:$O,2,0))</f>
        <v/>
      </c>
      <c r="C205" s="102" t="str">
        <f>IF($A205="","",VLOOKUP($A205,'Annex 2 EHV charges'!$A:$O,3,0))</f>
        <v/>
      </c>
      <c r="D205" s="101" t="str">
        <f>IF($A205="","",VLOOKUP($A205,'Annex 2 EHV charges'!$A:$O,7,0))</f>
        <v/>
      </c>
      <c r="E205" s="106" t="str">
        <f>IFERROR(IF(VLOOKUP($A205,'Annex 2 EHV charges'!$A:$O,8,FALSE)=0,"",VLOOKUP($A205,'Annex 2 EHV charges'!$A:$O,8,FALSE)),"")</f>
        <v/>
      </c>
      <c r="F205" s="107" t="str">
        <f>IFERROR(IF(VLOOKUP($A205,'Annex 2 EHV charges'!$A:$O,9,FALSE)=0,"",VLOOKUP($A205,'Annex 2 EHV charges'!$A:$O,9,FALSE)),"")</f>
        <v/>
      </c>
      <c r="G205" s="108" t="str">
        <f>IFERROR(IF(VLOOKUP($A205,'Annex 2 EHV charges'!$A:$O,10,FALSE)=0,"",VLOOKUP($A205,'Annex 2 EHV charges'!$A:$O,10,FALSE)),"")</f>
        <v/>
      </c>
      <c r="H205" s="108" t="str">
        <f>IFERROR(IF(VLOOKUP($A205,'Annex 2 EHV charges'!$A:$O,11,FALSE)=0,"",VLOOKUP($A205,'Annex 2 EHV charges'!$A:$O,11,FALSE)),"")</f>
        <v/>
      </c>
    </row>
    <row r="206" spans="1:8" x14ac:dyDescent="0.2">
      <c r="A206" s="101" t="str">
        <f t="array" ref="A206">IFERROR(INDEX('Annex 2 EHV charges'!$A$11:$A$410, MATCH(0, IF(ISBLANK('Annex 2 EHV charges'!$A$11:$A$410),1, COUNTIF(A$4:$A205, 'Annex 2 EHV charges'!$A$11:$A$410)), 0)),"")</f>
        <v/>
      </c>
      <c r="B206" s="101" t="str">
        <f>IF($A206="","",VLOOKUP($A206,'Annex 2 EHV charges'!$A:$O,2,0))</f>
        <v/>
      </c>
      <c r="C206" s="102" t="str">
        <f>IF($A206="","",VLOOKUP($A206,'Annex 2 EHV charges'!$A:$O,3,0))</f>
        <v/>
      </c>
      <c r="D206" s="101" t="str">
        <f>IF($A206="","",VLOOKUP($A206,'Annex 2 EHV charges'!$A:$O,7,0))</f>
        <v/>
      </c>
      <c r="E206" s="106" t="str">
        <f>IFERROR(IF(VLOOKUP($A206,'Annex 2 EHV charges'!$A:$O,8,FALSE)=0,"",VLOOKUP($A206,'Annex 2 EHV charges'!$A:$O,8,FALSE)),"")</f>
        <v/>
      </c>
      <c r="F206" s="107" t="str">
        <f>IFERROR(IF(VLOOKUP($A206,'Annex 2 EHV charges'!$A:$O,9,FALSE)=0,"",VLOOKUP($A206,'Annex 2 EHV charges'!$A:$O,9,FALSE)),"")</f>
        <v/>
      </c>
      <c r="G206" s="108" t="str">
        <f>IFERROR(IF(VLOOKUP($A206,'Annex 2 EHV charges'!$A:$O,10,FALSE)=0,"",VLOOKUP($A206,'Annex 2 EHV charges'!$A:$O,10,FALSE)),"")</f>
        <v/>
      </c>
      <c r="H206" s="108" t="str">
        <f>IFERROR(IF(VLOOKUP($A206,'Annex 2 EHV charges'!$A:$O,11,FALSE)=0,"",VLOOKUP($A206,'Annex 2 EHV charges'!$A:$O,11,FALSE)),"")</f>
        <v/>
      </c>
    </row>
    <row r="207" spans="1:8" x14ac:dyDescent="0.2">
      <c r="A207" s="101" t="str">
        <f t="array" ref="A207">IFERROR(INDEX('Annex 2 EHV charges'!$A$11:$A$410, MATCH(0, IF(ISBLANK('Annex 2 EHV charges'!$A$11:$A$410),1, COUNTIF(A$4:$A206, 'Annex 2 EHV charges'!$A$11:$A$410)), 0)),"")</f>
        <v/>
      </c>
      <c r="B207" s="101" t="str">
        <f>IF($A207="","",VLOOKUP($A207,'Annex 2 EHV charges'!$A:$O,2,0))</f>
        <v/>
      </c>
      <c r="C207" s="102" t="str">
        <f>IF($A207="","",VLOOKUP($A207,'Annex 2 EHV charges'!$A:$O,3,0))</f>
        <v/>
      </c>
      <c r="D207" s="101" t="str">
        <f>IF($A207="","",VLOOKUP($A207,'Annex 2 EHV charges'!$A:$O,7,0))</f>
        <v/>
      </c>
      <c r="E207" s="106" t="str">
        <f>IFERROR(IF(VLOOKUP($A207,'Annex 2 EHV charges'!$A:$O,8,FALSE)=0,"",VLOOKUP($A207,'Annex 2 EHV charges'!$A:$O,8,FALSE)),"")</f>
        <v/>
      </c>
      <c r="F207" s="107" t="str">
        <f>IFERROR(IF(VLOOKUP($A207,'Annex 2 EHV charges'!$A:$O,9,FALSE)=0,"",VLOOKUP($A207,'Annex 2 EHV charges'!$A:$O,9,FALSE)),"")</f>
        <v/>
      </c>
      <c r="G207" s="108" t="str">
        <f>IFERROR(IF(VLOOKUP($A207,'Annex 2 EHV charges'!$A:$O,10,FALSE)=0,"",VLOOKUP($A207,'Annex 2 EHV charges'!$A:$O,10,FALSE)),"")</f>
        <v/>
      </c>
      <c r="H207" s="108" t="str">
        <f>IFERROR(IF(VLOOKUP($A207,'Annex 2 EHV charges'!$A:$O,11,FALSE)=0,"",VLOOKUP($A207,'Annex 2 EHV charges'!$A:$O,11,FALSE)),"")</f>
        <v/>
      </c>
    </row>
    <row r="208" spans="1:8" x14ac:dyDescent="0.2">
      <c r="A208" s="101" t="str">
        <f t="array" ref="A208">IFERROR(INDEX('Annex 2 EHV charges'!$A$11:$A$410, MATCH(0, IF(ISBLANK('Annex 2 EHV charges'!$A$11:$A$410),1, COUNTIF(A$4:$A207, 'Annex 2 EHV charges'!$A$11:$A$410)), 0)),"")</f>
        <v/>
      </c>
      <c r="B208" s="101" t="str">
        <f>IF($A208="","",VLOOKUP($A208,'Annex 2 EHV charges'!$A:$O,2,0))</f>
        <v/>
      </c>
      <c r="C208" s="102" t="str">
        <f>IF($A208="","",VLOOKUP($A208,'Annex 2 EHV charges'!$A:$O,3,0))</f>
        <v/>
      </c>
      <c r="D208" s="101" t="str">
        <f>IF($A208="","",VLOOKUP($A208,'Annex 2 EHV charges'!$A:$O,7,0))</f>
        <v/>
      </c>
      <c r="E208" s="106" t="str">
        <f>IFERROR(IF(VLOOKUP($A208,'Annex 2 EHV charges'!$A:$O,8,FALSE)=0,"",VLOOKUP($A208,'Annex 2 EHV charges'!$A:$O,8,FALSE)),"")</f>
        <v/>
      </c>
      <c r="F208" s="107" t="str">
        <f>IFERROR(IF(VLOOKUP($A208,'Annex 2 EHV charges'!$A:$O,9,FALSE)=0,"",VLOOKUP($A208,'Annex 2 EHV charges'!$A:$O,9,FALSE)),"")</f>
        <v/>
      </c>
      <c r="G208" s="108" t="str">
        <f>IFERROR(IF(VLOOKUP($A208,'Annex 2 EHV charges'!$A:$O,10,FALSE)=0,"",VLOOKUP($A208,'Annex 2 EHV charges'!$A:$O,10,FALSE)),"")</f>
        <v/>
      </c>
      <c r="H208" s="108" t="str">
        <f>IFERROR(IF(VLOOKUP($A208,'Annex 2 EHV charges'!$A:$O,11,FALSE)=0,"",VLOOKUP($A208,'Annex 2 EHV charges'!$A:$O,11,FALSE)),"")</f>
        <v/>
      </c>
    </row>
    <row r="209" spans="1:8" x14ac:dyDescent="0.2">
      <c r="A209" s="101" t="str">
        <f t="array" ref="A209">IFERROR(INDEX('Annex 2 EHV charges'!$A$11:$A$410, MATCH(0, IF(ISBLANK('Annex 2 EHV charges'!$A$11:$A$410),1, COUNTIF(A$4:$A208, 'Annex 2 EHV charges'!$A$11:$A$410)), 0)),"")</f>
        <v/>
      </c>
      <c r="B209" s="101" t="str">
        <f>IF($A209="","",VLOOKUP($A209,'Annex 2 EHV charges'!$A:$O,2,0))</f>
        <v/>
      </c>
      <c r="C209" s="102" t="str">
        <f>IF($A209="","",VLOOKUP($A209,'Annex 2 EHV charges'!$A:$O,3,0))</f>
        <v/>
      </c>
      <c r="D209" s="101" t="str">
        <f>IF($A209="","",VLOOKUP($A209,'Annex 2 EHV charges'!$A:$O,7,0))</f>
        <v/>
      </c>
      <c r="E209" s="106" t="str">
        <f>IFERROR(IF(VLOOKUP($A209,'Annex 2 EHV charges'!$A:$O,8,FALSE)=0,"",VLOOKUP($A209,'Annex 2 EHV charges'!$A:$O,8,FALSE)),"")</f>
        <v/>
      </c>
      <c r="F209" s="107" t="str">
        <f>IFERROR(IF(VLOOKUP($A209,'Annex 2 EHV charges'!$A:$O,9,FALSE)=0,"",VLOOKUP($A209,'Annex 2 EHV charges'!$A:$O,9,FALSE)),"")</f>
        <v/>
      </c>
      <c r="G209" s="108" t="str">
        <f>IFERROR(IF(VLOOKUP($A209,'Annex 2 EHV charges'!$A:$O,10,FALSE)=0,"",VLOOKUP($A209,'Annex 2 EHV charges'!$A:$O,10,FALSE)),"")</f>
        <v/>
      </c>
      <c r="H209" s="108" t="str">
        <f>IFERROR(IF(VLOOKUP($A209,'Annex 2 EHV charges'!$A:$O,11,FALSE)=0,"",VLOOKUP($A209,'Annex 2 EHV charges'!$A:$O,11,FALSE)),"")</f>
        <v/>
      </c>
    </row>
    <row r="210" spans="1:8" x14ac:dyDescent="0.2">
      <c r="A210" s="101" t="str">
        <f t="array" ref="A210">IFERROR(INDEX('Annex 2 EHV charges'!$A$11:$A$410, MATCH(0, IF(ISBLANK('Annex 2 EHV charges'!$A$11:$A$410),1, COUNTIF(A$4:$A209, 'Annex 2 EHV charges'!$A$11:$A$410)), 0)),"")</f>
        <v/>
      </c>
      <c r="B210" s="101" t="str">
        <f>IF($A210="","",VLOOKUP($A210,'Annex 2 EHV charges'!$A:$O,2,0))</f>
        <v/>
      </c>
      <c r="C210" s="102" t="str">
        <f>IF($A210="","",VLOOKUP($A210,'Annex 2 EHV charges'!$A:$O,3,0))</f>
        <v/>
      </c>
      <c r="D210" s="101" t="str">
        <f>IF($A210="","",VLOOKUP($A210,'Annex 2 EHV charges'!$A:$O,7,0))</f>
        <v/>
      </c>
      <c r="E210" s="106" t="str">
        <f>IFERROR(IF(VLOOKUP($A210,'Annex 2 EHV charges'!$A:$O,8,FALSE)=0,"",VLOOKUP($A210,'Annex 2 EHV charges'!$A:$O,8,FALSE)),"")</f>
        <v/>
      </c>
      <c r="F210" s="107" t="str">
        <f>IFERROR(IF(VLOOKUP($A210,'Annex 2 EHV charges'!$A:$O,9,FALSE)=0,"",VLOOKUP($A210,'Annex 2 EHV charges'!$A:$O,9,FALSE)),"")</f>
        <v/>
      </c>
      <c r="G210" s="108" t="str">
        <f>IFERROR(IF(VLOOKUP($A210,'Annex 2 EHV charges'!$A:$O,10,FALSE)=0,"",VLOOKUP($A210,'Annex 2 EHV charges'!$A:$O,10,FALSE)),"")</f>
        <v/>
      </c>
      <c r="H210" s="108" t="str">
        <f>IFERROR(IF(VLOOKUP($A210,'Annex 2 EHV charges'!$A:$O,11,FALSE)=0,"",VLOOKUP($A210,'Annex 2 EHV charges'!$A:$O,11,FALSE)),"")</f>
        <v/>
      </c>
    </row>
    <row r="211" spans="1:8" x14ac:dyDescent="0.2">
      <c r="A211" s="101" t="str">
        <f t="array" ref="A211">IFERROR(INDEX('Annex 2 EHV charges'!$A$11:$A$410, MATCH(0, IF(ISBLANK('Annex 2 EHV charges'!$A$11:$A$410),1, COUNTIF(A$4:$A210, 'Annex 2 EHV charges'!$A$11:$A$410)), 0)),"")</f>
        <v/>
      </c>
      <c r="B211" s="101" t="str">
        <f>IF($A211="","",VLOOKUP($A211,'Annex 2 EHV charges'!$A:$O,2,0))</f>
        <v/>
      </c>
      <c r="C211" s="102" t="str">
        <f>IF($A211="","",VLOOKUP($A211,'Annex 2 EHV charges'!$A:$O,3,0))</f>
        <v/>
      </c>
      <c r="D211" s="101" t="str">
        <f>IF($A211="","",VLOOKUP($A211,'Annex 2 EHV charges'!$A:$O,7,0))</f>
        <v/>
      </c>
      <c r="E211" s="106" t="str">
        <f>IFERROR(IF(VLOOKUP($A211,'Annex 2 EHV charges'!$A:$O,8,FALSE)=0,"",VLOOKUP($A211,'Annex 2 EHV charges'!$A:$O,8,FALSE)),"")</f>
        <v/>
      </c>
      <c r="F211" s="107" t="str">
        <f>IFERROR(IF(VLOOKUP($A211,'Annex 2 EHV charges'!$A:$O,9,FALSE)=0,"",VLOOKUP($A211,'Annex 2 EHV charges'!$A:$O,9,FALSE)),"")</f>
        <v/>
      </c>
      <c r="G211" s="108" t="str">
        <f>IFERROR(IF(VLOOKUP($A211,'Annex 2 EHV charges'!$A:$O,10,FALSE)=0,"",VLOOKUP($A211,'Annex 2 EHV charges'!$A:$O,10,FALSE)),"")</f>
        <v/>
      </c>
      <c r="H211" s="108" t="str">
        <f>IFERROR(IF(VLOOKUP($A211,'Annex 2 EHV charges'!$A:$O,11,FALSE)=0,"",VLOOKUP($A211,'Annex 2 EHV charges'!$A:$O,11,FALSE)),"")</f>
        <v/>
      </c>
    </row>
    <row r="212" spans="1:8" x14ac:dyDescent="0.2">
      <c r="A212" s="101" t="str">
        <f t="array" ref="A212">IFERROR(INDEX('Annex 2 EHV charges'!$A$11:$A$410, MATCH(0, IF(ISBLANK('Annex 2 EHV charges'!$A$11:$A$410),1, COUNTIF(A$4:$A211, 'Annex 2 EHV charges'!$A$11:$A$410)), 0)),"")</f>
        <v/>
      </c>
      <c r="B212" s="101" t="str">
        <f>IF($A212="","",VLOOKUP($A212,'Annex 2 EHV charges'!$A:$O,2,0))</f>
        <v/>
      </c>
      <c r="C212" s="102" t="str">
        <f>IF($A212="","",VLOOKUP($A212,'Annex 2 EHV charges'!$A:$O,3,0))</f>
        <v/>
      </c>
      <c r="D212" s="101" t="str">
        <f>IF($A212="","",VLOOKUP($A212,'Annex 2 EHV charges'!$A:$O,7,0))</f>
        <v/>
      </c>
      <c r="E212" s="106" t="str">
        <f>IFERROR(IF(VLOOKUP($A212,'Annex 2 EHV charges'!$A:$O,8,FALSE)=0,"",VLOOKUP($A212,'Annex 2 EHV charges'!$A:$O,8,FALSE)),"")</f>
        <v/>
      </c>
      <c r="F212" s="107" t="str">
        <f>IFERROR(IF(VLOOKUP($A212,'Annex 2 EHV charges'!$A:$O,9,FALSE)=0,"",VLOOKUP($A212,'Annex 2 EHV charges'!$A:$O,9,FALSE)),"")</f>
        <v/>
      </c>
      <c r="G212" s="108" t="str">
        <f>IFERROR(IF(VLOOKUP($A212,'Annex 2 EHV charges'!$A:$O,10,FALSE)=0,"",VLOOKUP($A212,'Annex 2 EHV charges'!$A:$O,10,FALSE)),"")</f>
        <v/>
      </c>
      <c r="H212" s="108" t="str">
        <f>IFERROR(IF(VLOOKUP($A212,'Annex 2 EHV charges'!$A:$O,11,FALSE)=0,"",VLOOKUP($A212,'Annex 2 EHV charges'!$A:$O,11,FALSE)),"")</f>
        <v/>
      </c>
    </row>
    <row r="213" spans="1:8" x14ac:dyDescent="0.2">
      <c r="A213" s="101" t="str">
        <f t="array" ref="A213">IFERROR(INDEX('Annex 2 EHV charges'!$A$11:$A$410, MATCH(0, IF(ISBLANK('Annex 2 EHV charges'!$A$11:$A$410),1, COUNTIF(A$4:$A212, 'Annex 2 EHV charges'!$A$11:$A$410)), 0)),"")</f>
        <v/>
      </c>
      <c r="B213" s="101" t="str">
        <f>IF($A213="","",VLOOKUP($A213,'Annex 2 EHV charges'!$A:$O,2,0))</f>
        <v/>
      </c>
      <c r="C213" s="102" t="str">
        <f>IF($A213="","",VLOOKUP($A213,'Annex 2 EHV charges'!$A:$O,3,0))</f>
        <v/>
      </c>
      <c r="D213" s="101" t="str">
        <f>IF($A213="","",VLOOKUP($A213,'Annex 2 EHV charges'!$A:$O,7,0))</f>
        <v/>
      </c>
      <c r="E213" s="106" t="str">
        <f>IFERROR(IF(VLOOKUP($A213,'Annex 2 EHV charges'!$A:$O,8,FALSE)=0,"",VLOOKUP($A213,'Annex 2 EHV charges'!$A:$O,8,FALSE)),"")</f>
        <v/>
      </c>
      <c r="F213" s="107" t="str">
        <f>IFERROR(IF(VLOOKUP($A213,'Annex 2 EHV charges'!$A:$O,9,FALSE)=0,"",VLOOKUP($A213,'Annex 2 EHV charges'!$A:$O,9,FALSE)),"")</f>
        <v/>
      </c>
      <c r="G213" s="108" t="str">
        <f>IFERROR(IF(VLOOKUP($A213,'Annex 2 EHV charges'!$A:$O,10,FALSE)=0,"",VLOOKUP($A213,'Annex 2 EHV charges'!$A:$O,10,FALSE)),"")</f>
        <v/>
      </c>
      <c r="H213" s="108" t="str">
        <f>IFERROR(IF(VLOOKUP($A213,'Annex 2 EHV charges'!$A:$O,11,FALSE)=0,"",VLOOKUP($A213,'Annex 2 EHV charges'!$A:$O,11,FALSE)),"")</f>
        <v/>
      </c>
    </row>
    <row r="214" spans="1:8" x14ac:dyDescent="0.2">
      <c r="A214" s="101" t="str">
        <f t="array" ref="A214">IFERROR(INDEX('Annex 2 EHV charges'!$A$11:$A$410, MATCH(0, IF(ISBLANK('Annex 2 EHV charges'!$A$11:$A$410),1, COUNTIF(A$4:$A213, 'Annex 2 EHV charges'!$A$11:$A$410)), 0)),"")</f>
        <v/>
      </c>
      <c r="B214" s="101" t="str">
        <f>IF($A214="","",VLOOKUP($A214,'Annex 2 EHV charges'!$A:$O,2,0))</f>
        <v/>
      </c>
      <c r="C214" s="102" t="str">
        <f>IF($A214="","",VLOOKUP($A214,'Annex 2 EHV charges'!$A:$O,3,0))</f>
        <v/>
      </c>
      <c r="D214" s="101" t="str">
        <f>IF($A214="","",VLOOKUP($A214,'Annex 2 EHV charges'!$A:$O,7,0))</f>
        <v/>
      </c>
      <c r="E214" s="106" t="str">
        <f>IFERROR(IF(VLOOKUP($A214,'Annex 2 EHV charges'!$A:$O,8,FALSE)=0,"",VLOOKUP($A214,'Annex 2 EHV charges'!$A:$O,8,FALSE)),"")</f>
        <v/>
      </c>
      <c r="F214" s="107" t="str">
        <f>IFERROR(IF(VLOOKUP($A214,'Annex 2 EHV charges'!$A:$O,9,FALSE)=0,"",VLOOKUP($A214,'Annex 2 EHV charges'!$A:$O,9,FALSE)),"")</f>
        <v/>
      </c>
      <c r="G214" s="108" t="str">
        <f>IFERROR(IF(VLOOKUP($A214,'Annex 2 EHV charges'!$A:$O,10,FALSE)=0,"",VLOOKUP($A214,'Annex 2 EHV charges'!$A:$O,10,FALSE)),"")</f>
        <v/>
      </c>
      <c r="H214" s="108" t="str">
        <f>IFERROR(IF(VLOOKUP($A214,'Annex 2 EHV charges'!$A:$O,11,FALSE)=0,"",VLOOKUP($A214,'Annex 2 EHV charges'!$A:$O,11,FALSE)),"")</f>
        <v/>
      </c>
    </row>
    <row r="215" spans="1:8" x14ac:dyDescent="0.2">
      <c r="A215" s="101" t="str">
        <f t="array" ref="A215">IFERROR(INDEX('Annex 2 EHV charges'!$A$11:$A$410, MATCH(0, IF(ISBLANK('Annex 2 EHV charges'!$A$11:$A$410),1, COUNTIF(A$4:$A214, 'Annex 2 EHV charges'!$A$11:$A$410)), 0)),"")</f>
        <v/>
      </c>
      <c r="B215" s="101" t="str">
        <f>IF($A215="","",VLOOKUP($A215,'Annex 2 EHV charges'!$A:$O,2,0))</f>
        <v/>
      </c>
      <c r="C215" s="102" t="str">
        <f>IF($A215="","",VLOOKUP($A215,'Annex 2 EHV charges'!$A:$O,3,0))</f>
        <v/>
      </c>
      <c r="D215" s="101" t="str">
        <f>IF($A215="","",VLOOKUP($A215,'Annex 2 EHV charges'!$A:$O,7,0))</f>
        <v/>
      </c>
      <c r="E215" s="106" t="str">
        <f>IFERROR(IF(VLOOKUP($A215,'Annex 2 EHV charges'!$A:$O,8,FALSE)=0,"",VLOOKUP($A215,'Annex 2 EHV charges'!$A:$O,8,FALSE)),"")</f>
        <v/>
      </c>
      <c r="F215" s="107" t="str">
        <f>IFERROR(IF(VLOOKUP($A215,'Annex 2 EHV charges'!$A:$O,9,FALSE)=0,"",VLOOKUP($A215,'Annex 2 EHV charges'!$A:$O,9,FALSE)),"")</f>
        <v/>
      </c>
      <c r="G215" s="108" t="str">
        <f>IFERROR(IF(VLOOKUP($A215,'Annex 2 EHV charges'!$A:$O,10,FALSE)=0,"",VLOOKUP($A215,'Annex 2 EHV charges'!$A:$O,10,FALSE)),"")</f>
        <v/>
      </c>
      <c r="H215" s="108" t="str">
        <f>IFERROR(IF(VLOOKUP($A215,'Annex 2 EHV charges'!$A:$O,11,FALSE)=0,"",VLOOKUP($A215,'Annex 2 EHV charges'!$A:$O,11,FALSE)),"")</f>
        <v/>
      </c>
    </row>
    <row r="216" spans="1:8" x14ac:dyDescent="0.2">
      <c r="A216" s="101" t="str">
        <f t="array" ref="A216">IFERROR(INDEX('Annex 2 EHV charges'!$A$11:$A$410, MATCH(0, IF(ISBLANK('Annex 2 EHV charges'!$A$11:$A$410),1, COUNTIF(A$4:$A215, 'Annex 2 EHV charges'!$A$11:$A$410)), 0)),"")</f>
        <v/>
      </c>
      <c r="B216" s="101" t="str">
        <f>IF($A216="","",VLOOKUP($A216,'Annex 2 EHV charges'!$A:$O,2,0))</f>
        <v/>
      </c>
      <c r="C216" s="102" t="str">
        <f>IF($A216="","",VLOOKUP($A216,'Annex 2 EHV charges'!$A:$O,3,0))</f>
        <v/>
      </c>
      <c r="D216" s="101" t="str">
        <f>IF($A216="","",VLOOKUP($A216,'Annex 2 EHV charges'!$A:$O,7,0))</f>
        <v/>
      </c>
      <c r="E216" s="106" t="str">
        <f>IFERROR(IF(VLOOKUP($A216,'Annex 2 EHV charges'!$A:$O,8,FALSE)=0,"",VLOOKUP($A216,'Annex 2 EHV charges'!$A:$O,8,FALSE)),"")</f>
        <v/>
      </c>
      <c r="F216" s="107" t="str">
        <f>IFERROR(IF(VLOOKUP($A216,'Annex 2 EHV charges'!$A:$O,9,FALSE)=0,"",VLOOKUP($A216,'Annex 2 EHV charges'!$A:$O,9,FALSE)),"")</f>
        <v/>
      </c>
      <c r="G216" s="108" t="str">
        <f>IFERROR(IF(VLOOKUP($A216,'Annex 2 EHV charges'!$A:$O,10,FALSE)=0,"",VLOOKUP($A216,'Annex 2 EHV charges'!$A:$O,10,FALSE)),"")</f>
        <v/>
      </c>
      <c r="H216" s="108" t="str">
        <f>IFERROR(IF(VLOOKUP($A216,'Annex 2 EHV charges'!$A:$O,11,FALSE)=0,"",VLOOKUP($A216,'Annex 2 EHV charges'!$A:$O,11,FALSE)),"")</f>
        <v/>
      </c>
    </row>
    <row r="217" spans="1:8" x14ac:dyDescent="0.2">
      <c r="A217" s="101" t="str">
        <f t="array" ref="A217">IFERROR(INDEX('Annex 2 EHV charges'!$A$11:$A$410, MATCH(0, IF(ISBLANK('Annex 2 EHV charges'!$A$11:$A$410),1, COUNTIF(A$4:$A216, 'Annex 2 EHV charges'!$A$11:$A$410)), 0)),"")</f>
        <v/>
      </c>
      <c r="B217" s="101" t="str">
        <f>IF($A217="","",VLOOKUP($A217,'Annex 2 EHV charges'!$A:$O,2,0))</f>
        <v/>
      </c>
      <c r="C217" s="102" t="str">
        <f>IF($A217="","",VLOOKUP($A217,'Annex 2 EHV charges'!$A:$O,3,0))</f>
        <v/>
      </c>
      <c r="D217" s="101" t="str">
        <f>IF($A217="","",VLOOKUP($A217,'Annex 2 EHV charges'!$A:$O,7,0))</f>
        <v/>
      </c>
      <c r="E217" s="106" t="str">
        <f>IFERROR(IF(VLOOKUP($A217,'Annex 2 EHV charges'!$A:$O,8,FALSE)=0,"",VLOOKUP($A217,'Annex 2 EHV charges'!$A:$O,8,FALSE)),"")</f>
        <v/>
      </c>
      <c r="F217" s="107" t="str">
        <f>IFERROR(IF(VLOOKUP($A217,'Annex 2 EHV charges'!$A:$O,9,FALSE)=0,"",VLOOKUP($A217,'Annex 2 EHV charges'!$A:$O,9,FALSE)),"")</f>
        <v/>
      </c>
      <c r="G217" s="108" t="str">
        <f>IFERROR(IF(VLOOKUP($A217,'Annex 2 EHV charges'!$A:$O,10,FALSE)=0,"",VLOOKUP($A217,'Annex 2 EHV charges'!$A:$O,10,FALSE)),"")</f>
        <v/>
      </c>
      <c r="H217" s="108" t="str">
        <f>IFERROR(IF(VLOOKUP($A217,'Annex 2 EHV charges'!$A:$O,11,FALSE)=0,"",VLOOKUP($A217,'Annex 2 EHV charges'!$A:$O,11,FALSE)),"")</f>
        <v/>
      </c>
    </row>
    <row r="218" spans="1:8" x14ac:dyDescent="0.2">
      <c r="A218" s="101" t="str">
        <f t="array" ref="A218">IFERROR(INDEX('Annex 2 EHV charges'!$A$11:$A$410, MATCH(0, IF(ISBLANK('Annex 2 EHV charges'!$A$11:$A$410),1, COUNTIF(A$4:$A217, 'Annex 2 EHV charges'!$A$11:$A$410)), 0)),"")</f>
        <v/>
      </c>
      <c r="B218" s="101" t="str">
        <f>IF($A218="","",VLOOKUP($A218,'Annex 2 EHV charges'!$A:$O,2,0))</f>
        <v/>
      </c>
      <c r="C218" s="102" t="str">
        <f>IF($A218="","",VLOOKUP($A218,'Annex 2 EHV charges'!$A:$O,3,0))</f>
        <v/>
      </c>
      <c r="D218" s="101" t="str">
        <f>IF($A218="","",VLOOKUP($A218,'Annex 2 EHV charges'!$A:$O,7,0))</f>
        <v/>
      </c>
      <c r="E218" s="106" t="str">
        <f>IFERROR(IF(VLOOKUP($A218,'Annex 2 EHV charges'!$A:$O,8,FALSE)=0,"",VLOOKUP($A218,'Annex 2 EHV charges'!$A:$O,8,FALSE)),"")</f>
        <v/>
      </c>
      <c r="F218" s="107" t="str">
        <f>IFERROR(IF(VLOOKUP($A218,'Annex 2 EHV charges'!$A:$O,9,FALSE)=0,"",VLOOKUP($A218,'Annex 2 EHV charges'!$A:$O,9,FALSE)),"")</f>
        <v/>
      </c>
      <c r="G218" s="108" t="str">
        <f>IFERROR(IF(VLOOKUP($A218,'Annex 2 EHV charges'!$A:$O,10,FALSE)=0,"",VLOOKUP($A218,'Annex 2 EHV charges'!$A:$O,10,FALSE)),"")</f>
        <v/>
      </c>
      <c r="H218" s="108" t="str">
        <f>IFERROR(IF(VLOOKUP($A218,'Annex 2 EHV charges'!$A:$O,11,FALSE)=0,"",VLOOKUP($A218,'Annex 2 EHV charges'!$A:$O,11,FALSE)),"")</f>
        <v/>
      </c>
    </row>
    <row r="219" spans="1:8" x14ac:dyDescent="0.2">
      <c r="A219" s="101" t="str">
        <f t="array" ref="A219">IFERROR(INDEX('Annex 2 EHV charges'!$A$11:$A$410, MATCH(0, IF(ISBLANK('Annex 2 EHV charges'!$A$11:$A$410),1, COUNTIF(A$4:$A218, 'Annex 2 EHV charges'!$A$11:$A$410)), 0)),"")</f>
        <v/>
      </c>
      <c r="B219" s="101" t="str">
        <f>IF($A219="","",VLOOKUP($A219,'Annex 2 EHV charges'!$A:$O,2,0))</f>
        <v/>
      </c>
      <c r="C219" s="102" t="str">
        <f>IF($A219="","",VLOOKUP($A219,'Annex 2 EHV charges'!$A:$O,3,0))</f>
        <v/>
      </c>
      <c r="D219" s="101" t="str">
        <f>IF($A219="","",VLOOKUP($A219,'Annex 2 EHV charges'!$A:$O,7,0))</f>
        <v/>
      </c>
      <c r="E219" s="106" t="str">
        <f>IFERROR(IF(VLOOKUP($A219,'Annex 2 EHV charges'!$A:$O,8,FALSE)=0,"",VLOOKUP($A219,'Annex 2 EHV charges'!$A:$O,8,FALSE)),"")</f>
        <v/>
      </c>
      <c r="F219" s="107" t="str">
        <f>IFERROR(IF(VLOOKUP($A219,'Annex 2 EHV charges'!$A:$O,9,FALSE)=0,"",VLOOKUP($A219,'Annex 2 EHV charges'!$A:$O,9,FALSE)),"")</f>
        <v/>
      </c>
      <c r="G219" s="108" t="str">
        <f>IFERROR(IF(VLOOKUP($A219,'Annex 2 EHV charges'!$A:$O,10,FALSE)=0,"",VLOOKUP($A219,'Annex 2 EHV charges'!$A:$O,10,FALSE)),"")</f>
        <v/>
      </c>
      <c r="H219" s="108" t="str">
        <f>IFERROR(IF(VLOOKUP($A219,'Annex 2 EHV charges'!$A:$O,11,FALSE)=0,"",VLOOKUP($A219,'Annex 2 EHV charges'!$A:$O,11,FALSE)),"")</f>
        <v/>
      </c>
    </row>
    <row r="220" spans="1:8" x14ac:dyDescent="0.2">
      <c r="A220" s="101" t="str">
        <f t="array" ref="A220">IFERROR(INDEX('Annex 2 EHV charges'!$A$11:$A$410, MATCH(0, IF(ISBLANK('Annex 2 EHV charges'!$A$11:$A$410),1, COUNTIF(A$4:$A219, 'Annex 2 EHV charges'!$A$11:$A$410)), 0)),"")</f>
        <v/>
      </c>
      <c r="B220" s="101" t="str">
        <f>IF($A220="","",VLOOKUP($A220,'Annex 2 EHV charges'!$A:$O,2,0))</f>
        <v/>
      </c>
      <c r="C220" s="102" t="str">
        <f>IF($A220="","",VLOOKUP($A220,'Annex 2 EHV charges'!$A:$O,3,0))</f>
        <v/>
      </c>
      <c r="D220" s="101" t="str">
        <f>IF($A220="","",VLOOKUP($A220,'Annex 2 EHV charges'!$A:$O,7,0))</f>
        <v/>
      </c>
      <c r="E220" s="106" t="str">
        <f>IFERROR(IF(VLOOKUP($A220,'Annex 2 EHV charges'!$A:$O,8,FALSE)=0,"",VLOOKUP($A220,'Annex 2 EHV charges'!$A:$O,8,FALSE)),"")</f>
        <v/>
      </c>
      <c r="F220" s="107" t="str">
        <f>IFERROR(IF(VLOOKUP($A220,'Annex 2 EHV charges'!$A:$O,9,FALSE)=0,"",VLOOKUP($A220,'Annex 2 EHV charges'!$A:$O,9,FALSE)),"")</f>
        <v/>
      </c>
      <c r="G220" s="108" t="str">
        <f>IFERROR(IF(VLOOKUP($A220,'Annex 2 EHV charges'!$A:$O,10,FALSE)=0,"",VLOOKUP($A220,'Annex 2 EHV charges'!$A:$O,10,FALSE)),"")</f>
        <v/>
      </c>
      <c r="H220" s="108" t="str">
        <f>IFERROR(IF(VLOOKUP($A220,'Annex 2 EHV charges'!$A:$O,11,FALSE)=0,"",VLOOKUP($A220,'Annex 2 EHV charges'!$A:$O,11,FALSE)),"")</f>
        <v/>
      </c>
    </row>
    <row r="221" spans="1:8" x14ac:dyDescent="0.2">
      <c r="A221" s="101" t="str">
        <f t="array" ref="A221">IFERROR(INDEX('Annex 2 EHV charges'!$A$11:$A$410, MATCH(0, IF(ISBLANK('Annex 2 EHV charges'!$A$11:$A$410),1, COUNTIF(A$4:$A220, 'Annex 2 EHV charges'!$A$11:$A$410)), 0)),"")</f>
        <v/>
      </c>
      <c r="B221" s="101" t="str">
        <f>IF($A221="","",VLOOKUP($A221,'Annex 2 EHV charges'!$A:$O,2,0))</f>
        <v/>
      </c>
      <c r="C221" s="102" t="str">
        <f>IF($A221="","",VLOOKUP($A221,'Annex 2 EHV charges'!$A:$O,3,0))</f>
        <v/>
      </c>
      <c r="D221" s="101" t="str">
        <f>IF($A221="","",VLOOKUP($A221,'Annex 2 EHV charges'!$A:$O,7,0))</f>
        <v/>
      </c>
      <c r="E221" s="106" t="str">
        <f>IFERROR(IF(VLOOKUP($A221,'Annex 2 EHV charges'!$A:$O,8,FALSE)=0,"",VLOOKUP($A221,'Annex 2 EHV charges'!$A:$O,8,FALSE)),"")</f>
        <v/>
      </c>
      <c r="F221" s="107" t="str">
        <f>IFERROR(IF(VLOOKUP($A221,'Annex 2 EHV charges'!$A:$O,9,FALSE)=0,"",VLOOKUP($A221,'Annex 2 EHV charges'!$A:$O,9,FALSE)),"")</f>
        <v/>
      </c>
      <c r="G221" s="108" t="str">
        <f>IFERROR(IF(VLOOKUP($A221,'Annex 2 EHV charges'!$A:$O,10,FALSE)=0,"",VLOOKUP($A221,'Annex 2 EHV charges'!$A:$O,10,FALSE)),"")</f>
        <v/>
      </c>
      <c r="H221" s="108" t="str">
        <f>IFERROR(IF(VLOOKUP($A221,'Annex 2 EHV charges'!$A:$O,11,FALSE)=0,"",VLOOKUP($A221,'Annex 2 EHV charges'!$A:$O,11,FALSE)),"")</f>
        <v/>
      </c>
    </row>
    <row r="222" spans="1:8" x14ac:dyDescent="0.2">
      <c r="A222" s="101" t="str">
        <f t="array" ref="A222">IFERROR(INDEX('Annex 2 EHV charges'!$A$11:$A$410, MATCH(0, IF(ISBLANK('Annex 2 EHV charges'!$A$11:$A$410),1, COUNTIF(A$4:$A221, 'Annex 2 EHV charges'!$A$11:$A$410)), 0)),"")</f>
        <v/>
      </c>
      <c r="B222" s="101" t="str">
        <f>IF($A222="","",VLOOKUP($A222,'Annex 2 EHV charges'!$A:$O,2,0))</f>
        <v/>
      </c>
      <c r="C222" s="102" t="str">
        <f>IF($A222="","",VLOOKUP($A222,'Annex 2 EHV charges'!$A:$O,3,0))</f>
        <v/>
      </c>
      <c r="D222" s="101" t="str">
        <f>IF($A222="","",VLOOKUP($A222,'Annex 2 EHV charges'!$A:$O,7,0))</f>
        <v/>
      </c>
      <c r="E222" s="106" t="str">
        <f>IFERROR(IF(VLOOKUP($A222,'Annex 2 EHV charges'!$A:$O,8,FALSE)=0,"",VLOOKUP($A222,'Annex 2 EHV charges'!$A:$O,8,FALSE)),"")</f>
        <v/>
      </c>
      <c r="F222" s="107" t="str">
        <f>IFERROR(IF(VLOOKUP($A222,'Annex 2 EHV charges'!$A:$O,9,FALSE)=0,"",VLOOKUP($A222,'Annex 2 EHV charges'!$A:$O,9,FALSE)),"")</f>
        <v/>
      </c>
      <c r="G222" s="108" t="str">
        <f>IFERROR(IF(VLOOKUP($A222,'Annex 2 EHV charges'!$A:$O,10,FALSE)=0,"",VLOOKUP($A222,'Annex 2 EHV charges'!$A:$O,10,FALSE)),"")</f>
        <v/>
      </c>
      <c r="H222" s="108" t="str">
        <f>IFERROR(IF(VLOOKUP($A222,'Annex 2 EHV charges'!$A:$O,11,FALSE)=0,"",VLOOKUP($A222,'Annex 2 EHV charges'!$A:$O,11,FALSE)),"")</f>
        <v/>
      </c>
    </row>
    <row r="223" spans="1:8" x14ac:dyDescent="0.2">
      <c r="A223" s="101" t="str">
        <f t="array" ref="A223">IFERROR(INDEX('Annex 2 EHV charges'!$A$11:$A$410, MATCH(0, IF(ISBLANK('Annex 2 EHV charges'!$A$11:$A$410),1, COUNTIF(A$4:$A222, 'Annex 2 EHV charges'!$A$11:$A$410)), 0)),"")</f>
        <v/>
      </c>
      <c r="B223" s="101" t="str">
        <f>IF($A223="","",VLOOKUP($A223,'Annex 2 EHV charges'!$A:$O,2,0))</f>
        <v/>
      </c>
      <c r="C223" s="102" t="str">
        <f>IF($A223="","",VLOOKUP($A223,'Annex 2 EHV charges'!$A:$O,3,0))</f>
        <v/>
      </c>
      <c r="D223" s="101" t="str">
        <f>IF($A223="","",VLOOKUP($A223,'Annex 2 EHV charges'!$A:$O,7,0))</f>
        <v/>
      </c>
      <c r="E223" s="106" t="str">
        <f>IFERROR(IF(VLOOKUP($A223,'Annex 2 EHV charges'!$A:$O,8,FALSE)=0,"",VLOOKUP($A223,'Annex 2 EHV charges'!$A:$O,8,FALSE)),"")</f>
        <v/>
      </c>
      <c r="F223" s="107" t="str">
        <f>IFERROR(IF(VLOOKUP($A223,'Annex 2 EHV charges'!$A:$O,9,FALSE)=0,"",VLOOKUP($A223,'Annex 2 EHV charges'!$A:$O,9,FALSE)),"")</f>
        <v/>
      </c>
      <c r="G223" s="108" t="str">
        <f>IFERROR(IF(VLOOKUP($A223,'Annex 2 EHV charges'!$A:$O,10,FALSE)=0,"",VLOOKUP($A223,'Annex 2 EHV charges'!$A:$O,10,FALSE)),"")</f>
        <v/>
      </c>
      <c r="H223" s="108" t="str">
        <f>IFERROR(IF(VLOOKUP($A223,'Annex 2 EHV charges'!$A:$O,11,FALSE)=0,"",VLOOKUP($A223,'Annex 2 EHV charges'!$A:$O,11,FALSE)),"")</f>
        <v/>
      </c>
    </row>
    <row r="224" spans="1:8" x14ac:dyDescent="0.2">
      <c r="A224" s="101" t="str">
        <f t="array" ref="A224">IFERROR(INDEX('Annex 2 EHV charges'!$A$11:$A$410, MATCH(0, IF(ISBLANK('Annex 2 EHV charges'!$A$11:$A$410),1, COUNTIF(A$4:$A223, 'Annex 2 EHV charges'!$A$11:$A$410)), 0)),"")</f>
        <v/>
      </c>
      <c r="B224" s="101" t="str">
        <f>IF($A224="","",VLOOKUP($A224,'Annex 2 EHV charges'!$A:$O,2,0))</f>
        <v/>
      </c>
      <c r="C224" s="102" t="str">
        <f>IF($A224="","",VLOOKUP($A224,'Annex 2 EHV charges'!$A:$O,3,0))</f>
        <v/>
      </c>
      <c r="D224" s="101" t="str">
        <f>IF($A224="","",VLOOKUP($A224,'Annex 2 EHV charges'!$A:$O,7,0))</f>
        <v/>
      </c>
      <c r="E224" s="106" t="str">
        <f>IFERROR(IF(VLOOKUP($A224,'Annex 2 EHV charges'!$A:$O,8,FALSE)=0,"",VLOOKUP($A224,'Annex 2 EHV charges'!$A:$O,8,FALSE)),"")</f>
        <v/>
      </c>
      <c r="F224" s="107" t="str">
        <f>IFERROR(IF(VLOOKUP($A224,'Annex 2 EHV charges'!$A:$O,9,FALSE)=0,"",VLOOKUP($A224,'Annex 2 EHV charges'!$A:$O,9,FALSE)),"")</f>
        <v/>
      </c>
      <c r="G224" s="108" t="str">
        <f>IFERROR(IF(VLOOKUP($A224,'Annex 2 EHV charges'!$A:$O,10,FALSE)=0,"",VLOOKUP($A224,'Annex 2 EHV charges'!$A:$O,10,FALSE)),"")</f>
        <v/>
      </c>
      <c r="H224" s="108" t="str">
        <f>IFERROR(IF(VLOOKUP($A224,'Annex 2 EHV charges'!$A:$O,11,FALSE)=0,"",VLOOKUP($A224,'Annex 2 EHV charges'!$A:$O,11,FALSE)),"")</f>
        <v/>
      </c>
    </row>
    <row r="225" spans="1:8" x14ac:dyDescent="0.2">
      <c r="A225" s="101" t="str">
        <f t="array" ref="A225">IFERROR(INDEX('Annex 2 EHV charges'!$A$11:$A$410, MATCH(0, IF(ISBLANK('Annex 2 EHV charges'!$A$11:$A$410),1, COUNTIF(A$4:$A224, 'Annex 2 EHV charges'!$A$11:$A$410)), 0)),"")</f>
        <v/>
      </c>
      <c r="B225" s="101" t="str">
        <f>IF($A225="","",VLOOKUP($A225,'Annex 2 EHV charges'!$A:$O,2,0))</f>
        <v/>
      </c>
      <c r="C225" s="102" t="str">
        <f>IF($A225="","",VLOOKUP($A225,'Annex 2 EHV charges'!$A:$O,3,0))</f>
        <v/>
      </c>
      <c r="D225" s="101" t="str">
        <f>IF($A225="","",VLOOKUP($A225,'Annex 2 EHV charges'!$A:$O,7,0))</f>
        <v/>
      </c>
      <c r="E225" s="106" t="str">
        <f>IFERROR(IF(VLOOKUP($A225,'Annex 2 EHV charges'!$A:$O,8,FALSE)=0,"",VLOOKUP($A225,'Annex 2 EHV charges'!$A:$O,8,FALSE)),"")</f>
        <v/>
      </c>
      <c r="F225" s="107" t="str">
        <f>IFERROR(IF(VLOOKUP($A225,'Annex 2 EHV charges'!$A:$O,9,FALSE)=0,"",VLOOKUP($A225,'Annex 2 EHV charges'!$A:$O,9,FALSE)),"")</f>
        <v/>
      </c>
      <c r="G225" s="108" t="str">
        <f>IFERROR(IF(VLOOKUP($A225,'Annex 2 EHV charges'!$A:$O,10,FALSE)=0,"",VLOOKUP($A225,'Annex 2 EHV charges'!$A:$O,10,FALSE)),"")</f>
        <v/>
      </c>
      <c r="H225" s="108" t="str">
        <f>IFERROR(IF(VLOOKUP($A225,'Annex 2 EHV charges'!$A:$O,11,FALSE)=0,"",VLOOKUP($A225,'Annex 2 EHV charges'!$A:$O,11,FALSE)),"")</f>
        <v/>
      </c>
    </row>
    <row r="226" spans="1:8" x14ac:dyDescent="0.2">
      <c r="A226" s="101" t="str">
        <f t="array" ref="A226">IFERROR(INDEX('Annex 2 EHV charges'!$A$11:$A$410, MATCH(0, IF(ISBLANK('Annex 2 EHV charges'!$A$11:$A$410),1, COUNTIF(A$4:$A225, 'Annex 2 EHV charges'!$A$11:$A$410)), 0)),"")</f>
        <v/>
      </c>
      <c r="B226" s="101" t="str">
        <f>IF($A226="","",VLOOKUP($A226,'Annex 2 EHV charges'!$A:$O,2,0))</f>
        <v/>
      </c>
      <c r="C226" s="102" t="str">
        <f>IF($A226="","",VLOOKUP($A226,'Annex 2 EHV charges'!$A:$O,3,0))</f>
        <v/>
      </c>
      <c r="D226" s="101" t="str">
        <f>IF($A226="","",VLOOKUP($A226,'Annex 2 EHV charges'!$A:$O,7,0))</f>
        <v/>
      </c>
      <c r="E226" s="106" t="str">
        <f>IFERROR(IF(VLOOKUP($A226,'Annex 2 EHV charges'!$A:$O,8,FALSE)=0,"",VLOOKUP($A226,'Annex 2 EHV charges'!$A:$O,8,FALSE)),"")</f>
        <v/>
      </c>
      <c r="F226" s="107" t="str">
        <f>IFERROR(IF(VLOOKUP($A226,'Annex 2 EHV charges'!$A:$O,9,FALSE)=0,"",VLOOKUP($A226,'Annex 2 EHV charges'!$A:$O,9,FALSE)),"")</f>
        <v/>
      </c>
      <c r="G226" s="108" t="str">
        <f>IFERROR(IF(VLOOKUP($A226,'Annex 2 EHV charges'!$A:$O,10,FALSE)=0,"",VLOOKUP($A226,'Annex 2 EHV charges'!$A:$O,10,FALSE)),"")</f>
        <v/>
      </c>
      <c r="H226" s="108" t="str">
        <f>IFERROR(IF(VLOOKUP($A226,'Annex 2 EHV charges'!$A:$O,11,FALSE)=0,"",VLOOKUP($A226,'Annex 2 EHV charges'!$A:$O,11,FALSE)),"")</f>
        <v/>
      </c>
    </row>
    <row r="227" spans="1:8" x14ac:dyDescent="0.2">
      <c r="A227" s="101" t="str">
        <f t="array" ref="A227">IFERROR(INDEX('Annex 2 EHV charges'!$A$11:$A$410, MATCH(0, IF(ISBLANK('Annex 2 EHV charges'!$A$11:$A$410),1, COUNTIF(A$4:$A226, 'Annex 2 EHV charges'!$A$11:$A$410)), 0)),"")</f>
        <v/>
      </c>
      <c r="B227" s="101" t="str">
        <f>IF($A227="","",VLOOKUP($A227,'Annex 2 EHV charges'!$A:$O,2,0))</f>
        <v/>
      </c>
      <c r="C227" s="102" t="str">
        <f>IF($A227="","",VLOOKUP($A227,'Annex 2 EHV charges'!$A:$O,3,0))</f>
        <v/>
      </c>
      <c r="D227" s="101" t="str">
        <f>IF($A227="","",VLOOKUP($A227,'Annex 2 EHV charges'!$A:$O,7,0))</f>
        <v/>
      </c>
      <c r="E227" s="106" t="str">
        <f>IFERROR(IF(VLOOKUP($A227,'Annex 2 EHV charges'!$A:$O,8,FALSE)=0,"",VLOOKUP($A227,'Annex 2 EHV charges'!$A:$O,8,FALSE)),"")</f>
        <v/>
      </c>
      <c r="F227" s="107" t="str">
        <f>IFERROR(IF(VLOOKUP($A227,'Annex 2 EHV charges'!$A:$O,9,FALSE)=0,"",VLOOKUP($A227,'Annex 2 EHV charges'!$A:$O,9,FALSE)),"")</f>
        <v/>
      </c>
      <c r="G227" s="108" t="str">
        <f>IFERROR(IF(VLOOKUP($A227,'Annex 2 EHV charges'!$A:$O,10,FALSE)=0,"",VLOOKUP($A227,'Annex 2 EHV charges'!$A:$O,10,FALSE)),"")</f>
        <v/>
      </c>
      <c r="H227" s="108" t="str">
        <f>IFERROR(IF(VLOOKUP($A227,'Annex 2 EHV charges'!$A:$O,11,FALSE)=0,"",VLOOKUP($A227,'Annex 2 EHV charges'!$A:$O,11,FALSE)),"")</f>
        <v/>
      </c>
    </row>
    <row r="228" spans="1:8" x14ac:dyDescent="0.2">
      <c r="A228" s="101" t="str">
        <f t="array" ref="A228">IFERROR(INDEX('Annex 2 EHV charges'!$A$11:$A$410, MATCH(0, IF(ISBLANK('Annex 2 EHV charges'!$A$11:$A$410),1, COUNTIF(A$4:$A227, 'Annex 2 EHV charges'!$A$11:$A$410)), 0)),"")</f>
        <v/>
      </c>
      <c r="B228" s="101" t="str">
        <f>IF($A228="","",VLOOKUP($A228,'Annex 2 EHV charges'!$A:$O,2,0))</f>
        <v/>
      </c>
      <c r="C228" s="102" t="str">
        <f>IF($A228="","",VLOOKUP($A228,'Annex 2 EHV charges'!$A:$O,3,0))</f>
        <v/>
      </c>
      <c r="D228" s="101" t="str">
        <f>IF($A228="","",VLOOKUP($A228,'Annex 2 EHV charges'!$A:$O,7,0))</f>
        <v/>
      </c>
      <c r="E228" s="106" t="str">
        <f>IFERROR(IF(VLOOKUP($A228,'Annex 2 EHV charges'!$A:$O,8,FALSE)=0,"",VLOOKUP($A228,'Annex 2 EHV charges'!$A:$O,8,FALSE)),"")</f>
        <v/>
      </c>
      <c r="F228" s="107" t="str">
        <f>IFERROR(IF(VLOOKUP($A228,'Annex 2 EHV charges'!$A:$O,9,FALSE)=0,"",VLOOKUP($A228,'Annex 2 EHV charges'!$A:$O,9,FALSE)),"")</f>
        <v/>
      </c>
      <c r="G228" s="108" t="str">
        <f>IFERROR(IF(VLOOKUP($A228,'Annex 2 EHV charges'!$A:$O,10,FALSE)=0,"",VLOOKUP($A228,'Annex 2 EHV charges'!$A:$O,10,FALSE)),"")</f>
        <v/>
      </c>
      <c r="H228" s="108" t="str">
        <f>IFERROR(IF(VLOOKUP($A228,'Annex 2 EHV charges'!$A:$O,11,FALSE)=0,"",VLOOKUP($A228,'Annex 2 EHV charges'!$A:$O,11,FALSE)),"")</f>
        <v/>
      </c>
    </row>
    <row r="229" spans="1:8" x14ac:dyDescent="0.2">
      <c r="A229" s="101" t="str">
        <f t="array" ref="A229">IFERROR(INDEX('Annex 2 EHV charges'!$A$11:$A$410, MATCH(0, IF(ISBLANK('Annex 2 EHV charges'!$A$11:$A$410),1, COUNTIF(A$4:$A228, 'Annex 2 EHV charges'!$A$11:$A$410)), 0)),"")</f>
        <v/>
      </c>
      <c r="B229" s="101" t="str">
        <f>IF($A229="","",VLOOKUP($A229,'Annex 2 EHV charges'!$A:$O,2,0))</f>
        <v/>
      </c>
      <c r="C229" s="102" t="str">
        <f>IF($A229="","",VLOOKUP($A229,'Annex 2 EHV charges'!$A:$O,3,0))</f>
        <v/>
      </c>
      <c r="D229" s="101" t="str">
        <f>IF($A229="","",VLOOKUP($A229,'Annex 2 EHV charges'!$A:$O,7,0))</f>
        <v/>
      </c>
      <c r="E229" s="106" t="str">
        <f>IFERROR(IF(VLOOKUP($A229,'Annex 2 EHV charges'!$A:$O,8,FALSE)=0,"",VLOOKUP($A229,'Annex 2 EHV charges'!$A:$O,8,FALSE)),"")</f>
        <v/>
      </c>
      <c r="F229" s="107" t="str">
        <f>IFERROR(IF(VLOOKUP($A229,'Annex 2 EHV charges'!$A:$O,9,FALSE)=0,"",VLOOKUP($A229,'Annex 2 EHV charges'!$A:$O,9,FALSE)),"")</f>
        <v/>
      </c>
      <c r="G229" s="108" t="str">
        <f>IFERROR(IF(VLOOKUP($A229,'Annex 2 EHV charges'!$A:$O,10,FALSE)=0,"",VLOOKUP($A229,'Annex 2 EHV charges'!$A:$O,10,FALSE)),"")</f>
        <v/>
      </c>
      <c r="H229" s="108" t="str">
        <f>IFERROR(IF(VLOOKUP($A229,'Annex 2 EHV charges'!$A:$O,11,FALSE)=0,"",VLOOKUP($A229,'Annex 2 EHV charges'!$A:$O,11,FALSE)),"")</f>
        <v/>
      </c>
    </row>
    <row r="230" spans="1:8" x14ac:dyDescent="0.2">
      <c r="A230" s="101" t="str">
        <f t="array" ref="A230">IFERROR(INDEX('Annex 2 EHV charges'!$A$11:$A$410, MATCH(0, IF(ISBLANK('Annex 2 EHV charges'!$A$11:$A$410),1, COUNTIF(A$4:$A229, 'Annex 2 EHV charges'!$A$11:$A$410)), 0)),"")</f>
        <v/>
      </c>
      <c r="B230" s="101" t="str">
        <f>IF($A230="","",VLOOKUP($A230,'Annex 2 EHV charges'!$A:$O,2,0))</f>
        <v/>
      </c>
      <c r="C230" s="102" t="str">
        <f>IF($A230="","",VLOOKUP($A230,'Annex 2 EHV charges'!$A:$O,3,0))</f>
        <v/>
      </c>
      <c r="D230" s="101" t="str">
        <f>IF($A230="","",VLOOKUP($A230,'Annex 2 EHV charges'!$A:$O,7,0))</f>
        <v/>
      </c>
      <c r="E230" s="106" t="str">
        <f>IFERROR(IF(VLOOKUP($A230,'Annex 2 EHV charges'!$A:$O,8,FALSE)=0,"",VLOOKUP($A230,'Annex 2 EHV charges'!$A:$O,8,FALSE)),"")</f>
        <v/>
      </c>
      <c r="F230" s="107" t="str">
        <f>IFERROR(IF(VLOOKUP($A230,'Annex 2 EHV charges'!$A:$O,9,FALSE)=0,"",VLOOKUP($A230,'Annex 2 EHV charges'!$A:$O,9,FALSE)),"")</f>
        <v/>
      </c>
      <c r="G230" s="108" t="str">
        <f>IFERROR(IF(VLOOKUP($A230,'Annex 2 EHV charges'!$A:$O,10,FALSE)=0,"",VLOOKUP($A230,'Annex 2 EHV charges'!$A:$O,10,FALSE)),"")</f>
        <v/>
      </c>
      <c r="H230" s="108" t="str">
        <f>IFERROR(IF(VLOOKUP($A230,'Annex 2 EHV charges'!$A:$O,11,FALSE)=0,"",VLOOKUP($A230,'Annex 2 EHV charges'!$A:$O,11,FALSE)),"")</f>
        <v/>
      </c>
    </row>
    <row r="231" spans="1:8" x14ac:dyDescent="0.2">
      <c r="A231" s="101" t="str">
        <f t="array" ref="A231">IFERROR(INDEX('Annex 2 EHV charges'!$A$11:$A$410, MATCH(0, IF(ISBLANK('Annex 2 EHV charges'!$A$11:$A$410),1, COUNTIF(A$4:$A230, 'Annex 2 EHV charges'!$A$11:$A$410)), 0)),"")</f>
        <v/>
      </c>
      <c r="B231" s="101" t="str">
        <f>IF($A231="","",VLOOKUP($A231,'Annex 2 EHV charges'!$A:$O,2,0))</f>
        <v/>
      </c>
      <c r="C231" s="102" t="str">
        <f>IF($A231="","",VLOOKUP($A231,'Annex 2 EHV charges'!$A:$O,3,0))</f>
        <v/>
      </c>
      <c r="D231" s="101" t="str">
        <f>IF($A231="","",VLOOKUP($A231,'Annex 2 EHV charges'!$A:$O,7,0))</f>
        <v/>
      </c>
      <c r="E231" s="106" t="str">
        <f>IFERROR(IF(VLOOKUP($A231,'Annex 2 EHV charges'!$A:$O,8,FALSE)=0,"",VLOOKUP($A231,'Annex 2 EHV charges'!$A:$O,8,FALSE)),"")</f>
        <v/>
      </c>
      <c r="F231" s="107" t="str">
        <f>IFERROR(IF(VLOOKUP($A231,'Annex 2 EHV charges'!$A:$O,9,FALSE)=0,"",VLOOKUP($A231,'Annex 2 EHV charges'!$A:$O,9,FALSE)),"")</f>
        <v/>
      </c>
      <c r="G231" s="108" t="str">
        <f>IFERROR(IF(VLOOKUP($A231,'Annex 2 EHV charges'!$A:$O,10,FALSE)=0,"",VLOOKUP($A231,'Annex 2 EHV charges'!$A:$O,10,FALSE)),"")</f>
        <v/>
      </c>
      <c r="H231" s="108" t="str">
        <f>IFERROR(IF(VLOOKUP($A231,'Annex 2 EHV charges'!$A:$O,11,FALSE)=0,"",VLOOKUP($A231,'Annex 2 EHV charges'!$A:$O,11,FALSE)),"")</f>
        <v/>
      </c>
    </row>
    <row r="232" spans="1:8" x14ac:dyDescent="0.2">
      <c r="A232" s="101" t="str">
        <f t="array" ref="A232">IFERROR(INDEX('Annex 2 EHV charges'!$A$11:$A$410, MATCH(0, IF(ISBLANK('Annex 2 EHV charges'!$A$11:$A$410),1, COUNTIF(A$4:$A231, 'Annex 2 EHV charges'!$A$11:$A$410)), 0)),"")</f>
        <v/>
      </c>
      <c r="B232" s="101" t="str">
        <f>IF($A232="","",VLOOKUP($A232,'Annex 2 EHV charges'!$A:$O,2,0))</f>
        <v/>
      </c>
      <c r="C232" s="102" t="str">
        <f>IF($A232="","",VLOOKUP($A232,'Annex 2 EHV charges'!$A:$O,3,0))</f>
        <v/>
      </c>
      <c r="D232" s="101" t="str">
        <f>IF($A232="","",VLOOKUP($A232,'Annex 2 EHV charges'!$A:$O,7,0))</f>
        <v/>
      </c>
      <c r="E232" s="106" t="str">
        <f>IFERROR(IF(VLOOKUP($A232,'Annex 2 EHV charges'!$A:$O,8,FALSE)=0,"",VLOOKUP($A232,'Annex 2 EHV charges'!$A:$O,8,FALSE)),"")</f>
        <v/>
      </c>
      <c r="F232" s="107" t="str">
        <f>IFERROR(IF(VLOOKUP($A232,'Annex 2 EHV charges'!$A:$O,9,FALSE)=0,"",VLOOKUP($A232,'Annex 2 EHV charges'!$A:$O,9,FALSE)),"")</f>
        <v/>
      </c>
      <c r="G232" s="108" t="str">
        <f>IFERROR(IF(VLOOKUP($A232,'Annex 2 EHV charges'!$A:$O,10,FALSE)=0,"",VLOOKUP($A232,'Annex 2 EHV charges'!$A:$O,10,FALSE)),"")</f>
        <v/>
      </c>
      <c r="H232" s="108" t="str">
        <f>IFERROR(IF(VLOOKUP($A232,'Annex 2 EHV charges'!$A:$O,11,FALSE)=0,"",VLOOKUP($A232,'Annex 2 EHV charges'!$A:$O,11,FALSE)),"")</f>
        <v/>
      </c>
    </row>
    <row r="233" spans="1:8" x14ac:dyDescent="0.2">
      <c r="A233" s="101" t="str">
        <f t="array" ref="A233">IFERROR(INDEX('Annex 2 EHV charges'!$A$11:$A$410, MATCH(0, IF(ISBLANK('Annex 2 EHV charges'!$A$11:$A$410),1, COUNTIF(A$4:$A232, 'Annex 2 EHV charges'!$A$11:$A$410)), 0)),"")</f>
        <v/>
      </c>
      <c r="B233" s="101" t="str">
        <f>IF($A233="","",VLOOKUP($A233,'Annex 2 EHV charges'!$A:$O,2,0))</f>
        <v/>
      </c>
      <c r="C233" s="102" t="str">
        <f>IF($A233="","",VLOOKUP($A233,'Annex 2 EHV charges'!$A:$O,3,0))</f>
        <v/>
      </c>
      <c r="D233" s="101" t="str">
        <f>IF($A233="","",VLOOKUP($A233,'Annex 2 EHV charges'!$A:$O,7,0))</f>
        <v/>
      </c>
      <c r="E233" s="106" t="str">
        <f>IFERROR(IF(VLOOKUP($A233,'Annex 2 EHV charges'!$A:$O,8,FALSE)=0,"",VLOOKUP($A233,'Annex 2 EHV charges'!$A:$O,8,FALSE)),"")</f>
        <v/>
      </c>
      <c r="F233" s="107" t="str">
        <f>IFERROR(IF(VLOOKUP($A233,'Annex 2 EHV charges'!$A:$O,9,FALSE)=0,"",VLOOKUP($A233,'Annex 2 EHV charges'!$A:$O,9,FALSE)),"")</f>
        <v/>
      </c>
      <c r="G233" s="108" t="str">
        <f>IFERROR(IF(VLOOKUP($A233,'Annex 2 EHV charges'!$A:$O,10,FALSE)=0,"",VLOOKUP($A233,'Annex 2 EHV charges'!$A:$O,10,FALSE)),"")</f>
        <v/>
      </c>
      <c r="H233" s="108" t="str">
        <f>IFERROR(IF(VLOOKUP($A233,'Annex 2 EHV charges'!$A:$O,11,FALSE)=0,"",VLOOKUP($A233,'Annex 2 EHV charges'!$A:$O,11,FALSE)),"")</f>
        <v/>
      </c>
    </row>
    <row r="234" spans="1:8" x14ac:dyDescent="0.2">
      <c r="A234" s="101" t="str">
        <f t="array" ref="A234">IFERROR(INDEX('Annex 2 EHV charges'!$A$11:$A$410, MATCH(0, IF(ISBLANK('Annex 2 EHV charges'!$A$11:$A$410),1, COUNTIF(A$4:$A233, 'Annex 2 EHV charges'!$A$11:$A$410)), 0)),"")</f>
        <v/>
      </c>
      <c r="B234" s="101" t="str">
        <f>IF($A234="","",VLOOKUP($A234,'Annex 2 EHV charges'!$A:$O,2,0))</f>
        <v/>
      </c>
      <c r="C234" s="102" t="str">
        <f>IF($A234="","",VLOOKUP($A234,'Annex 2 EHV charges'!$A:$O,3,0))</f>
        <v/>
      </c>
      <c r="D234" s="101" t="str">
        <f>IF($A234="","",VLOOKUP($A234,'Annex 2 EHV charges'!$A:$O,7,0))</f>
        <v/>
      </c>
      <c r="E234" s="106" t="str">
        <f>IFERROR(IF(VLOOKUP($A234,'Annex 2 EHV charges'!$A:$O,8,FALSE)=0,"",VLOOKUP($A234,'Annex 2 EHV charges'!$A:$O,8,FALSE)),"")</f>
        <v/>
      </c>
      <c r="F234" s="107" t="str">
        <f>IFERROR(IF(VLOOKUP($A234,'Annex 2 EHV charges'!$A:$O,9,FALSE)=0,"",VLOOKUP($A234,'Annex 2 EHV charges'!$A:$O,9,FALSE)),"")</f>
        <v/>
      </c>
      <c r="G234" s="108" t="str">
        <f>IFERROR(IF(VLOOKUP($A234,'Annex 2 EHV charges'!$A:$O,10,FALSE)=0,"",VLOOKUP($A234,'Annex 2 EHV charges'!$A:$O,10,FALSE)),"")</f>
        <v/>
      </c>
      <c r="H234" s="108" t="str">
        <f>IFERROR(IF(VLOOKUP($A234,'Annex 2 EHV charges'!$A:$O,11,FALSE)=0,"",VLOOKUP($A234,'Annex 2 EHV charges'!$A:$O,11,FALSE)),"")</f>
        <v/>
      </c>
    </row>
    <row r="235" spans="1:8" x14ac:dyDescent="0.2">
      <c r="A235" s="101" t="str">
        <f t="array" ref="A235">IFERROR(INDEX('Annex 2 EHV charges'!$A$11:$A$410, MATCH(0, IF(ISBLANK('Annex 2 EHV charges'!$A$11:$A$410),1, COUNTIF(A$4:$A234, 'Annex 2 EHV charges'!$A$11:$A$410)), 0)),"")</f>
        <v/>
      </c>
      <c r="B235" s="101" t="str">
        <f>IF($A235="","",VLOOKUP($A235,'Annex 2 EHV charges'!$A:$O,2,0))</f>
        <v/>
      </c>
      <c r="C235" s="102" t="str">
        <f>IF($A235="","",VLOOKUP($A235,'Annex 2 EHV charges'!$A:$O,3,0))</f>
        <v/>
      </c>
      <c r="D235" s="101" t="str">
        <f>IF($A235="","",VLOOKUP($A235,'Annex 2 EHV charges'!$A:$O,7,0))</f>
        <v/>
      </c>
      <c r="E235" s="106" t="str">
        <f>IFERROR(IF(VLOOKUP($A235,'Annex 2 EHV charges'!$A:$O,8,FALSE)=0,"",VLOOKUP($A235,'Annex 2 EHV charges'!$A:$O,8,FALSE)),"")</f>
        <v/>
      </c>
      <c r="F235" s="107" t="str">
        <f>IFERROR(IF(VLOOKUP($A235,'Annex 2 EHV charges'!$A:$O,9,FALSE)=0,"",VLOOKUP($A235,'Annex 2 EHV charges'!$A:$O,9,FALSE)),"")</f>
        <v/>
      </c>
      <c r="G235" s="108" t="str">
        <f>IFERROR(IF(VLOOKUP($A235,'Annex 2 EHV charges'!$A:$O,10,FALSE)=0,"",VLOOKUP($A235,'Annex 2 EHV charges'!$A:$O,10,FALSE)),"")</f>
        <v/>
      </c>
      <c r="H235" s="108" t="str">
        <f>IFERROR(IF(VLOOKUP($A235,'Annex 2 EHV charges'!$A:$O,11,FALSE)=0,"",VLOOKUP($A235,'Annex 2 EHV charges'!$A:$O,11,FALSE)),"")</f>
        <v/>
      </c>
    </row>
    <row r="236" spans="1:8" x14ac:dyDescent="0.2">
      <c r="A236" s="101" t="str">
        <f t="array" ref="A236">IFERROR(INDEX('Annex 2 EHV charges'!$A$11:$A$410, MATCH(0, IF(ISBLANK('Annex 2 EHV charges'!$A$11:$A$410),1, COUNTIF(A$4:$A235, 'Annex 2 EHV charges'!$A$11:$A$410)), 0)),"")</f>
        <v/>
      </c>
      <c r="B236" s="101" t="str">
        <f>IF($A236="","",VLOOKUP($A236,'Annex 2 EHV charges'!$A:$O,2,0))</f>
        <v/>
      </c>
      <c r="C236" s="102" t="str">
        <f>IF($A236="","",VLOOKUP($A236,'Annex 2 EHV charges'!$A:$O,3,0))</f>
        <v/>
      </c>
      <c r="D236" s="101" t="str">
        <f>IF($A236="","",VLOOKUP($A236,'Annex 2 EHV charges'!$A:$O,7,0))</f>
        <v/>
      </c>
      <c r="E236" s="106" t="str">
        <f>IFERROR(IF(VLOOKUP($A236,'Annex 2 EHV charges'!$A:$O,8,FALSE)=0,"",VLOOKUP($A236,'Annex 2 EHV charges'!$A:$O,8,FALSE)),"")</f>
        <v/>
      </c>
      <c r="F236" s="107" t="str">
        <f>IFERROR(IF(VLOOKUP($A236,'Annex 2 EHV charges'!$A:$O,9,FALSE)=0,"",VLOOKUP($A236,'Annex 2 EHV charges'!$A:$O,9,FALSE)),"")</f>
        <v/>
      </c>
      <c r="G236" s="108" t="str">
        <f>IFERROR(IF(VLOOKUP($A236,'Annex 2 EHV charges'!$A:$O,10,FALSE)=0,"",VLOOKUP($A236,'Annex 2 EHV charges'!$A:$O,10,FALSE)),"")</f>
        <v/>
      </c>
      <c r="H236" s="108" t="str">
        <f>IFERROR(IF(VLOOKUP($A236,'Annex 2 EHV charges'!$A:$O,11,FALSE)=0,"",VLOOKUP($A236,'Annex 2 EHV charges'!$A:$O,11,FALSE)),"")</f>
        <v/>
      </c>
    </row>
    <row r="237" spans="1:8" x14ac:dyDescent="0.2">
      <c r="A237" s="101" t="str">
        <f t="array" ref="A237">IFERROR(INDEX('Annex 2 EHV charges'!$A$11:$A$410, MATCH(0, IF(ISBLANK('Annex 2 EHV charges'!$A$11:$A$410),1, COUNTIF(A$4:$A236, 'Annex 2 EHV charges'!$A$11:$A$410)), 0)),"")</f>
        <v/>
      </c>
      <c r="B237" s="101" t="str">
        <f>IF($A237="","",VLOOKUP($A237,'Annex 2 EHV charges'!$A:$O,2,0))</f>
        <v/>
      </c>
      <c r="C237" s="102" t="str">
        <f>IF($A237="","",VLOOKUP($A237,'Annex 2 EHV charges'!$A:$O,3,0))</f>
        <v/>
      </c>
      <c r="D237" s="101" t="str">
        <f>IF($A237="","",VLOOKUP($A237,'Annex 2 EHV charges'!$A:$O,7,0))</f>
        <v/>
      </c>
      <c r="E237" s="106" t="str">
        <f>IFERROR(IF(VLOOKUP($A237,'Annex 2 EHV charges'!$A:$O,8,FALSE)=0,"",VLOOKUP($A237,'Annex 2 EHV charges'!$A:$O,8,FALSE)),"")</f>
        <v/>
      </c>
      <c r="F237" s="107" t="str">
        <f>IFERROR(IF(VLOOKUP($A237,'Annex 2 EHV charges'!$A:$O,9,FALSE)=0,"",VLOOKUP($A237,'Annex 2 EHV charges'!$A:$O,9,FALSE)),"")</f>
        <v/>
      </c>
      <c r="G237" s="108" t="str">
        <f>IFERROR(IF(VLOOKUP($A237,'Annex 2 EHV charges'!$A:$O,10,FALSE)=0,"",VLOOKUP($A237,'Annex 2 EHV charges'!$A:$O,10,FALSE)),"")</f>
        <v/>
      </c>
      <c r="H237" s="108" t="str">
        <f>IFERROR(IF(VLOOKUP($A237,'Annex 2 EHV charges'!$A:$O,11,FALSE)=0,"",VLOOKUP($A237,'Annex 2 EHV charges'!$A:$O,11,FALSE)),"")</f>
        <v/>
      </c>
    </row>
    <row r="238" spans="1:8" x14ac:dyDescent="0.2">
      <c r="A238" s="101" t="str">
        <f t="array" ref="A238">IFERROR(INDEX('Annex 2 EHV charges'!$A$11:$A$410, MATCH(0, IF(ISBLANK('Annex 2 EHV charges'!$A$11:$A$410),1, COUNTIF(A$4:$A237, 'Annex 2 EHV charges'!$A$11:$A$410)), 0)),"")</f>
        <v/>
      </c>
      <c r="B238" s="101" t="str">
        <f>IF($A238="","",VLOOKUP($A238,'Annex 2 EHV charges'!$A:$O,2,0))</f>
        <v/>
      </c>
      <c r="C238" s="102" t="str">
        <f>IF($A238="","",VLOOKUP($A238,'Annex 2 EHV charges'!$A:$O,3,0))</f>
        <v/>
      </c>
      <c r="D238" s="101" t="str">
        <f>IF($A238="","",VLOOKUP($A238,'Annex 2 EHV charges'!$A:$O,7,0))</f>
        <v/>
      </c>
      <c r="E238" s="106" t="str">
        <f>IFERROR(IF(VLOOKUP($A238,'Annex 2 EHV charges'!$A:$O,8,FALSE)=0,"",VLOOKUP($A238,'Annex 2 EHV charges'!$A:$O,8,FALSE)),"")</f>
        <v/>
      </c>
      <c r="F238" s="107" t="str">
        <f>IFERROR(IF(VLOOKUP($A238,'Annex 2 EHV charges'!$A:$O,9,FALSE)=0,"",VLOOKUP($A238,'Annex 2 EHV charges'!$A:$O,9,FALSE)),"")</f>
        <v/>
      </c>
      <c r="G238" s="108" t="str">
        <f>IFERROR(IF(VLOOKUP($A238,'Annex 2 EHV charges'!$A:$O,10,FALSE)=0,"",VLOOKUP($A238,'Annex 2 EHV charges'!$A:$O,10,FALSE)),"")</f>
        <v/>
      </c>
      <c r="H238" s="108" t="str">
        <f>IFERROR(IF(VLOOKUP($A238,'Annex 2 EHV charges'!$A:$O,11,FALSE)=0,"",VLOOKUP($A238,'Annex 2 EHV charges'!$A:$O,11,FALSE)),"")</f>
        <v/>
      </c>
    </row>
    <row r="239" spans="1:8" x14ac:dyDescent="0.2">
      <c r="A239" s="101" t="str">
        <f t="array" ref="A239">IFERROR(INDEX('Annex 2 EHV charges'!$A$11:$A$410, MATCH(0, IF(ISBLANK('Annex 2 EHV charges'!$A$11:$A$410),1, COUNTIF(A$4:$A238, 'Annex 2 EHV charges'!$A$11:$A$410)), 0)),"")</f>
        <v/>
      </c>
      <c r="B239" s="101" t="str">
        <f>IF($A239="","",VLOOKUP($A239,'Annex 2 EHV charges'!$A:$O,2,0))</f>
        <v/>
      </c>
      <c r="C239" s="102" t="str">
        <f>IF($A239="","",VLOOKUP($A239,'Annex 2 EHV charges'!$A:$O,3,0))</f>
        <v/>
      </c>
      <c r="D239" s="101" t="str">
        <f>IF($A239="","",VLOOKUP($A239,'Annex 2 EHV charges'!$A:$O,7,0))</f>
        <v/>
      </c>
      <c r="E239" s="106" t="str">
        <f>IFERROR(IF(VLOOKUP($A239,'Annex 2 EHV charges'!$A:$O,8,FALSE)=0,"",VLOOKUP($A239,'Annex 2 EHV charges'!$A:$O,8,FALSE)),"")</f>
        <v/>
      </c>
      <c r="F239" s="107" t="str">
        <f>IFERROR(IF(VLOOKUP($A239,'Annex 2 EHV charges'!$A:$O,9,FALSE)=0,"",VLOOKUP($A239,'Annex 2 EHV charges'!$A:$O,9,FALSE)),"")</f>
        <v/>
      </c>
      <c r="G239" s="108" t="str">
        <f>IFERROR(IF(VLOOKUP($A239,'Annex 2 EHV charges'!$A:$O,10,FALSE)=0,"",VLOOKUP($A239,'Annex 2 EHV charges'!$A:$O,10,FALSE)),"")</f>
        <v/>
      </c>
      <c r="H239" s="108" t="str">
        <f>IFERROR(IF(VLOOKUP($A239,'Annex 2 EHV charges'!$A:$O,11,FALSE)=0,"",VLOOKUP($A239,'Annex 2 EHV charges'!$A:$O,11,FALSE)),"")</f>
        <v/>
      </c>
    </row>
    <row r="240" spans="1:8" x14ac:dyDescent="0.2">
      <c r="A240" s="101" t="str">
        <f t="array" ref="A240">IFERROR(INDEX('Annex 2 EHV charges'!$A$11:$A$410, MATCH(0, IF(ISBLANK('Annex 2 EHV charges'!$A$11:$A$410),1, COUNTIF(A$4:$A239, 'Annex 2 EHV charges'!$A$11:$A$410)), 0)),"")</f>
        <v/>
      </c>
      <c r="B240" s="101" t="str">
        <f>IF($A240="","",VLOOKUP($A240,'Annex 2 EHV charges'!$A:$O,2,0))</f>
        <v/>
      </c>
      <c r="C240" s="102" t="str">
        <f>IF($A240="","",VLOOKUP($A240,'Annex 2 EHV charges'!$A:$O,3,0))</f>
        <v/>
      </c>
      <c r="D240" s="101" t="str">
        <f>IF($A240="","",VLOOKUP($A240,'Annex 2 EHV charges'!$A:$O,7,0))</f>
        <v/>
      </c>
      <c r="E240" s="106" t="str">
        <f>IFERROR(IF(VLOOKUP($A240,'Annex 2 EHV charges'!$A:$O,8,FALSE)=0,"",VLOOKUP($A240,'Annex 2 EHV charges'!$A:$O,8,FALSE)),"")</f>
        <v/>
      </c>
      <c r="F240" s="107" t="str">
        <f>IFERROR(IF(VLOOKUP($A240,'Annex 2 EHV charges'!$A:$O,9,FALSE)=0,"",VLOOKUP($A240,'Annex 2 EHV charges'!$A:$O,9,FALSE)),"")</f>
        <v/>
      </c>
      <c r="G240" s="108" t="str">
        <f>IFERROR(IF(VLOOKUP($A240,'Annex 2 EHV charges'!$A:$O,10,FALSE)=0,"",VLOOKUP($A240,'Annex 2 EHV charges'!$A:$O,10,FALSE)),"")</f>
        <v/>
      </c>
      <c r="H240" s="108" t="str">
        <f>IFERROR(IF(VLOOKUP($A240,'Annex 2 EHV charges'!$A:$O,11,FALSE)=0,"",VLOOKUP($A240,'Annex 2 EHV charges'!$A:$O,11,FALSE)),"")</f>
        <v/>
      </c>
    </row>
    <row r="241" spans="1:8" x14ac:dyDescent="0.2">
      <c r="A241" s="101" t="str">
        <f t="array" ref="A241">IFERROR(INDEX('Annex 2 EHV charges'!$A$11:$A$410, MATCH(0, IF(ISBLANK('Annex 2 EHV charges'!$A$11:$A$410),1, COUNTIF(A$4:$A240, 'Annex 2 EHV charges'!$A$11:$A$410)), 0)),"")</f>
        <v/>
      </c>
      <c r="B241" s="101" t="str">
        <f>IF($A241="","",VLOOKUP($A241,'Annex 2 EHV charges'!$A:$O,2,0))</f>
        <v/>
      </c>
      <c r="C241" s="102" t="str">
        <f>IF($A241="","",VLOOKUP($A241,'Annex 2 EHV charges'!$A:$O,3,0))</f>
        <v/>
      </c>
      <c r="D241" s="101" t="str">
        <f>IF($A241="","",VLOOKUP($A241,'Annex 2 EHV charges'!$A:$O,7,0))</f>
        <v/>
      </c>
      <c r="E241" s="106" t="str">
        <f>IFERROR(IF(VLOOKUP($A241,'Annex 2 EHV charges'!$A:$O,8,FALSE)=0,"",VLOOKUP($A241,'Annex 2 EHV charges'!$A:$O,8,FALSE)),"")</f>
        <v/>
      </c>
      <c r="F241" s="107" t="str">
        <f>IFERROR(IF(VLOOKUP($A241,'Annex 2 EHV charges'!$A:$O,9,FALSE)=0,"",VLOOKUP($A241,'Annex 2 EHV charges'!$A:$O,9,FALSE)),"")</f>
        <v/>
      </c>
      <c r="G241" s="108" t="str">
        <f>IFERROR(IF(VLOOKUP($A241,'Annex 2 EHV charges'!$A:$O,10,FALSE)=0,"",VLOOKUP($A241,'Annex 2 EHV charges'!$A:$O,10,FALSE)),"")</f>
        <v/>
      </c>
      <c r="H241" s="108" t="str">
        <f>IFERROR(IF(VLOOKUP($A241,'Annex 2 EHV charges'!$A:$O,11,FALSE)=0,"",VLOOKUP($A241,'Annex 2 EHV charges'!$A:$O,11,FALSE)),"")</f>
        <v/>
      </c>
    </row>
    <row r="242" spans="1:8" x14ac:dyDescent="0.2">
      <c r="A242" s="101" t="str">
        <f t="array" ref="A242">IFERROR(INDEX('Annex 2 EHV charges'!$A$11:$A$410, MATCH(0, IF(ISBLANK('Annex 2 EHV charges'!$A$11:$A$410),1, COUNTIF(A$4:$A241, 'Annex 2 EHV charges'!$A$11:$A$410)), 0)),"")</f>
        <v/>
      </c>
      <c r="B242" s="101" t="str">
        <f>IF($A242="","",VLOOKUP($A242,'Annex 2 EHV charges'!$A:$O,2,0))</f>
        <v/>
      </c>
      <c r="C242" s="102" t="str">
        <f>IF($A242="","",VLOOKUP($A242,'Annex 2 EHV charges'!$A:$O,3,0))</f>
        <v/>
      </c>
      <c r="D242" s="101" t="str">
        <f>IF($A242="","",VLOOKUP($A242,'Annex 2 EHV charges'!$A:$O,7,0))</f>
        <v/>
      </c>
      <c r="E242" s="106" t="str">
        <f>IFERROR(IF(VLOOKUP($A242,'Annex 2 EHV charges'!$A:$O,8,FALSE)=0,"",VLOOKUP($A242,'Annex 2 EHV charges'!$A:$O,8,FALSE)),"")</f>
        <v/>
      </c>
      <c r="F242" s="107" t="str">
        <f>IFERROR(IF(VLOOKUP($A242,'Annex 2 EHV charges'!$A:$O,9,FALSE)=0,"",VLOOKUP($A242,'Annex 2 EHV charges'!$A:$O,9,FALSE)),"")</f>
        <v/>
      </c>
      <c r="G242" s="108" t="str">
        <f>IFERROR(IF(VLOOKUP($A242,'Annex 2 EHV charges'!$A:$O,10,FALSE)=0,"",VLOOKUP($A242,'Annex 2 EHV charges'!$A:$O,10,FALSE)),"")</f>
        <v/>
      </c>
      <c r="H242" s="108" t="str">
        <f>IFERROR(IF(VLOOKUP($A242,'Annex 2 EHV charges'!$A:$O,11,FALSE)=0,"",VLOOKUP($A242,'Annex 2 EHV charges'!$A:$O,11,FALSE)),"")</f>
        <v/>
      </c>
    </row>
    <row r="243" spans="1:8" x14ac:dyDescent="0.2">
      <c r="A243" s="101" t="str">
        <f t="array" ref="A243">IFERROR(INDEX('Annex 2 EHV charges'!$A$11:$A$410, MATCH(0, IF(ISBLANK('Annex 2 EHV charges'!$A$11:$A$410),1, COUNTIF(A$4:$A242, 'Annex 2 EHV charges'!$A$11:$A$410)), 0)),"")</f>
        <v/>
      </c>
      <c r="B243" s="101" t="str">
        <f>IF($A243="","",VLOOKUP($A243,'Annex 2 EHV charges'!$A:$O,2,0))</f>
        <v/>
      </c>
      <c r="C243" s="102" t="str">
        <f>IF($A243="","",VLOOKUP($A243,'Annex 2 EHV charges'!$A:$O,3,0))</f>
        <v/>
      </c>
      <c r="D243" s="101" t="str">
        <f>IF($A243="","",VLOOKUP($A243,'Annex 2 EHV charges'!$A:$O,7,0))</f>
        <v/>
      </c>
      <c r="E243" s="106" t="str">
        <f>IFERROR(IF(VLOOKUP($A243,'Annex 2 EHV charges'!$A:$O,8,FALSE)=0,"",VLOOKUP($A243,'Annex 2 EHV charges'!$A:$O,8,FALSE)),"")</f>
        <v/>
      </c>
      <c r="F243" s="107" t="str">
        <f>IFERROR(IF(VLOOKUP($A243,'Annex 2 EHV charges'!$A:$O,9,FALSE)=0,"",VLOOKUP($A243,'Annex 2 EHV charges'!$A:$O,9,FALSE)),"")</f>
        <v/>
      </c>
      <c r="G243" s="108" t="str">
        <f>IFERROR(IF(VLOOKUP($A243,'Annex 2 EHV charges'!$A:$O,10,FALSE)=0,"",VLOOKUP($A243,'Annex 2 EHV charges'!$A:$O,10,FALSE)),"")</f>
        <v/>
      </c>
      <c r="H243" s="108" t="str">
        <f>IFERROR(IF(VLOOKUP($A243,'Annex 2 EHV charges'!$A:$O,11,FALSE)=0,"",VLOOKUP($A243,'Annex 2 EHV charges'!$A:$O,11,FALSE)),"")</f>
        <v/>
      </c>
    </row>
    <row r="244" spans="1:8" x14ac:dyDescent="0.2">
      <c r="A244" s="101" t="str">
        <f t="array" ref="A244">IFERROR(INDEX('Annex 2 EHV charges'!$A$11:$A$410, MATCH(0, IF(ISBLANK('Annex 2 EHV charges'!$A$11:$A$410),1, COUNTIF(A$4:$A243, 'Annex 2 EHV charges'!$A$11:$A$410)), 0)),"")</f>
        <v/>
      </c>
      <c r="B244" s="101" t="str">
        <f>IF($A244="","",VLOOKUP($A244,'Annex 2 EHV charges'!$A:$O,2,0))</f>
        <v/>
      </c>
      <c r="C244" s="102" t="str">
        <f>IF($A244="","",VLOOKUP($A244,'Annex 2 EHV charges'!$A:$O,3,0))</f>
        <v/>
      </c>
      <c r="D244" s="101" t="str">
        <f>IF($A244="","",VLOOKUP($A244,'Annex 2 EHV charges'!$A:$O,7,0))</f>
        <v/>
      </c>
      <c r="E244" s="106" t="str">
        <f>IFERROR(IF(VLOOKUP($A244,'Annex 2 EHV charges'!$A:$O,8,FALSE)=0,"",VLOOKUP($A244,'Annex 2 EHV charges'!$A:$O,8,FALSE)),"")</f>
        <v/>
      </c>
      <c r="F244" s="107" t="str">
        <f>IFERROR(IF(VLOOKUP($A244,'Annex 2 EHV charges'!$A:$O,9,FALSE)=0,"",VLOOKUP($A244,'Annex 2 EHV charges'!$A:$O,9,FALSE)),"")</f>
        <v/>
      </c>
      <c r="G244" s="108" t="str">
        <f>IFERROR(IF(VLOOKUP($A244,'Annex 2 EHV charges'!$A:$O,10,FALSE)=0,"",VLOOKUP($A244,'Annex 2 EHV charges'!$A:$O,10,FALSE)),"")</f>
        <v/>
      </c>
      <c r="H244" s="108" t="str">
        <f>IFERROR(IF(VLOOKUP($A244,'Annex 2 EHV charges'!$A:$O,11,FALSE)=0,"",VLOOKUP($A244,'Annex 2 EHV charges'!$A:$O,11,FALSE)),"")</f>
        <v/>
      </c>
    </row>
    <row r="245" spans="1:8" x14ac:dyDescent="0.2">
      <c r="A245" s="101" t="str">
        <f t="array" ref="A245">IFERROR(INDEX('Annex 2 EHV charges'!$A$11:$A$410, MATCH(0, IF(ISBLANK('Annex 2 EHV charges'!$A$11:$A$410),1, COUNTIF(A$4:$A244, 'Annex 2 EHV charges'!$A$11:$A$410)), 0)),"")</f>
        <v/>
      </c>
      <c r="B245" s="101" t="str">
        <f>IF($A245="","",VLOOKUP($A245,'Annex 2 EHV charges'!$A:$O,2,0))</f>
        <v/>
      </c>
      <c r="C245" s="102" t="str">
        <f>IF($A245="","",VLOOKUP($A245,'Annex 2 EHV charges'!$A:$O,3,0))</f>
        <v/>
      </c>
      <c r="D245" s="101" t="str">
        <f>IF($A245="","",VLOOKUP($A245,'Annex 2 EHV charges'!$A:$O,7,0))</f>
        <v/>
      </c>
      <c r="E245" s="106" t="str">
        <f>IFERROR(IF(VLOOKUP($A245,'Annex 2 EHV charges'!$A:$O,8,FALSE)=0,"",VLOOKUP($A245,'Annex 2 EHV charges'!$A:$O,8,FALSE)),"")</f>
        <v/>
      </c>
      <c r="F245" s="107" t="str">
        <f>IFERROR(IF(VLOOKUP($A245,'Annex 2 EHV charges'!$A:$O,9,FALSE)=0,"",VLOOKUP($A245,'Annex 2 EHV charges'!$A:$O,9,FALSE)),"")</f>
        <v/>
      </c>
      <c r="G245" s="108" t="str">
        <f>IFERROR(IF(VLOOKUP($A245,'Annex 2 EHV charges'!$A:$O,10,FALSE)=0,"",VLOOKUP($A245,'Annex 2 EHV charges'!$A:$O,10,FALSE)),"")</f>
        <v/>
      </c>
      <c r="H245" s="108" t="str">
        <f>IFERROR(IF(VLOOKUP($A245,'Annex 2 EHV charges'!$A:$O,11,FALSE)=0,"",VLOOKUP($A245,'Annex 2 EHV charges'!$A:$O,11,FALSE)),"")</f>
        <v/>
      </c>
    </row>
    <row r="246" spans="1:8" x14ac:dyDescent="0.2">
      <c r="A246" s="101" t="str">
        <f t="array" ref="A246">IFERROR(INDEX('Annex 2 EHV charges'!$A$11:$A$410, MATCH(0, IF(ISBLANK('Annex 2 EHV charges'!$A$11:$A$410),1, COUNTIF(A$4:$A245, 'Annex 2 EHV charges'!$A$11:$A$410)), 0)),"")</f>
        <v/>
      </c>
      <c r="B246" s="101" t="str">
        <f>IF($A246="","",VLOOKUP($A246,'Annex 2 EHV charges'!$A:$O,2,0))</f>
        <v/>
      </c>
      <c r="C246" s="102" t="str">
        <f>IF($A246="","",VLOOKUP($A246,'Annex 2 EHV charges'!$A:$O,3,0))</f>
        <v/>
      </c>
      <c r="D246" s="101" t="str">
        <f>IF($A246="","",VLOOKUP($A246,'Annex 2 EHV charges'!$A:$O,7,0))</f>
        <v/>
      </c>
      <c r="E246" s="106" t="str">
        <f>IFERROR(IF(VLOOKUP($A246,'Annex 2 EHV charges'!$A:$O,8,FALSE)=0,"",VLOOKUP($A246,'Annex 2 EHV charges'!$A:$O,8,FALSE)),"")</f>
        <v/>
      </c>
      <c r="F246" s="107" t="str">
        <f>IFERROR(IF(VLOOKUP($A246,'Annex 2 EHV charges'!$A:$O,9,FALSE)=0,"",VLOOKUP($A246,'Annex 2 EHV charges'!$A:$O,9,FALSE)),"")</f>
        <v/>
      </c>
      <c r="G246" s="108" t="str">
        <f>IFERROR(IF(VLOOKUP($A246,'Annex 2 EHV charges'!$A:$O,10,FALSE)=0,"",VLOOKUP($A246,'Annex 2 EHV charges'!$A:$O,10,FALSE)),"")</f>
        <v/>
      </c>
      <c r="H246" s="108" t="str">
        <f>IFERROR(IF(VLOOKUP($A246,'Annex 2 EHV charges'!$A:$O,11,FALSE)=0,"",VLOOKUP($A246,'Annex 2 EHV charges'!$A:$O,11,FALSE)),"")</f>
        <v/>
      </c>
    </row>
    <row r="247" spans="1:8" x14ac:dyDescent="0.2">
      <c r="A247" s="101" t="str">
        <f t="array" ref="A247">IFERROR(INDEX('Annex 2 EHV charges'!$A$11:$A$410, MATCH(0, IF(ISBLANK('Annex 2 EHV charges'!$A$11:$A$410),1, COUNTIF(A$4:$A246, 'Annex 2 EHV charges'!$A$11:$A$410)), 0)),"")</f>
        <v/>
      </c>
      <c r="B247" s="101" t="str">
        <f>IF($A247="","",VLOOKUP($A247,'Annex 2 EHV charges'!$A:$O,2,0))</f>
        <v/>
      </c>
      <c r="C247" s="102" t="str">
        <f>IF($A247="","",VLOOKUP($A247,'Annex 2 EHV charges'!$A:$O,3,0))</f>
        <v/>
      </c>
      <c r="D247" s="101" t="str">
        <f>IF($A247="","",VLOOKUP($A247,'Annex 2 EHV charges'!$A:$O,7,0))</f>
        <v/>
      </c>
      <c r="E247" s="106" t="str">
        <f>IFERROR(IF(VLOOKUP($A247,'Annex 2 EHV charges'!$A:$O,8,FALSE)=0,"",VLOOKUP($A247,'Annex 2 EHV charges'!$A:$O,8,FALSE)),"")</f>
        <v/>
      </c>
      <c r="F247" s="107" t="str">
        <f>IFERROR(IF(VLOOKUP($A247,'Annex 2 EHV charges'!$A:$O,9,FALSE)=0,"",VLOOKUP($A247,'Annex 2 EHV charges'!$A:$O,9,FALSE)),"")</f>
        <v/>
      </c>
      <c r="G247" s="108" t="str">
        <f>IFERROR(IF(VLOOKUP($A247,'Annex 2 EHV charges'!$A:$O,10,FALSE)=0,"",VLOOKUP($A247,'Annex 2 EHV charges'!$A:$O,10,FALSE)),"")</f>
        <v/>
      </c>
      <c r="H247" s="108" t="str">
        <f>IFERROR(IF(VLOOKUP($A247,'Annex 2 EHV charges'!$A:$O,11,FALSE)=0,"",VLOOKUP($A247,'Annex 2 EHV charges'!$A:$O,11,FALSE)),"")</f>
        <v/>
      </c>
    </row>
    <row r="248" spans="1:8" x14ac:dyDescent="0.2">
      <c r="A248" s="101" t="str">
        <f t="array" ref="A248">IFERROR(INDEX('Annex 2 EHV charges'!$A$11:$A$410, MATCH(0, IF(ISBLANK('Annex 2 EHV charges'!$A$11:$A$410),1, COUNTIF(A$4:$A247, 'Annex 2 EHV charges'!$A$11:$A$410)), 0)),"")</f>
        <v/>
      </c>
      <c r="B248" s="101" t="str">
        <f>IF($A248="","",VLOOKUP($A248,'Annex 2 EHV charges'!$A:$O,2,0))</f>
        <v/>
      </c>
      <c r="C248" s="102" t="str">
        <f>IF($A248="","",VLOOKUP($A248,'Annex 2 EHV charges'!$A:$O,3,0))</f>
        <v/>
      </c>
      <c r="D248" s="101" t="str">
        <f>IF($A248="","",VLOOKUP($A248,'Annex 2 EHV charges'!$A:$O,7,0))</f>
        <v/>
      </c>
      <c r="E248" s="106" t="str">
        <f>IFERROR(IF(VLOOKUP($A248,'Annex 2 EHV charges'!$A:$O,8,FALSE)=0,"",VLOOKUP($A248,'Annex 2 EHV charges'!$A:$O,8,FALSE)),"")</f>
        <v/>
      </c>
      <c r="F248" s="107" t="str">
        <f>IFERROR(IF(VLOOKUP($A248,'Annex 2 EHV charges'!$A:$O,9,FALSE)=0,"",VLOOKUP($A248,'Annex 2 EHV charges'!$A:$O,9,FALSE)),"")</f>
        <v/>
      </c>
      <c r="G248" s="108" t="str">
        <f>IFERROR(IF(VLOOKUP($A248,'Annex 2 EHV charges'!$A:$O,10,FALSE)=0,"",VLOOKUP($A248,'Annex 2 EHV charges'!$A:$O,10,FALSE)),"")</f>
        <v/>
      </c>
      <c r="H248" s="108" t="str">
        <f>IFERROR(IF(VLOOKUP($A248,'Annex 2 EHV charges'!$A:$O,11,FALSE)=0,"",VLOOKUP($A248,'Annex 2 EHV charges'!$A:$O,11,FALSE)),"")</f>
        <v/>
      </c>
    </row>
    <row r="249" spans="1:8" x14ac:dyDescent="0.2">
      <c r="A249" s="101" t="str">
        <f t="array" ref="A249">IFERROR(INDEX('Annex 2 EHV charges'!$A$11:$A$410, MATCH(0, IF(ISBLANK('Annex 2 EHV charges'!$A$11:$A$410),1, COUNTIF(A$4:$A248, 'Annex 2 EHV charges'!$A$11:$A$410)), 0)),"")</f>
        <v/>
      </c>
      <c r="B249" s="101" t="str">
        <f>IF($A249="","",VLOOKUP($A249,'Annex 2 EHV charges'!$A:$O,2,0))</f>
        <v/>
      </c>
      <c r="C249" s="102" t="str">
        <f>IF($A249="","",VLOOKUP($A249,'Annex 2 EHV charges'!$A:$O,3,0))</f>
        <v/>
      </c>
      <c r="D249" s="101" t="str">
        <f>IF($A249="","",VLOOKUP($A249,'Annex 2 EHV charges'!$A:$O,7,0))</f>
        <v/>
      </c>
      <c r="E249" s="106" t="str">
        <f>IFERROR(IF(VLOOKUP($A249,'Annex 2 EHV charges'!$A:$O,8,FALSE)=0,"",VLOOKUP($A249,'Annex 2 EHV charges'!$A:$O,8,FALSE)),"")</f>
        <v/>
      </c>
      <c r="F249" s="107" t="str">
        <f>IFERROR(IF(VLOOKUP($A249,'Annex 2 EHV charges'!$A:$O,9,FALSE)=0,"",VLOOKUP($A249,'Annex 2 EHV charges'!$A:$O,9,FALSE)),"")</f>
        <v/>
      </c>
      <c r="G249" s="108" t="str">
        <f>IFERROR(IF(VLOOKUP($A249,'Annex 2 EHV charges'!$A:$O,10,FALSE)=0,"",VLOOKUP($A249,'Annex 2 EHV charges'!$A:$O,10,FALSE)),"")</f>
        <v/>
      </c>
      <c r="H249" s="108" t="str">
        <f>IFERROR(IF(VLOOKUP($A249,'Annex 2 EHV charges'!$A:$O,11,FALSE)=0,"",VLOOKUP($A249,'Annex 2 EHV charges'!$A:$O,11,FALSE)),"")</f>
        <v/>
      </c>
    </row>
    <row r="250" spans="1:8" x14ac:dyDescent="0.2">
      <c r="A250" s="101" t="str">
        <f t="array" ref="A250">IFERROR(INDEX('Annex 2 EHV charges'!$A$11:$A$410, MATCH(0, IF(ISBLANK('Annex 2 EHV charges'!$A$11:$A$410),1, COUNTIF(A$4:$A249, 'Annex 2 EHV charges'!$A$11:$A$410)), 0)),"")</f>
        <v/>
      </c>
      <c r="B250" s="101" t="str">
        <f>IF($A250="","",VLOOKUP($A250,'Annex 2 EHV charges'!$A:$O,2,0))</f>
        <v/>
      </c>
      <c r="C250" s="102" t="str">
        <f>IF($A250="","",VLOOKUP($A250,'Annex 2 EHV charges'!$A:$O,3,0))</f>
        <v/>
      </c>
      <c r="D250" s="101" t="str">
        <f>IF($A250="","",VLOOKUP($A250,'Annex 2 EHV charges'!$A:$O,7,0))</f>
        <v/>
      </c>
      <c r="E250" s="106" t="str">
        <f>IFERROR(IF(VLOOKUP($A250,'Annex 2 EHV charges'!$A:$O,8,FALSE)=0,"",VLOOKUP($A250,'Annex 2 EHV charges'!$A:$O,8,FALSE)),"")</f>
        <v/>
      </c>
      <c r="F250" s="107" t="str">
        <f>IFERROR(IF(VLOOKUP($A250,'Annex 2 EHV charges'!$A:$O,9,FALSE)=0,"",VLOOKUP($A250,'Annex 2 EHV charges'!$A:$O,9,FALSE)),"")</f>
        <v/>
      </c>
      <c r="G250" s="108" t="str">
        <f>IFERROR(IF(VLOOKUP($A250,'Annex 2 EHV charges'!$A:$O,10,FALSE)=0,"",VLOOKUP($A250,'Annex 2 EHV charges'!$A:$O,10,FALSE)),"")</f>
        <v/>
      </c>
      <c r="H250" s="108" t="str">
        <f>IFERROR(IF(VLOOKUP($A250,'Annex 2 EHV charges'!$A:$O,11,FALSE)=0,"",VLOOKUP($A250,'Annex 2 EHV charges'!$A:$O,11,FALSE)),"")</f>
        <v/>
      </c>
    </row>
    <row r="251" spans="1:8" x14ac:dyDescent="0.2">
      <c r="A251" s="101" t="str">
        <f t="array" ref="A251">IFERROR(INDEX('Annex 2 EHV charges'!$A$11:$A$410, MATCH(0, IF(ISBLANK('Annex 2 EHV charges'!$A$11:$A$410),1, COUNTIF(A$4:$A250, 'Annex 2 EHV charges'!$A$11:$A$410)), 0)),"")</f>
        <v/>
      </c>
      <c r="B251" s="101" t="str">
        <f>IF($A251="","",VLOOKUP($A251,'Annex 2 EHV charges'!$A:$O,2,0))</f>
        <v/>
      </c>
      <c r="C251" s="102" t="str">
        <f>IF($A251="","",VLOOKUP($A251,'Annex 2 EHV charges'!$A:$O,3,0))</f>
        <v/>
      </c>
      <c r="D251" s="101" t="str">
        <f>IF($A251="","",VLOOKUP($A251,'Annex 2 EHV charges'!$A:$O,7,0))</f>
        <v/>
      </c>
      <c r="E251" s="106" t="str">
        <f>IFERROR(IF(VLOOKUP($A251,'Annex 2 EHV charges'!$A:$O,8,FALSE)=0,"",VLOOKUP($A251,'Annex 2 EHV charges'!$A:$O,8,FALSE)),"")</f>
        <v/>
      </c>
      <c r="F251" s="107" t="str">
        <f>IFERROR(IF(VLOOKUP($A251,'Annex 2 EHV charges'!$A:$O,9,FALSE)=0,"",VLOOKUP($A251,'Annex 2 EHV charges'!$A:$O,9,FALSE)),"")</f>
        <v/>
      </c>
      <c r="G251" s="108" t="str">
        <f>IFERROR(IF(VLOOKUP($A251,'Annex 2 EHV charges'!$A:$O,10,FALSE)=0,"",VLOOKUP($A251,'Annex 2 EHV charges'!$A:$O,10,FALSE)),"")</f>
        <v/>
      </c>
      <c r="H251" s="108" t="str">
        <f>IFERROR(IF(VLOOKUP($A251,'Annex 2 EHV charges'!$A:$O,11,FALSE)=0,"",VLOOKUP($A251,'Annex 2 EHV charges'!$A:$O,11,FALSE)),"")</f>
        <v/>
      </c>
    </row>
    <row r="252" spans="1:8" x14ac:dyDescent="0.2">
      <c r="A252" s="101" t="str">
        <f t="array" ref="A252">IFERROR(INDEX('Annex 2 EHV charges'!$A$11:$A$410, MATCH(0, IF(ISBLANK('Annex 2 EHV charges'!$A$11:$A$410),1, COUNTIF(A$4:$A251, 'Annex 2 EHV charges'!$A$11:$A$410)), 0)),"")</f>
        <v/>
      </c>
      <c r="B252" s="101" t="str">
        <f>IF($A252="","",VLOOKUP($A252,'Annex 2 EHV charges'!$A:$O,2,0))</f>
        <v/>
      </c>
      <c r="C252" s="102" t="str">
        <f>IF($A252="","",VLOOKUP($A252,'Annex 2 EHV charges'!$A:$O,3,0))</f>
        <v/>
      </c>
      <c r="D252" s="101" t="str">
        <f>IF($A252="","",VLOOKUP($A252,'Annex 2 EHV charges'!$A:$O,7,0))</f>
        <v/>
      </c>
      <c r="E252" s="106" t="str">
        <f>IFERROR(IF(VLOOKUP($A252,'Annex 2 EHV charges'!$A:$O,8,FALSE)=0,"",VLOOKUP($A252,'Annex 2 EHV charges'!$A:$O,8,FALSE)),"")</f>
        <v/>
      </c>
      <c r="F252" s="107" t="str">
        <f>IFERROR(IF(VLOOKUP($A252,'Annex 2 EHV charges'!$A:$O,9,FALSE)=0,"",VLOOKUP($A252,'Annex 2 EHV charges'!$A:$O,9,FALSE)),"")</f>
        <v/>
      </c>
      <c r="G252" s="108" t="str">
        <f>IFERROR(IF(VLOOKUP($A252,'Annex 2 EHV charges'!$A:$O,10,FALSE)=0,"",VLOOKUP($A252,'Annex 2 EHV charges'!$A:$O,10,FALSE)),"")</f>
        <v/>
      </c>
      <c r="H252" s="108" t="str">
        <f>IFERROR(IF(VLOOKUP($A252,'Annex 2 EHV charges'!$A:$O,11,FALSE)=0,"",VLOOKUP($A252,'Annex 2 EHV charges'!$A:$O,11,FALSE)),"")</f>
        <v/>
      </c>
    </row>
    <row r="253" spans="1:8" x14ac:dyDescent="0.2">
      <c r="A253" s="101" t="str">
        <f t="array" ref="A253">IFERROR(INDEX('Annex 2 EHV charges'!$A$11:$A$410, MATCH(0, IF(ISBLANK('Annex 2 EHV charges'!$A$11:$A$410),1, COUNTIF(A$4:$A252, 'Annex 2 EHV charges'!$A$11:$A$410)), 0)),"")</f>
        <v/>
      </c>
      <c r="B253" s="101" t="str">
        <f>IF($A253="","",VLOOKUP($A253,'Annex 2 EHV charges'!$A:$O,2,0))</f>
        <v/>
      </c>
      <c r="C253" s="102" t="str">
        <f>IF($A253="","",VLOOKUP($A253,'Annex 2 EHV charges'!$A:$O,3,0))</f>
        <v/>
      </c>
      <c r="D253" s="101" t="str">
        <f>IF($A253="","",VLOOKUP($A253,'Annex 2 EHV charges'!$A:$O,7,0))</f>
        <v/>
      </c>
      <c r="E253" s="106" t="str">
        <f>IFERROR(IF(VLOOKUP($A253,'Annex 2 EHV charges'!$A:$O,8,FALSE)=0,"",VLOOKUP($A253,'Annex 2 EHV charges'!$A:$O,8,FALSE)),"")</f>
        <v/>
      </c>
      <c r="F253" s="107" t="str">
        <f>IFERROR(IF(VLOOKUP($A253,'Annex 2 EHV charges'!$A:$O,9,FALSE)=0,"",VLOOKUP($A253,'Annex 2 EHV charges'!$A:$O,9,FALSE)),"")</f>
        <v/>
      </c>
      <c r="G253" s="108" t="str">
        <f>IFERROR(IF(VLOOKUP($A253,'Annex 2 EHV charges'!$A:$O,10,FALSE)=0,"",VLOOKUP($A253,'Annex 2 EHV charges'!$A:$O,10,FALSE)),"")</f>
        <v/>
      </c>
      <c r="H253" s="108" t="str">
        <f>IFERROR(IF(VLOOKUP($A253,'Annex 2 EHV charges'!$A:$O,11,FALSE)=0,"",VLOOKUP($A253,'Annex 2 EHV charges'!$A:$O,11,FALSE)),"")</f>
        <v/>
      </c>
    </row>
    <row r="254" spans="1:8" x14ac:dyDescent="0.2">
      <c r="A254" s="101" t="str">
        <f t="array" ref="A254">IFERROR(INDEX('Annex 2 EHV charges'!$A$11:$A$410, MATCH(0, IF(ISBLANK('Annex 2 EHV charges'!$A$11:$A$410),1, COUNTIF(A$4:$A253, 'Annex 2 EHV charges'!$A$11:$A$410)), 0)),"")</f>
        <v/>
      </c>
      <c r="B254" s="101" t="str">
        <f>IF($A254="","",VLOOKUP($A254,'Annex 2 EHV charges'!$A:$O,2,0))</f>
        <v/>
      </c>
      <c r="C254" s="102" t="str">
        <f>IF($A254="","",VLOOKUP($A254,'Annex 2 EHV charges'!$A:$O,3,0))</f>
        <v/>
      </c>
      <c r="D254" s="101" t="str">
        <f>IF($A254="","",VLOOKUP($A254,'Annex 2 EHV charges'!$A:$O,7,0))</f>
        <v/>
      </c>
      <c r="E254" s="106" t="str">
        <f>IFERROR(IF(VLOOKUP($A254,'Annex 2 EHV charges'!$A:$O,8,FALSE)=0,"",VLOOKUP($A254,'Annex 2 EHV charges'!$A:$O,8,FALSE)),"")</f>
        <v/>
      </c>
      <c r="F254" s="107" t="str">
        <f>IFERROR(IF(VLOOKUP($A254,'Annex 2 EHV charges'!$A:$O,9,FALSE)=0,"",VLOOKUP($A254,'Annex 2 EHV charges'!$A:$O,9,FALSE)),"")</f>
        <v/>
      </c>
      <c r="G254" s="108" t="str">
        <f>IFERROR(IF(VLOOKUP($A254,'Annex 2 EHV charges'!$A:$O,10,FALSE)=0,"",VLOOKUP($A254,'Annex 2 EHV charges'!$A:$O,10,FALSE)),"")</f>
        <v/>
      </c>
      <c r="H254" s="108" t="str">
        <f>IFERROR(IF(VLOOKUP($A254,'Annex 2 EHV charges'!$A:$O,11,FALSE)=0,"",VLOOKUP($A254,'Annex 2 EHV charges'!$A:$O,11,FALSE)),"")</f>
        <v/>
      </c>
    </row>
    <row r="255" spans="1:8" x14ac:dyDescent="0.2">
      <c r="A255" s="101" t="str">
        <f t="array" ref="A255">IFERROR(INDEX('Annex 2 EHV charges'!$A$11:$A$410, MATCH(0, IF(ISBLANK('Annex 2 EHV charges'!$A$11:$A$410),1, COUNTIF(A$4:$A254, 'Annex 2 EHV charges'!$A$11:$A$410)), 0)),"")</f>
        <v/>
      </c>
      <c r="B255" s="101" t="str">
        <f>IF($A255="","",VLOOKUP($A255,'Annex 2 EHV charges'!$A:$O,2,0))</f>
        <v/>
      </c>
      <c r="C255" s="102" t="str">
        <f>IF($A255="","",VLOOKUP($A255,'Annex 2 EHV charges'!$A:$O,3,0))</f>
        <v/>
      </c>
      <c r="D255" s="101" t="str">
        <f>IF($A255="","",VLOOKUP($A255,'Annex 2 EHV charges'!$A:$O,7,0))</f>
        <v/>
      </c>
      <c r="E255" s="106" t="str">
        <f>IFERROR(IF(VLOOKUP($A255,'Annex 2 EHV charges'!$A:$O,8,FALSE)=0,"",VLOOKUP($A255,'Annex 2 EHV charges'!$A:$O,8,FALSE)),"")</f>
        <v/>
      </c>
      <c r="F255" s="107" t="str">
        <f>IFERROR(IF(VLOOKUP($A255,'Annex 2 EHV charges'!$A:$O,9,FALSE)=0,"",VLOOKUP($A255,'Annex 2 EHV charges'!$A:$O,9,FALSE)),"")</f>
        <v/>
      </c>
      <c r="G255" s="108" t="str">
        <f>IFERROR(IF(VLOOKUP($A255,'Annex 2 EHV charges'!$A:$O,10,FALSE)=0,"",VLOOKUP($A255,'Annex 2 EHV charges'!$A:$O,10,FALSE)),"")</f>
        <v/>
      </c>
      <c r="H255" s="108" t="str">
        <f>IFERROR(IF(VLOOKUP($A255,'Annex 2 EHV charges'!$A:$O,11,FALSE)=0,"",VLOOKUP($A255,'Annex 2 EHV charges'!$A:$O,11,FALSE)),"")</f>
        <v/>
      </c>
    </row>
    <row r="256" spans="1:8" x14ac:dyDescent="0.2">
      <c r="A256" s="101" t="str">
        <f t="array" ref="A256">IFERROR(INDEX('Annex 2 EHV charges'!$A$11:$A$410, MATCH(0, IF(ISBLANK('Annex 2 EHV charges'!$A$11:$A$410),1, COUNTIF(A$4:$A255, 'Annex 2 EHV charges'!$A$11:$A$410)), 0)),"")</f>
        <v/>
      </c>
      <c r="B256" s="101" t="str">
        <f>IF($A256="","",VLOOKUP($A256,'Annex 2 EHV charges'!$A:$O,2,0))</f>
        <v/>
      </c>
      <c r="C256" s="102" t="str">
        <f>IF($A256="","",VLOOKUP($A256,'Annex 2 EHV charges'!$A:$O,3,0))</f>
        <v/>
      </c>
      <c r="D256" s="101" t="str">
        <f>IF($A256="","",VLOOKUP($A256,'Annex 2 EHV charges'!$A:$O,7,0))</f>
        <v/>
      </c>
      <c r="E256" s="106" t="str">
        <f>IFERROR(IF(VLOOKUP($A256,'Annex 2 EHV charges'!$A:$O,8,FALSE)=0,"",VLOOKUP($A256,'Annex 2 EHV charges'!$A:$O,8,FALSE)),"")</f>
        <v/>
      </c>
      <c r="F256" s="107" t="str">
        <f>IFERROR(IF(VLOOKUP($A256,'Annex 2 EHV charges'!$A:$O,9,FALSE)=0,"",VLOOKUP($A256,'Annex 2 EHV charges'!$A:$O,9,FALSE)),"")</f>
        <v/>
      </c>
      <c r="G256" s="108" t="str">
        <f>IFERROR(IF(VLOOKUP($A256,'Annex 2 EHV charges'!$A:$O,10,FALSE)=0,"",VLOOKUP($A256,'Annex 2 EHV charges'!$A:$O,10,FALSE)),"")</f>
        <v/>
      </c>
      <c r="H256" s="108" t="str">
        <f>IFERROR(IF(VLOOKUP($A256,'Annex 2 EHV charges'!$A:$O,11,FALSE)=0,"",VLOOKUP($A256,'Annex 2 EHV charges'!$A:$O,11,FALSE)),"")</f>
        <v/>
      </c>
    </row>
    <row r="257" spans="1:8" x14ac:dyDescent="0.2">
      <c r="A257" s="101" t="str">
        <f t="array" ref="A257">IFERROR(INDEX('Annex 2 EHV charges'!$A$11:$A$410, MATCH(0, IF(ISBLANK('Annex 2 EHV charges'!$A$11:$A$410),1, COUNTIF(A$4:$A256, 'Annex 2 EHV charges'!$A$11:$A$410)), 0)),"")</f>
        <v/>
      </c>
      <c r="B257" s="101" t="str">
        <f>IF($A257="","",VLOOKUP($A257,'Annex 2 EHV charges'!$A:$O,2,0))</f>
        <v/>
      </c>
      <c r="C257" s="102" t="str">
        <f>IF($A257="","",VLOOKUP($A257,'Annex 2 EHV charges'!$A:$O,3,0))</f>
        <v/>
      </c>
      <c r="D257" s="101" t="str">
        <f>IF($A257="","",VLOOKUP($A257,'Annex 2 EHV charges'!$A:$O,7,0))</f>
        <v/>
      </c>
      <c r="E257" s="106" t="str">
        <f>IFERROR(IF(VLOOKUP($A257,'Annex 2 EHV charges'!$A:$O,8,FALSE)=0,"",VLOOKUP($A257,'Annex 2 EHV charges'!$A:$O,8,FALSE)),"")</f>
        <v/>
      </c>
      <c r="F257" s="107" t="str">
        <f>IFERROR(IF(VLOOKUP($A257,'Annex 2 EHV charges'!$A:$O,9,FALSE)=0,"",VLOOKUP($A257,'Annex 2 EHV charges'!$A:$O,9,FALSE)),"")</f>
        <v/>
      </c>
      <c r="G257" s="108" t="str">
        <f>IFERROR(IF(VLOOKUP($A257,'Annex 2 EHV charges'!$A:$O,10,FALSE)=0,"",VLOOKUP($A257,'Annex 2 EHV charges'!$A:$O,10,FALSE)),"")</f>
        <v/>
      </c>
      <c r="H257" s="108" t="str">
        <f>IFERROR(IF(VLOOKUP($A257,'Annex 2 EHV charges'!$A:$O,11,FALSE)=0,"",VLOOKUP($A257,'Annex 2 EHV charges'!$A:$O,11,FALSE)),"")</f>
        <v/>
      </c>
    </row>
    <row r="258" spans="1:8" x14ac:dyDescent="0.2">
      <c r="A258" s="101" t="str">
        <f t="array" ref="A258">IFERROR(INDEX('Annex 2 EHV charges'!$A$11:$A$410, MATCH(0, IF(ISBLANK('Annex 2 EHV charges'!$A$11:$A$410),1, COUNTIF(A$4:$A257, 'Annex 2 EHV charges'!$A$11:$A$410)), 0)),"")</f>
        <v/>
      </c>
      <c r="B258" s="101" t="str">
        <f>IF($A258="","",VLOOKUP($A258,'Annex 2 EHV charges'!$A:$O,2,0))</f>
        <v/>
      </c>
      <c r="C258" s="102" t="str">
        <f>IF($A258="","",VLOOKUP($A258,'Annex 2 EHV charges'!$A:$O,3,0))</f>
        <v/>
      </c>
      <c r="D258" s="101" t="str">
        <f>IF($A258="","",VLOOKUP($A258,'Annex 2 EHV charges'!$A:$O,7,0))</f>
        <v/>
      </c>
      <c r="E258" s="106" t="str">
        <f>IFERROR(IF(VLOOKUP($A258,'Annex 2 EHV charges'!$A:$O,8,FALSE)=0,"",VLOOKUP($A258,'Annex 2 EHV charges'!$A:$O,8,FALSE)),"")</f>
        <v/>
      </c>
      <c r="F258" s="107" t="str">
        <f>IFERROR(IF(VLOOKUP($A258,'Annex 2 EHV charges'!$A:$O,9,FALSE)=0,"",VLOOKUP($A258,'Annex 2 EHV charges'!$A:$O,9,FALSE)),"")</f>
        <v/>
      </c>
      <c r="G258" s="108" t="str">
        <f>IFERROR(IF(VLOOKUP($A258,'Annex 2 EHV charges'!$A:$O,10,FALSE)=0,"",VLOOKUP($A258,'Annex 2 EHV charges'!$A:$O,10,FALSE)),"")</f>
        <v/>
      </c>
      <c r="H258" s="108" t="str">
        <f>IFERROR(IF(VLOOKUP($A258,'Annex 2 EHV charges'!$A:$O,11,FALSE)=0,"",VLOOKUP($A258,'Annex 2 EHV charges'!$A:$O,11,FALSE)),"")</f>
        <v/>
      </c>
    </row>
    <row r="259" spans="1:8" x14ac:dyDescent="0.2">
      <c r="A259" s="101" t="str">
        <f t="array" ref="A259">IFERROR(INDEX('Annex 2 EHV charges'!$A$11:$A$410, MATCH(0, IF(ISBLANK('Annex 2 EHV charges'!$A$11:$A$410),1, COUNTIF(A$4:$A258, 'Annex 2 EHV charges'!$A$11:$A$410)), 0)),"")</f>
        <v/>
      </c>
      <c r="B259" s="101" t="str">
        <f>IF($A259="","",VLOOKUP($A259,'Annex 2 EHV charges'!$A:$O,2,0))</f>
        <v/>
      </c>
      <c r="C259" s="102" t="str">
        <f>IF($A259="","",VLOOKUP($A259,'Annex 2 EHV charges'!$A:$O,3,0))</f>
        <v/>
      </c>
      <c r="D259" s="101" t="str">
        <f>IF($A259="","",VLOOKUP($A259,'Annex 2 EHV charges'!$A:$O,7,0))</f>
        <v/>
      </c>
      <c r="E259" s="106" t="str">
        <f>IFERROR(IF(VLOOKUP($A259,'Annex 2 EHV charges'!$A:$O,8,FALSE)=0,"",VLOOKUP($A259,'Annex 2 EHV charges'!$A:$O,8,FALSE)),"")</f>
        <v/>
      </c>
      <c r="F259" s="107" t="str">
        <f>IFERROR(IF(VLOOKUP($A259,'Annex 2 EHV charges'!$A:$O,9,FALSE)=0,"",VLOOKUP($A259,'Annex 2 EHV charges'!$A:$O,9,FALSE)),"")</f>
        <v/>
      </c>
      <c r="G259" s="108" t="str">
        <f>IFERROR(IF(VLOOKUP($A259,'Annex 2 EHV charges'!$A:$O,10,FALSE)=0,"",VLOOKUP($A259,'Annex 2 EHV charges'!$A:$O,10,FALSE)),"")</f>
        <v/>
      </c>
      <c r="H259" s="108" t="str">
        <f>IFERROR(IF(VLOOKUP($A259,'Annex 2 EHV charges'!$A:$O,11,FALSE)=0,"",VLOOKUP($A259,'Annex 2 EHV charges'!$A:$O,11,FALSE)),"")</f>
        <v/>
      </c>
    </row>
    <row r="260" spans="1:8" x14ac:dyDescent="0.2">
      <c r="A260" s="101" t="str">
        <f t="array" ref="A260">IFERROR(INDEX('Annex 2 EHV charges'!$A$11:$A$410, MATCH(0, IF(ISBLANK('Annex 2 EHV charges'!$A$11:$A$410),1, COUNTIF(A$4:$A259, 'Annex 2 EHV charges'!$A$11:$A$410)), 0)),"")</f>
        <v/>
      </c>
      <c r="B260" s="101" t="str">
        <f>IF($A260="","",VLOOKUP($A260,'Annex 2 EHV charges'!$A:$O,2,0))</f>
        <v/>
      </c>
      <c r="C260" s="102" t="str">
        <f>IF($A260="","",VLOOKUP($A260,'Annex 2 EHV charges'!$A:$O,3,0))</f>
        <v/>
      </c>
      <c r="D260" s="101" t="str">
        <f>IF($A260="","",VLOOKUP($A260,'Annex 2 EHV charges'!$A:$O,7,0))</f>
        <v/>
      </c>
      <c r="E260" s="106" t="str">
        <f>IFERROR(IF(VLOOKUP($A260,'Annex 2 EHV charges'!$A:$O,8,FALSE)=0,"",VLOOKUP($A260,'Annex 2 EHV charges'!$A:$O,8,FALSE)),"")</f>
        <v/>
      </c>
      <c r="F260" s="107" t="str">
        <f>IFERROR(IF(VLOOKUP($A260,'Annex 2 EHV charges'!$A:$O,9,FALSE)=0,"",VLOOKUP($A260,'Annex 2 EHV charges'!$A:$O,9,FALSE)),"")</f>
        <v/>
      </c>
      <c r="G260" s="108" t="str">
        <f>IFERROR(IF(VLOOKUP($A260,'Annex 2 EHV charges'!$A:$O,10,FALSE)=0,"",VLOOKUP($A260,'Annex 2 EHV charges'!$A:$O,10,FALSE)),"")</f>
        <v/>
      </c>
      <c r="H260" s="108" t="str">
        <f>IFERROR(IF(VLOOKUP($A260,'Annex 2 EHV charges'!$A:$O,11,FALSE)=0,"",VLOOKUP($A260,'Annex 2 EHV charges'!$A:$O,11,FALSE)),"")</f>
        <v/>
      </c>
    </row>
    <row r="261" spans="1:8" x14ac:dyDescent="0.2">
      <c r="A261" s="101" t="str">
        <f t="array" ref="A261">IFERROR(INDEX('Annex 2 EHV charges'!$A$11:$A$410, MATCH(0, IF(ISBLANK('Annex 2 EHV charges'!$A$11:$A$410),1, COUNTIF(A$4:$A260, 'Annex 2 EHV charges'!$A$11:$A$410)), 0)),"")</f>
        <v/>
      </c>
      <c r="B261" s="101" t="str">
        <f>IF($A261="","",VLOOKUP($A261,'Annex 2 EHV charges'!$A:$O,2,0))</f>
        <v/>
      </c>
      <c r="C261" s="102" t="str">
        <f>IF($A261="","",VLOOKUP($A261,'Annex 2 EHV charges'!$A:$O,3,0))</f>
        <v/>
      </c>
      <c r="D261" s="101" t="str">
        <f>IF($A261="","",VLOOKUP($A261,'Annex 2 EHV charges'!$A:$O,7,0))</f>
        <v/>
      </c>
      <c r="E261" s="106" t="str">
        <f>IFERROR(IF(VLOOKUP($A261,'Annex 2 EHV charges'!$A:$O,8,FALSE)=0,"",VLOOKUP($A261,'Annex 2 EHV charges'!$A:$O,8,FALSE)),"")</f>
        <v/>
      </c>
      <c r="F261" s="107" t="str">
        <f>IFERROR(IF(VLOOKUP($A261,'Annex 2 EHV charges'!$A:$O,9,FALSE)=0,"",VLOOKUP($A261,'Annex 2 EHV charges'!$A:$O,9,FALSE)),"")</f>
        <v/>
      </c>
      <c r="G261" s="108" t="str">
        <f>IFERROR(IF(VLOOKUP($A261,'Annex 2 EHV charges'!$A:$O,10,FALSE)=0,"",VLOOKUP($A261,'Annex 2 EHV charges'!$A:$O,10,FALSE)),"")</f>
        <v/>
      </c>
      <c r="H261" s="108" t="str">
        <f>IFERROR(IF(VLOOKUP($A261,'Annex 2 EHV charges'!$A:$O,11,FALSE)=0,"",VLOOKUP($A261,'Annex 2 EHV charges'!$A:$O,11,FALSE)),"")</f>
        <v/>
      </c>
    </row>
    <row r="262" spans="1:8" x14ac:dyDescent="0.2">
      <c r="A262" s="101" t="str">
        <f t="array" ref="A262">IFERROR(INDEX('Annex 2 EHV charges'!$A$11:$A$410, MATCH(0, IF(ISBLANK('Annex 2 EHV charges'!$A$11:$A$410),1, COUNTIF(A$4:$A261, 'Annex 2 EHV charges'!$A$11:$A$410)), 0)),"")</f>
        <v/>
      </c>
      <c r="B262" s="101" t="str">
        <f>IF($A262="","",VLOOKUP($A262,'Annex 2 EHV charges'!$A:$O,2,0))</f>
        <v/>
      </c>
      <c r="C262" s="102" t="str">
        <f>IF($A262="","",VLOOKUP($A262,'Annex 2 EHV charges'!$A:$O,3,0))</f>
        <v/>
      </c>
      <c r="D262" s="101" t="str">
        <f>IF($A262="","",VLOOKUP($A262,'Annex 2 EHV charges'!$A:$O,7,0))</f>
        <v/>
      </c>
      <c r="E262" s="106" t="str">
        <f>IFERROR(IF(VLOOKUP($A262,'Annex 2 EHV charges'!$A:$O,8,FALSE)=0,"",VLOOKUP($A262,'Annex 2 EHV charges'!$A:$O,8,FALSE)),"")</f>
        <v/>
      </c>
      <c r="F262" s="107" t="str">
        <f>IFERROR(IF(VLOOKUP($A262,'Annex 2 EHV charges'!$A:$O,9,FALSE)=0,"",VLOOKUP($A262,'Annex 2 EHV charges'!$A:$O,9,FALSE)),"")</f>
        <v/>
      </c>
      <c r="G262" s="108" t="str">
        <f>IFERROR(IF(VLOOKUP($A262,'Annex 2 EHV charges'!$A:$O,10,FALSE)=0,"",VLOOKUP($A262,'Annex 2 EHV charges'!$A:$O,10,FALSE)),"")</f>
        <v/>
      </c>
      <c r="H262" s="108" t="str">
        <f>IFERROR(IF(VLOOKUP($A262,'Annex 2 EHV charges'!$A:$O,11,FALSE)=0,"",VLOOKUP($A262,'Annex 2 EHV charges'!$A:$O,11,FALSE)),"")</f>
        <v/>
      </c>
    </row>
    <row r="263" spans="1:8" x14ac:dyDescent="0.2">
      <c r="A263" s="101" t="str">
        <f t="array" ref="A263">IFERROR(INDEX('Annex 2 EHV charges'!$A$11:$A$410, MATCH(0, IF(ISBLANK('Annex 2 EHV charges'!$A$11:$A$410),1, COUNTIF(A$4:$A262, 'Annex 2 EHV charges'!$A$11:$A$410)), 0)),"")</f>
        <v/>
      </c>
      <c r="B263" s="101" t="str">
        <f>IF($A263="","",VLOOKUP($A263,'Annex 2 EHV charges'!$A:$O,2,0))</f>
        <v/>
      </c>
      <c r="C263" s="102" t="str">
        <f>IF($A263="","",VLOOKUP($A263,'Annex 2 EHV charges'!$A:$O,3,0))</f>
        <v/>
      </c>
      <c r="D263" s="101" t="str">
        <f>IF($A263="","",VLOOKUP($A263,'Annex 2 EHV charges'!$A:$O,7,0))</f>
        <v/>
      </c>
      <c r="E263" s="106" t="str">
        <f>IFERROR(IF(VLOOKUP($A263,'Annex 2 EHV charges'!$A:$O,8,FALSE)=0,"",VLOOKUP($A263,'Annex 2 EHV charges'!$A:$O,8,FALSE)),"")</f>
        <v/>
      </c>
      <c r="F263" s="107" t="str">
        <f>IFERROR(IF(VLOOKUP($A263,'Annex 2 EHV charges'!$A:$O,9,FALSE)=0,"",VLOOKUP($A263,'Annex 2 EHV charges'!$A:$O,9,FALSE)),"")</f>
        <v/>
      </c>
      <c r="G263" s="108" t="str">
        <f>IFERROR(IF(VLOOKUP($A263,'Annex 2 EHV charges'!$A:$O,10,FALSE)=0,"",VLOOKUP($A263,'Annex 2 EHV charges'!$A:$O,10,FALSE)),"")</f>
        <v/>
      </c>
      <c r="H263" s="108" t="str">
        <f>IFERROR(IF(VLOOKUP($A263,'Annex 2 EHV charges'!$A:$O,11,FALSE)=0,"",VLOOKUP($A263,'Annex 2 EHV charges'!$A:$O,11,FALSE)),"")</f>
        <v/>
      </c>
    </row>
    <row r="264" spans="1:8" x14ac:dyDescent="0.2">
      <c r="A264" s="101" t="str">
        <f t="array" ref="A264">IFERROR(INDEX('Annex 2 EHV charges'!$A$11:$A$410, MATCH(0, IF(ISBLANK('Annex 2 EHV charges'!$A$11:$A$410),1, COUNTIF(A$4:$A263, 'Annex 2 EHV charges'!$A$11:$A$410)), 0)),"")</f>
        <v/>
      </c>
      <c r="B264" s="101" t="str">
        <f>IF($A264="","",VLOOKUP($A264,'Annex 2 EHV charges'!$A:$O,2,0))</f>
        <v/>
      </c>
      <c r="C264" s="102" t="str">
        <f>IF($A264="","",VLOOKUP($A264,'Annex 2 EHV charges'!$A:$O,3,0))</f>
        <v/>
      </c>
      <c r="D264" s="101" t="str">
        <f>IF($A264="","",VLOOKUP($A264,'Annex 2 EHV charges'!$A:$O,7,0))</f>
        <v/>
      </c>
      <c r="E264" s="106" t="str">
        <f>IFERROR(IF(VLOOKUP($A264,'Annex 2 EHV charges'!$A:$O,8,FALSE)=0,"",VLOOKUP($A264,'Annex 2 EHV charges'!$A:$O,8,FALSE)),"")</f>
        <v/>
      </c>
      <c r="F264" s="107" t="str">
        <f>IFERROR(IF(VLOOKUP($A264,'Annex 2 EHV charges'!$A:$O,9,FALSE)=0,"",VLOOKUP($A264,'Annex 2 EHV charges'!$A:$O,9,FALSE)),"")</f>
        <v/>
      </c>
      <c r="G264" s="108" t="str">
        <f>IFERROR(IF(VLOOKUP($A264,'Annex 2 EHV charges'!$A:$O,10,FALSE)=0,"",VLOOKUP($A264,'Annex 2 EHV charges'!$A:$O,10,FALSE)),"")</f>
        <v/>
      </c>
      <c r="H264" s="108" t="str">
        <f>IFERROR(IF(VLOOKUP($A264,'Annex 2 EHV charges'!$A:$O,11,FALSE)=0,"",VLOOKUP($A264,'Annex 2 EHV charges'!$A:$O,11,FALSE)),"")</f>
        <v/>
      </c>
    </row>
    <row r="265" spans="1:8" x14ac:dyDescent="0.2">
      <c r="A265" s="101" t="str">
        <f t="array" ref="A265">IFERROR(INDEX('Annex 2 EHV charges'!$A$11:$A$410, MATCH(0, IF(ISBLANK('Annex 2 EHV charges'!$A$11:$A$410),1, COUNTIF(A$4:$A264, 'Annex 2 EHV charges'!$A$11:$A$410)), 0)),"")</f>
        <v/>
      </c>
      <c r="B265" s="101" t="str">
        <f>IF($A265="","",VLOOKUP($A265,'Annex 2 EHV charges'!$A:$O,2,0))</f>
        <v/>
      </c>
      <c r="C265" s="102" t="str">
        <f>IF($A265="","",VLOOKUP($A265,'Annex 2 EHV charges'!$A:$O,3,0))</f>
        <v/>
      </c>
      <c r="D265" s="101" t="str">
        <f>IF($A265="","",VLOOKUP($A265,'Annex 2 EHV charges'!$A:$O,7,0))</f>
        <v/>
      </c>
      <c r="E265" s="106" t="str">
        <f>IFERROR(IF(VLOOKUP($A265,'Annex 2 EHV charges'!$A:$O,8,FALSE)=0,"",VLOOKUP($A265,'Annex 2 EHV charges'!$A:$O,8,FALSE)),"")</f>
        <v/>
      </c>
      <c r="F265" s="107" t="str">
        <f>IFERROR(IF(VLOOKUP($A265,'Annex 2 EHV charges'!$A:$O,9,FALSE)=0,"",VLOOKUP($A265,'Annex 2 EHV charges'!$A:$O,9,FALSE)),"")</f>
        <v/>
      </c>
      <c r="G265" s="108" t="str">
        <f>IFERROR(IF(VLOOKUP($A265,'Annex 2 EHV charges'!$A:$O,10,FALSE)=0,"",VLOOKUP($A265,'Annex 2 EHV charges'!$A:$O,10,FALSE)),"")</f>
        <v/>
      </c>
      <c r="H265" s="108" t="str">
        <f>IFERROR(IF(VLOOKUP($A265,'Annex 2 EHV charges'!$A:$O,11,FALSE)=0,"",VLOOKUP($A265,'Annex 2 EHV charges'!$A:$O,11,FALSE)),"")</f>
        <v/>
      </c>
    </row>
    <row r="266" spans="1:8" x14ac:dyDescent="0.2">
      <c r="A266" s="101" t="str">
        <f t="array" ref="A266">IFERROR(INDEX('Annex 2 EHV charges'!$A$11:$A$410, MATCH(0, IF(ISBLANK('Annex 2 EHV charges'!$A$11:$A$410),1, COUNTIF(A$4:$A265, 'Annex 2 EHV charges'!$A$11:$A$410)), 0)),"")</f>
        <v/>
      </c>
      <c r="B266" s="101" t="str">
        <f>IF($A266="","",VLOOKUP($A266,'Annex 2 EHV charges'!$A:$O,2,0))</f>
        <v/>
      </c>
      <c r="C266" s="102" t="str">
        <f>IF($A266="","",VLOOKUP($A266,'Annex 2 EHV charges'!$A:$O,3,0))</f>
        <v/>
      </c>
      <c r="D266" s="101" t="str">
        <f>IF($A266="","",VLOOKUP($A266,'Annex 2 EHV charges'!$A:$O,7,0))</f>
        <v/>
      </c>
      <c r="E266" s="106" t="str">
        <f>IFERROR(IF(VLOOKUP($A266,'Annex 2 EHV charges'!$A:$O,8,FALSE)=0,"",VLOOKUP($A266,'Annex 2 EHV charges'!$A:$O,8,FALSE)),"")</f>
        <v/>
      </c>
      <c r="F266" s="107" t="str">
        <f>IFERROR(IF(VLOOKUP($A266,'Annex 2 EHV charges'!$A:$O,9,FALSE)=0,"",VLOOKUP($A266,'Annex 2 EHV charges'!$A:$O,9,FALSE)),"")</f>
        <v/>
      </c>
      <c r="G266" s="108" t="str">
        <f>IFERROR(IF(VLOOKUP($A266,'Annex 2 EHV charges'!$A:$O,10,FALSE)=0,"",VLOOKUP($A266,'Annex 2 EHV charges'!$A:$O,10,FALSE)),"")</f>
        <v/>
      </c>
      <c r="H266" s="108" t="str">
        <f>IFERROR(IF(VLOOKUP($A266,'Annex 2 EHV charges'!$A:$O,11,FALSE)=0,"",VLOOKUP($A266,'Annex 2 EHV charges'!$A:$O,11,FALSE)),"")</f>
        <v/>
      </c>
    </row>
    <row r="267" spans="1:8" x14ac:dyDescent="0.2">
      <c r="A267" s="101" t="str">
        <f t="array" ref="A267">IFERROR(INDEX('Annex 2 EHV charges'!$A$11:$A$410, MATCH(0, IF(ISBLANK('Annex 2 EHV charges'!$A$11:$A$410),1, COUNTIF(A$4:$A266, 'Annex 2 EHV charges'!$A$11:$A$410)), 0)),"")</f>
        <v/>
      </c>
      <c r="B267" s="101" t="str">
        <f>IF($A267="","",VLOOKUP($A267,'Annex 2 EHV charges'!$A:$O,2,0))</f>
        <v/>
      </c>
      <c r="C267" s="102" t="str">
        <f>IF($A267="","",VLOOKUP($A267,'Annex 2 EHV charges'!$A:$O,3,0))</f>
        <v/>
      </c>
      <c r="D267" s="101" t="str">
        <f>IF($A267="","",VLOOKUP($A267,'Annex 2 EHV charges'!$A:$O,7,0))</f>
        <v/>
      </c>
      <c r="E267" s="106" t="str">
        <f>IFERROR(IF(VLOOKUP($A267,'Annex 2 EHV charges'!$A:$O,8,FALSE)=0,"",VLOOKUP($A267,'Annex 2 EHV charges'!$A:$O,8,FALSE)),"")</f>
        <v/>
      </c>
      <c r="F267" s="107" t="str">
        <f>IFERROR(IF(VLOOKUP($A267,'Annex 2 EHV charges'!$A:$O,9,FALSE)=0,"",VLOOKUP($A267,'Annex 2 EHV charges'!$A:$O,9,FALSE)),"")</f>
        <v/>
      </c>
      <c r="G267" s="108" t="str">
        <f>IFERROR(IF(VLOOKUP($A267,'Annex 2 EHV charges'!$A:$O,10,FALSE)=0,"",VLOOKUP($A267,'Annex 2 EHV charges'!$A:$O,10,FALSE)),"")</f>
        <v/>
      </c>
      <c r="H267" s="108" t="str">
        <f>IFERROR(IF(VLOOKUP($A267,'Annex 2 EHV charges'!$A:$O,11,FALSE)=0,"",VLOOKUP($A267,'Annex 2 EHV charges'!$A:$O,11,FALSE)),"")</f>
        <v/>
      </c>
    </row>
    <row r="268" spans="1:8" x14ac:dyDescent="0.2">
      <c r="A268" s="101" t="str">
        <f t="array" ref="A268">IFERROR(INDEX('Annex 2 EHV charges'!$A$11:$A$410, MATCH(0, IF(ISBLANK('Annex 2 EHV charges'!$A$11:$A$410),1, COUNTIF(A$4:$A267, 'Annex 2 EHV charges'!$A$11:$A$410)), 0)),"")</f>
        <v/>
      </c>
      <c r="B268" s="101" t="str">
        <f>IF($A268="","",VLOOKUP($A268,'Annex 2 EHV charges'!$A:$O,2,0))</f>
        <v/>
      </c>
      <c r="C268" s="102" t="str">
        <f>IF($A268="","",VLOOKUP($A268,'Annex 2 EHV charges'!$A:$O,3,0))</f>
        <v/>
      </c>
      <c r="D268" s="101" t="str">
        <f>IF($A268="","",VLOOKUP($A268,'Annex 2 EHV charges'!$A:$O,7,0))</f>
        <v/>
      </c>
      <c r="E268" s="106" t="str">
        <f>IFERROR(IF(VLOOKUP($A268,'Annex 2 EHV charges'!$A:$O,8,FALSE)=0,"",VLOOKUP($A268,'Annex 2 EHV charges'!$A:$O,8,FALSE)),"")</f>
        <v/>
      </c>
      <c r="F268" s="107" t="str">
        <f>IFERROR(IF(VLOOKUP($A268,'Annex 2 EHV charges'!$A:$O,9,FALSE)=0,"",VLOOKUP($A268,'Annex 2 EHV charges'!$A:$O,9,FALSE)),"")</f>
        <v/>
      </c>
      <c r="G268" s="108" t="str">
        <f>IFERROR(IF(VLOOKUP($A268,'Annex 2 EHV charges'!$A:$O,10,FALSE)=0,"",VLOOKUP($A268,'Annex 2 EHV charges'!$A:$O,10,FALSE)),"")</f>
        <v/>
      </c>
      <c r="H268" s="108" t="str">
        <f>IFERROR(IF(VLOOKUP($A268,'Annex 2 EHV charges'!$A:$O,11,FALSE)=0,"",VLOOKUP($A268,'Annex 2 EHV charges'!$A:$O,11,FALSE)),"")</f>
        <v/>
      </c>
    </row>
    <row r="269" spans="1:8" x14ac:dyDescent="0.2">
      <c r="A269" s="101" t="str">
        <f t="array" ref="A269">IFERROR(INDEX('Annex 2 EHV charges'!$A$11:$A$410, MATCH(0, IF(ISBLANK('Annex 2 EHV charges'!$A$11:$A$410),1, COUNTIF(A$4:$A268, 'Annex 2 EHV charges'!$A$11:$A$410)), 0)),"")</f>
        <v/>
      </c>
      <c r="B269" s="101" t="str">
        <f>IF($A269="","",VLOOKUP($A269,'Annex 2 EHV charges'!$A:$O,2,0))</f>
        <v/>
      </c>
      <c r="C269" s="102" t="str">
        <f>IF($A269="","",VLOOKUP($A269,'Annex 2 EHV charges'!$A:$O,3,0))</f>
        <v/>
      </c>
      <c r="D269" s="101" t="str">
        <f>IF($A269="","",VLOOKUP($A269,'Annex 2 EHV charges'!$A:$O,7,0))</f>
        <v/>
      </c>
      <c r="E269" s="106" t="str">
        <f>IFERROR(IF(VLOOKUP($A269,'Annex 2 EHV charges'!$A:$O,8,FALSE)=0,"",VLOOKUP($A269,'Annex 2 EHV charges'!$A:$O,8,FALSE)),"")</f>
        <v/>
      </c>
      <c r="F269" s="107" t="str">
        <f>IFERROR(IF(VLOOKUP($A269,'Annex 2 EHV charges'!$A:$O,9,FALSE)=0,"",VLOOKUP($A269,'Annex 2 EHV charges'!$A:$O,9,FALSE)),"")</f>
        <v/>
      </c>
      <c r="G269" s="108" t="str">
        <f>IFERROR(IF(VLOOKUP($A269,'Annex 2 EHV charges'!$A:$O,10,FALSE)=0,"",VLOOKUP($A269,'Annex 2 EHV charges'!$A:$O,10,FALSE)),"")</f>
        <v/>
      </c>
      <c r="H269" s="108" t="str">
        <f>IFERROR(IF(VLOOKUP($A269,'Annex 2 EHV charges'!$A:$O,11,FALSE)=0,"",VLOOKUP($A269,'Annex 2 EHV charges'!$A:$O,11,FALSE)),"")</f>
        <v/>
      </c>
    </row>
    <row r="270" spans="1:8" x14ac:dyDescent="0.2">
      <c r="A270" s="101" t="str">
        <f t="array" ref="A270">IFERROR(INDEX('Annex 2 EHV charges'!$A$11:$A$410, MATCH(0, IF(ISBLANK('Annex 2 EHV charges'!$A$11:$A$410),1, COUNTIF(A$4:$A269, 'Annex 2 EHV charges'!$A$11:$A$410)), 0)),"")</f>
        <v/>
      </c>
      <c r="B270" s="101" t="str">
        <f>IF($A270="","",VLOOKUP($A270,'Annex 2 EHV charges'!$A:$O,2,0))</f>
        <v/>
      </c>
      <c r="C270" s="102" t="str">
        <f>IF($A270="","",VLOOKUP($A270,'Annex 2 EHV charges'!$A:$O,3,0))</f>
        <v/>
      </c>
      <c r="D270" s="101" t="str">
        <f>IF($A270="","",VLOOKUP($A270,'Annex 2 EHV charges'!$A:$O,7,0))</f>
        <v/>
      </c>
      <c r="E270" s="106" t="str">
        <f>IFERROR(IF(VLOOKUP($A270,'Annex 2 EHV charges'!$A:$O,8,FALSE)=0,"",VLOOKUP($A270,'Annex 2 EHV charges'!$A:$O,8,FALSE)),"")</f>
        <v/>
      </c>
      <c r="F270" s="107" t="str">
        <f>IFERROR(IF(VLOOKUP($A270,'Annex 2 EHV charges'!$A:$O,9,FALSE)=0,"",VLOOKUP($A270,'Annex 2 EHV charges'!$A:$O,9,FALSE)),"")</f>
        <v/>
      </c>
      <c r="G270" s="108" t="str">
        <f>IFERROR(IF(VLOOKUP($A270,'Annex 2 EHV charges'!$A:$O,10,FALSE)=0,"",VLOOKUP($A270,'Annex 2 EHV charges'!$A:$O,10,FALSE)),"")</f>
        <v/>
      </c>
      <c r="H270" s="108" t="str">
        <f>IFERROR(IF(VLOOKUP($A270,'Annex 2 EHV charges'!$A:$O,11,FALSE)=0,"",VLOOKUP($A270,'Annex 2 EHV charges'!$A:$O,11,FALSE)),"")</f>
        <v/>
      </c>
    </row>
    <row r="271" spans="1:8" x14ac:dyDescent="0.2">
      <c r="A271" s="101" t="str">
        <f t="array" ref="A271">IFERROR(INDEX('Annex 2 EHV charges'!$A$11:$A$410, MATCH(0, IF(ISBLANK('Annex 2 EHV charges'!$A$11:$A$410),1, COUNTIF(A$4:$A270, 'Annex 2 EHV charges'!$A$11:$A$410)), 0)),"")</f>
        <v/>
      </c>
      <c r="B271" s="101" t="str">
        <f>IF($A271="","",VLOOKUP($A271,'Annex 2 EHV charges'!$A:$O,2,0))</f>
        <v/>
      </c>
      <c r="C271" s="102" t="str">
        <f>IF($A271="","",VLOOKUP($A271,'Annex 2 EHV charges'!$A:$O,3,0))</f>
        <v/>
      </c>
      <c r="D271" s="101" t="str">
        <f>IF($A271="","",VLOOKUP($A271,'Annex 2 EHV charges'!$A:$O,7,0))</f>
        <v/>
      </c>
      <c r="E271" s="106" t="str">
        <f>IFERROR(IF(VLOOKUP($A271,'Annex 2 EHV charges'!$A:$O,8,FALSE)=0,"",VLOOKUP($A271,'Annex 2 EHV charges'!$A:$O,8,FALSE)),"")</f>
        <v/>
      </c>
      <c r="F271" s="107" t="str">
        <f>IFERROR(IF(VLOOKUP($A271,'Annex 2 EHV charges'!$A:$O,9,FALSE)=0,"",VLOOKUP($A271,'Annex 2 EHV charges'!$A:$O,9,FALSE)),"")</f>
        <v/>
      </c>
      <c r="G271" s="108" t="str">
        <f>IFERROR(IF(VLOOKUP($A271,'Annex 2 EHV charges'!$A:$O,10,FALSE)=0,"",VLOOKUP($A271,'Annex 2 EHV charges'!$A:$O,10,FALSE)),"")</f>
        <v/>
      </c>
      <c r="H271" s="108" t="str">
        <f>IFERROR(IF(VLOOKUP($A271,'Annex 2 EHV charges'!$A:$O,11,FALSE)=0,"",VLOOKUP($A271,'Annex 2 EHV charges'!$A:$O,11,FALSE)),"")</f>
        <v/>
      </c>
    </row>
    <row r="272" spans="1:8" x14ac:dyDescent="0.2">
      <c r="A272" s="101" t="str">
        <f t="array" ref="A272">IFERROR(INDEX('Annex 2 EHV charges'!$A$11:$A$410, MATCH(0, IF(ISBLANK('Annex 2 EHV charges'!$A$11:$A$410),1, COUNTIF(A$4:$A271, 'Annex 2 EHV charges'!$A$11:$A$410)), 0)),"")</f>
        <v/>
      </c>
      <c r="B272" s="101" t="str">
        <f>IF($A272="","",VLOOKUP($A272,'Annex 2 EHV charges'!$A:$O,2,0))</f>
        <v/>
      </c>
      <c r="C272" s="102" t="str">
        <f>IF($A272="","",VLOOKUP($A272,'Annex 2 EHV charges'!$A:$O,3,0))</f>
        <v/>
      </c>
      <c r="D272" s="101" t="str">
        <f>IF($A272="","",VLOOKUP($A272,'Annex 2 EHV charges'!$A:$O,7,0))</f>
        <v/>
      </c>
      <c r="E272" s="106" t="str">
        <f>IFERROR(IF(VLOOKUP($A272,'Annex 2 EHV charges'!$A:$O,8,FALSE)=0,"",VLOOKUP($A272,'Annex 2 EHV charges'!$A:$O,8,FALSE)),"")</f>
        <v/>
      </c>
      <c r="F272" s="107" t="str">
        <f>IFERROR(IF(VLOOKUP($A272,'Annex 2 EHV charges'!$A:$O,9,FALSE)=0,"",VLOOKUP($A272,'Annex 2 EHV charges'!$A:$O,9,FALSE)),"")</f>
        <v/>
      </c>
      <c r="G272" s="108" t="str">
        <f>IFERROR(IF(VLOOKUP($A272,'Annex 2 EHV charges'!$A:$O,10,FALSE)=0,"",VLOOKUP($A272,'Annex 2 EHV charges'!$A:$O,10,FALSE)),"")</f>
        <v/>
      </c>
      <c r="H272" s="108" t="str">
        <f>IFERROR(IF(VLOOKUP($A272,'Annex 2 EHV charges'!$A:$O,11,FALSE)=0,"",VLOOKUP($A272,'Annex 2 EHV charges'!$A:$O,11,FALSE)),"")</f>
        <v/>
      </c>
    </row>
    <row r="273" spans="1:8" x14ac:dyDescent="0.2">
      <c r="A273" s="101" t="str">
        <f t="array" ref="A273">IFERROR(INDEX('Annex 2 EHV charges'!$A$11:$A$410, MATCH(0, IF(ISBLANK('Annex 2 EHV charges'!$A$11:$A$410),1, COUNTIF(A$4:$A272, 'Annex 2 EHV charges'!$A$11:$A$410)), 0)),"")</f>
        <v/>
      </c>
      <c r="B273" s="101" t="str">
        <f>IF($A273="","",VLOOKUP($A273,'Annex 2 EHV charges'!$A:$O,2,0))</f>
        <v/>
      </c>
      <c r="C273" s="102" t="str">
        <f>IF($A273="","",VLOOKUP($A273,'Annex 2 EHV charges'!$A:$O,3,0))</f>
        <v/>
      </c>
      <c r="D273" s="101" t="str">
        <f>IF($A273="","",VLOOKUP($A273,'Annex 2 EHV charges'!$A:$O,7,0))</f>
        <v/>
      </c>
      <c r="E273" s="106" t="str">
        <f>IFERROR(IF(VLOOKUP($A273,'Annex 2 EHV charges'!$A:$O,8,FALSE)=0,"",VLOOKUP($A273,'Annex 2 EHV charges'!$A:$O,8,FALSE)),"")</f>
        <v/>
      </c>
      <c r="F273" s="107" t="str">
        <f>IFERROR(IF(VLOOKUP($A273,'Annex 2 EHV charges'!$A:$O,9,FALSE)=0,"",VLOOKUP($A273,'Annex 2 EHV charges'!$A:$O,9,FALSE)),"")</f>
        <v/>
      </c>
      <c r="G273" s="108" t="str">
        <f>IFERROR(IF(VLOOKUP($A273,'Annex 2 EHV charges'!$A:$O,10,FALSE)=0,"",VLOOKUP($A273,'Annex 2 EHV charges'!$A:$O,10,FALSE)),"")</f>
        <v/>
      </c>
      <c r="H273" s="108" t="str">
        <f>IFERROR(IF(VLOOKUP($A273,'Annex 2 EHV charges'!$A:$O,11,FALSE)=0,"",VLOOKUP($A273,'Annex 2 EHV charges'!$A:$O,11,FALSE)),"")</f>
        <v/>
      </c>
    </row>
    <row r="274" spans="1:8" x14ac:dyDescent="0.2">
      <c r="A274" s="101" t="str">
        <f t="array" ref="A274">IFERROR(INDEX('Annex 2 EHV charges'!$A$11:$A$410, MATCH(0, IF(ISBLANK('Annex 2 EHV charges'!$A$11:$A$410),1, COUNTIF(A$4:$A273, 'Annex 2 EHV charges'!$A$11:$A$410)), 0)),"")</f>
        <v/>
      </c>
      <c r="B274" s="101" t="str">
        <f>IF($A274="","",VLOOKUP($A274,'Annex 2 EHV charges'!$A:$O,2,0))</f>
        <v/>
      </c>
      <c r="C274" s="102" t="str">
        <f>IF($A274="","",VLOOKUP($A274,'Annex 2 EHV charges'!$A:$O,3,0))</f>
        <v/>
      </c>
      <c r="D274" s="101" t="str">
        <f>IF($A274="","",VLOOKUP($A274,'Annex 2 EHV charges'!$A:$O,7,0))</f>
        <v/>
      </c>
      <c r="E274" s="106" t="str">
        <f>IFERROR(IF(VLOOKUP($A274,'Annex 2 EHV charges'!$A:$O,8,FALSE)=0,"",VLOOKUP($A274,'Annex 2 EHV charges'!$A:$O,8,FALSE)),"")</f>
        <v/>
      </c>
      <c r="F274" s="107" t="str">
        <f>IFERROR(IF(VLOOKUP($A274,'Annex 2 EHV charges'!$A:$O,9,FALSE)=0,"",VLOOKUP($A274,'Annex 2 EHV charges'!$A:$O,9,FALSE)),"")</f>
        <v/>
      </c>
      <c r="G274" s="108" t="str">
        <f>IFERROR(IF(VLOOKUP($A274,'Annex 2 EHV charges'!$A:$O,10,FALSE)=0,"",VLOOKUP($A274,'Annex 2 EHV charges'!$A:$O,10,FALSE)),"")</f>
        <v/>
      </c>
      <c r="H274" s="108" t="str">
        <f>IFERROR(IF(VLOOKUP($A274,'Annex 2 EHV charges'!$A:$O,11,FALSE)=0,"",VLOOKUP($A274,'Annex 2 EHV charges'!$A:$O,11,FALSE)),"")</f>
        <v/>
      </c>
    </row>
    <row r="275" spans="1:8" x14ac:dyDescent="0.2">
      <c r="A275" s="101" t="str">
        <f t="array" ref="A275">IFERROR(INDEX('Annex 2 EHV charges'!$A$11:$A$410, MATCH(0, IF(ISBLANK('Annex 2 EHV charges'!$A$11:$A$410),1, COUNTIF(A$4:$A274, 'Annex 2 EHV charges'!$A$11:$A$410)), 0)),"")</f>
        <v/>
      </c>
      <c r="B275" s="101" t="str">
        <f>IF($A275="","",VLOOKUP($A275,'Annex 2 EHV charges'!$A:$O,2,0))</f>
        <v/>
      </c>
      <c r="C275" s="102" t="str">
        <f>IF($A275="","",VLOOKUP($A275,'Annex 2 EHV charges'!$A:$O,3,0))</f>
        <v/>
      </c>
      <c r="D275" s="101" t="str">
        <f>IF($A275="","",VLOOKUP($A275,'Annex 2 EHV charges'!$A:$O,7,0))</f>
        <v/>
      </c>
      <c r="E275" s="106" t="str">
        <f>IFERROR(IF(VLOOKUP($A275,'Annex 2 EHV charges'!$A:$O,8,FALSE)=0,"",VLOOKUP($A275,'Annex 2 EHV charges'!$A:$O,8,FALSE)),"")</f>
        <v/>
      </c>
      <c r="F275" s="107" t="str">
        <f>IFERROR(IF(VLOOKUP($A275,'Annex 2 EHV charges'!$A:$O,9,FALSE)=0,"",VLOOKUP($A275,'Annex 2 EHV charges'!$A:$O,9,FALSE)),"")</f>
        <v/>
      </c>
      <c r="G275" s="108" t="str">
        <f>IFERROR(IF(VLOOKUP($A275,'Annex 2 EHV charges'!$A:$O,10,FALSE)=0,"",VLOOKUP($A275,'Annex 2 EHV charges'!$A:$O,10,FALSE)),"")</f>
        <v/>
      </c>
      <c r="H275" s="108" t="str">
        <f>IFERROR(IF(VLOOKUP($A275,'Annex 2 EHV charges'!$A:$O,11,FALSE)=0,"",VLOOKUP($A275,'Annex 2 EHV charges'!$A:$O,11,FALSE)),"")</f>
        <v/>
      </c>
    </row>
    <row r="276" spans="1:8" x14ac:dyDescent="0.2">
      <c r="A276" s="101" t="str">
        <f t="array" ref="A276">IFERROR(INDEX('Annex 2 EHV charges'!$A$11:$A$410, MATCH(0, IF(ISBLANK('Annex 2 EHV charges'!$A$11:$A$410),1, COUNTIF(A$4:$A275, 'Annex 2 EHV charges'!$A$11:$A$410)), 0)),"")</f>
        <v/>
      </c>
      <c r="B276" s="101" t="str">
        <f>IF($A276="","",VLOOKUP($A276,'Annex 2 EHV charges'!$A:$O,2,0))</f>
        <v/>
      </c>
      <c r="C276" s="102" t="str">
        <f>IF($A276="","",VLOOKUP($A276,'Annex 2 EHV charges'!$A:$O,3,0))</f>
        <v/>
      </c>
      <c r="D276" s="101" t="str">
        <f>IF($A276="","",VLOOKUP($A276,'Annex 2 EHV charges'!$A:$O,7,0))</f>
        <v/>
      </c>
      <c r="E276" s="106" t="str">
        <f>IFERROR(IF(VLOOKUP($A276,'Annex 2 EHV charges'!$A:$O,8,FALSE)=0,"",VLOOKUP($A276,'Annex 2 EHV charges'!$A:$O,8,FALSE)),"")</f>
        <v/>
      </c>
      <c r="F276" s="107" t="str">
        <f>IFERROR(IF(VLOOKUP($A276,'Annex 2 EHV charges'!$A:$O,9,FALSE)=0,"",VLOOKUP($A276,'Annex 2 EHV charges'!$A:$O,9,FALSE)),"")</f>
        <v/>
      </c>
      <c r="G276" s="108" t="str">
        <f>IFERROR(IF(VLOOKUP($A276,'Annex 2 EHV charges'!$A:$O,10,FALSE)=0,"",VLOOKUP($A276,'Annex 2 EHV charges'!$A:$O,10,FALSE)),"")</f>
        <v/>
      </c>
      <c r="H276" s="108" t="str">
        <f>IFERROR(IF(VLOOKUP($A276,'Annex 2 EHV charges'!$A:$O,11,FALSE)=0,"",VLOOKUP($A276,'Annex 2 EHV charges'!$A:$O,11,FALSE)),"")</f>
        <v/>
      </c>
    </row>
    <row r="277" spans="1:8" x14ac:dyDescent="0.2">
      <c r="A277" s="101" t="str">
        <f t="array" ref="A277">IFERROR(INDEX('Annex 2 EHV charges'!$A$11:$A$410, MATCH(0, IF(ISBLANK('Annex 2 EHV charges'!$A$11:$A$410),1, COUNTIF(A$4:$A276, 'Annex 2 EHV charges'!$A$11:$A$410)), 0)),"")</f>
        <v/>
      </c>
      <c r="B277" s="101" t="str">
        <f>IF($A277="","",VLOOKUP($A277,'Annex 2 EHV charges'!$A:$O,2,0))</f>
        <v/>
      </c>
      <c r="C277" s="102" t="str">
        <f>IF($A277="","",VLOOKUP($A277,'Annex 2 EHV charges'!$A:$O,3,0))</f>
        <v/>
      </c>
      <c r="D277" s="101" t="str">
        <f>IF($A277="","",VLOOKUP($A277,'Annex 2 EHV charges'!$A:$O,7,0))</f>
        <v/>
      </c>
      <c r="E277" s="106" t="str">
        <f>IFERROR(IF(VLOOKUP($A277,'Annex 2 EHV charges'!$A:$O,8,FALSE)=0,"",VLOOKUP($A277,'Annex 2 EHV charges'!$A:$O,8,FALSE)),"")</f>
        <v/>
      </c>
      <c r="F277" s="107" t="str">
        <f>IFERROR(IF(VLOOKUP($A277,'Annex 2 EHV charges'!$A:$O,9,FALSE)=0,"",VLOOKUP($A277,'Annex 2 EHV charges'!$A:$O,9,FALSE)),"")</f>
        <v/>
      </c>
      <c r="G277" s="108" t="str">
        <f>IFERROR(IF(VLOOKUP($A277,'Annex 2 EHV charges'!$A:$O,10,FALSE)=0,"",VLOOKUP($A277,'Annex 2 EHV charges'!$A:$O,10,FALSE)),"")</f>
        <v/>
      </c>
      <c r="H277" s="108" t="str">
        <f>IFERROR(IF(VLOOKUP($A277,'Annex 2 EHV charges'!$A:$O,11,FALSE)=0,"",VLOOKUP($A277,'Annex 2 EHV charges'!$A:$O,11,FALSE)),"")</f>
        <v/>
      </c>
    </row>
    <row r="278" spans="1:8" x14ac:dyDescent="0.2">
      <c r="A278" s="101" t="str">
        <f t="array" ref="A278">IFERROR(INDEX('Annex 2 EHV charges'!$A$11:$A$410, MATCH(0, IF(ISBLANK('Annex 2 EHV charges'!$A$11:$A$410),1, COUNTIF(A$4:$A277, 'Annex 2 EHV charges'!$A$11:$A$410)), 0)),"")</f>
        <v/>
      </c>
      <c r="B278" s="101" t="str">
        <f>IF($A278="","",VLOOKUP($A278,'Annex 2 EHV charges'!$A:$O,2,0))</f>
        <v/>
      </c>
      <c r="C278" s="102" t="str">
        <f>IF($A278="","",VLOOKUP($A278,'Annex 2 EHV charges'!$A:$O,3,0))</f>
        <v/>
      </c>
      <c r="D278" s="101" t="str">
        <f>IF($A278="","",VLOOKUP($A278,'Annex 2 EHV charges'!$A:$O,7,0))</f>
        <v/>
      </c>
      <c r="E278" s="106" t="str">
        <f>IFERROR(IF(VLOOKUP($A278,'Annex 2 EHV charges'!$A:$O,8,FALSE)=0,"",VLOOKUP($A278,'Annex 2 EHV charges'!$A:$O,8,FALSE)),"")</f>
        <v/>
      </c>
      <c r="F278" s="107" t="str">
        <f>IFERROR(IF(VLOOKUP($A278,'Annex 2 EHV charges'!$A:$O,9,FALSE)=0,"",VLOOKUP($A278,'Annex 2 EHV charges'!$A:$O,9,FALSE)),"")</f>
        <v/>
      </c>
      <c r="G278" s="108" t="str">
        <f>IFERROR(IF(VLOOKUP($A278,'Annex 2 EHV charges'!$A:$O,10,FALSE)=0,"",VLOOKUP($A278,'Annex 2 EHV charges'!$A:$O,10,FALSE)),"")</f>
        <v/>
      </c>
      <c r="H278" s="108" t="str">
        <f>IFERROR(IF(VLOOKUP($A278,'Annex 2 EHV charges'!$A:$O,11,FALSE)=0,"",VLOOKUP($A278,'Annex 2 EHV charges'!$A:$O,11,FALSE)),"")</f>
        <v/>
      </c>
    </row>
    <row r="279" spans="1:8" x14ac:dyDescent="0.2">
      <c r="A279" s="101" t="str">
        <f t="array" ref="A279">IFERROR(INDEX('Annex 2 EHV charges'!$A$11:$A$410, MATCH(0, IF(ISBLANK('Annex 2 EHV charges'!$A$11:$A$410),1, COUNTIF(A$4:$A278, 'Annex 2 EHV charges'!$A$11:$A$410)), 0)),"")</f>
        <v/>
      </c>
      <c r="B279" s="101" t="str">
        <f>IF($A279="","",VLOOKUP($A279,'Annex 2 EHV charges'!$A:$O,2,0))</f>
        <v/>
      </c>
      <c r="C279" s="102" t="str">
        <f>IF($A279="","",VLOOKUP($A279,'Annex 2 EHV charges'!$A:$O,3,0))</f>
        <v/>
      </c>
      <c r="D279" s="101" t="str">
        <f>IF($A279="","",VLOOKUP($A279,'Annex 2 EHV charges'!$A:$O,7,0))</f>
        <v/>
      </c>
      <c r="E279" s="106" t="str">
        <f>IFERROR(IF(VLOOKUP($A279,'Annex 2 EHV charges'!$A:$O,8,FALSE)=0,"",VLOOKUP($A279,'Annex 2 EHV charges'!$A:$O,8,FALSE)),"")</f>
        <v/>
      </c>
      <c r="F279" s="107" t="str">
        <f>IFERROR(IF(VLOOKUP($A279,'Annex 2 EHV charges'!$A:$O,9,FALSE)=0,"",VLOOKUP($A279,'Annex 2 EHV charges'!$A:$O,9,FALSE)),"")</f>
        <v/>
      </c>
      <c r="G279" s="108" t="str">
        <f>IFERROR(IF(VLOOKUP($A279,'Annex 2 EHV charges'!$A:$O,10,FALSE)=0,"",VLOOKUP($A279,'Annex 2 EHV charges'!$A:$O,10,FALSE)),"")</f>
        <v/>
      </c>
      <c r="H279" s="108" t="str">
        <f>IFERROR(IF(VLOOKUP($A279,'Annex 2 EHV charges'!$A:$O,11,FALSE)=0,"",VLOOKUP($A279,'Annex 2 EHV charges'!$A:$O,11,FALSE)),"")</f>
        <v/>
      </c>
    </row>
    <row r="280" spans="1:8" x14ac:dyDescent="0.2">
      <c r="A280" s="101" t="str">
        <f t="array" ref="A280">IFERROR(INDEX('Annex 2 EHV charges'!$A$11:$A$410, MATCH(0, IF(ISBLANK('Annex 2 EHV charges'!$A$11:$A$410),1, COUNTIF(A$4:$A279, 'Annex 2 EHV charges'!$A$11:$A$410)), 0)),"")</f>
        <v/>
      </c>
      <c r="B280" s="101" t="str">
        <f>IF($A280="","",VLOOKUP($A280,'Annex 2 EHV charges'!$A:$O,2,0))</f>
        <v/>
      </c>
      <c r="C280" s="102" t="str">
        <f>IF($A280="","",VLOOKUP($A280,'Annex 2 EHV charges'!$A:$O,3,0))</f>
        <v/>
      </c>
      <c r="D280" s="101" t="str">
        <f>IF($A280="","",VLOOKUP($A280,'Annex 2 EHV charges'!$A:$O,7,0))</f>
        <v/>
      </c>
      <c r="E280" s="106" t="str">
        <f>IFERROR(IF(VLOOKUP($A280,'Annex 2 EHV charges'!$A:$O,8,FALSE)=0,"",VLOOKUP($A280,'Annex 2 EHV charges'!$A:$O,8,FALSE)),"")</f>
        <v/>
      </c>
      <c r="F280" s="107" t="str">
        <f>IFERROR(IF(VLOOKUP($A280,'Annex 2 EHV charges'!$A:$O,9,FALSE)=0,"",VLOOKUP($A280,'Annex 2 EHV charges'!$A:$O,9,FALSE)),"")</f>
        <v/>
      </c>
      <c r="G280" s="108" t="str">
        <f>IFERROR(IF(VLOOKUP($A280,'Annex 2 EHV charges'!$A:$O,10,FALSE)=0,"",VLOOKUP($A280,'Annex 2 EHV charges'!$A:$O,10,FALSE)),"")</f>
        <v/>
      </c>
      <c r="H280" s="108" t="str">
        <f>IFERROR(IF(VLOOKUP($A280,'Annex 2 EHV charges'!$A:$O,11,FALSE)=0,"",VLOOKUP($A280,'Annex 2 EHV charges'!$A:$O,11,FALSE)),"")</f>
        <v/>
      </c>
    </row>
    <row r="281" spans="1:8" x14ac:dyDescent="0.2">
      <c r="A281" s="101" t="str">
        <f t="array" ref="A281">IFERROR(INDEX('Annex 2 EHV charges'!$A$11:$A$410, MATCH(0, IF(ISBLANK('Annex 2 EHV charges'!$A$11:$A$410),1, COUNTIF(A$4:$A280, 'Annex 2 EHV charges'!$A$11:$A$410)), 0)),"")</f>
        <v/>
      </c>
      <c r="B281" s="101" t="str">
        <f>IF($A281="","",VLOOKUP($A281,'Annex 2 EHV charges'!$A:$O,2,0))</f>
        <v/>
      </c>
      <c r="C281" s="102" t="str">
        <f>IF($A281="","",VLOOKUP($A281,'Annex 2 EHV charges'!$A:$O,3,0))</f>
        <v/>
      </c>
      <c r="D281" s="101" t="str">
        <f>IF($A281="","",VLOOKUP($A281,'Annex 2 EHV charges'!$A:$O,7,0))</f>
        <v/>
      </c>
      <c r="E281" s="106" t="str">
        <f>IFERROR(IF(VLOOKUP($A281,'Annex 2 EHV charges'!$A:$O,8,FALSE)=0,"",VLOOKUP($A281,'Annex 2 EHV charges'!$A:$O,8,FALSE)),"")</f>
        <v/>
      </c>
      <c r="F281" s="107" t="str">
        <f>IFERROR(IF(VLOOKUP($A281,'Annex 2 EHV charges'!$A:$O,9,FALSE)=0,"",VLOOKUP($A281,'Annex 2 EHV charges'!$A:$O,9,FALSE)),"")</f>
        <v/>
      </c>
      <c r="G281" s="108" t="str">
        <f>IFERROR(IF(VLOOKUP($A281,'Annex 2 EHV charges'!$A:$O,10,FALSE)=0,"",VLOOKUP($A281,'Annex 2 EHV charges'!$A:$O,10,FALSE)),"")</f>
        <v/>
      </c>
      <c r="H281" s="108" t="str">
        <f>IFERROR(IF(VLOOKUP($A281,'Annex 2 EHV charges'!$A:$O,11,FALSE)=0,"",VLOOKUP($A281,'Annex 2 EHV charges'!$A:$O,11,FALSE)),"")</f>
        <v/>
      </c>
    </row>
    <row r="282" spans="1:8" x14ac:dyDescent="0.2">
      <c r="A282" s="101" t="str">
        <f t="array" ref="A282">IFERROR(INDEX('Annex 2 EHV charges'!$A$11:$A$410, MATCH(0, IF(ISBLANK('Annex 2 EHV charges'!$A$11:$A$410),1, COUNTIF(A$4:$A281, 'Annex 2 EHV charges'!$A$11:$A$410)), 0)),"")</f>
        <v/>
      </c>
      <c r="B282" s="101" t="str">
        <f>IF($A282="","",VLOOKUP($A282,'Annex 2 EHV charges'!$A:$O,2,0))</f>
        <v/>
      </c>
      <c r="C282" s="102" t="str">
        <f>IF($A282="","",VLOOKUP($A282,'Annex 2 EHV charges'!$A:$O,3,0))</f>
        <v/>
      </c>
      <c r="D282" s="101" t="str">
        <f>IF($A282="","",VLOOKUP($A282,'Annex 2 EHV charges'!$A:$O,7,0))</f>
        <v/>
      </c>
      <c r="E282" s="106" t="str">
        <f>IFERROR(IF(VLOOKUP($A282,'Annex 2 EHV charges'!$A:$O,8,FALSE)=0,"",VLOOKUP($A282,'Annex 2 EHV charges'!$A:$O,8,FALSE)),"")</f>
        <v/>
      </c>
      <c r="F282" s="107" t="str">
        <f>IFERROR(IF(VLOOKUP($A282,'Annex 2 EHV charges'!$A:$O,9,FALSE)=0,"",VLOOKUP($A282,'Annex 2 EHV charges'!$A:$O,9,FALSE)),"")</f>
        <v/>
      </c>
      <c r="G282" s="108" t="str">
        <f>IFERROR(IF(VLOOKUP($A282,'Annex 2 EHV charges'!$A:$O,10,FALSE)=0,"",VLOOKUP($A282,'Annex 2 EHV charges'!$A:$O,10,FALSE)),"")</f>
        <v/>
      </c>
      <c r="H282" s="108" t="str">
        <f>IFERROR(IF(VLOOKUP($A282,'Annex 2 EHV charges'!$A:$O,11,FALSE)=0,"",VLOOKUP($A282,'Annex 2 EHV charges'!$A:$O,11,FALSE)),"")</f>
        <v/>
      </c>
    </row>
    <row r="283" spans="1:8" x14ac:dyDescent="0.2">
      <c r="A283" s="101" t="str">
        <f t="array" ref="A283">IFERROR(INDEX('Annex 2 EHV charges'!$A$11:$A$410, MATCH(0, IF(ISBLANK('Annex 2 EHV charges'!$A$11:$A$410),1, COUNTIF(A$4:$A282, 'Annex 2 EHV charges'!$A$11:$A$410)), 0)),"")</f>
        <v/>
      </c>
      <c r="B283" s="101" t="str">
        <f>IF($A283="","",VLOOKUP($A283,'Annex 2 EHV charges'!$A:$O,2,0))</f>
        <v/>
      </c>
      <c r="C283" s="102" t="str">
        <f>IF($A283="","",VLOOKUP($A283,'Annex 2 EHV charges'!$A:$O,3,0))</f>
        <v/>
      </c>
      <c r="D283" s="101" t="str">
        <f>IF($A283="","",VLOOKUP($A283,'Annex 2 EHV charges'!$A:$O,7,0))</f>
        <v/>
      </c>
      <c r="E283" s="106" t="str">
        <f>IFERROR(IF(VLOOKUP($A283,'Annex 2 EHV charges'!$A:$O,8,FALSE)=0,"",VLOOKUP($A283,'Annex 2 EHV charges'!$A:$O,8,FALSE)),"")</f>
        <v/>
      </c>
      <c r="F283" s="107" t="str">
        <f>IFERROR(IF(VLOOKUP($A283,'Annex 2 EHV charges'!$A:$O,9,FALSE)=0,"",VLOOKUP($A283,'Annex 2 EHV charges'!$A:$O,9,FALSE)),"")</f>
        <v/>
      </c>
      <c r="G283" s="108" t="str">
        <f>IFERROR(IF(VLOOKUP($A283,'Annex 2 EHV charges'!$A:$O,10,FALSE)=0,"",VLOOKUP($A283,'Annex 2 EHV charges'!$A:$O,10,FALSE)),"")</f>
        <v/>
      </c>
      <c r="H283" s="108" t="str">
        <f>IFERROR(IF(VLOOKUP($A283,'Annex 2 EHV charges'!$A:$O,11,FALSE)=0,"",VLOOKUP($A283,'Annex 2 EHV charges'!$A:$O,11,FALSE)),"")</f>
        <v/>
      </c>
    </row>
    <row r="284" spans="1:8" x14ac:dyDescent="0.2">
      <c r="A284" s="101" t="str">
        <f t="array" ref="A284">IFERROR(INDEX('Annex 2 EHV charges'!$A$11:$A$410, MATCH(0, IF(ISBLANK('Annex 2 EHV charges'!$A$11:$A$410),1, COUNTIF(A$4:$A283, 'Annex 2 EHV charges'!$A$11:$A$410)), 0)),"")</f>
        <v/>
      </c>
      <c r="B284" s="101" t="str">
        <f>IF($A284="","",VLOOKUP($A284,'Annex 2 EHV charges'!$A:$O,2,0))</f>
        <v/>
      </c>
      <c r="C284" s="102" t="str">
        <f>IF($A284="","",VLOOKUP($A284,'Annex 2 EHV charges'!$A:$O,3,0))</f>
        <v/>
      </c>
      <c r="D284" s="101" t="str">
        <f>IF($A284="","",VLOOKUP($A284,'Annex 2 EHV charges'!$A:$O,7,0))</f>
        <v/>
      </c>
      <c r="E284" s="106" t="str">
        <f>IFERROR(IF(VLOOKUP($A284,'Annex 2 EHV charges'!$A:$O,8,FALSE)=0,"",VLOOKUP($A284,'Annex 2 EHV charges'!$A:$O,8,FALSE)),"")</f>
        <v/>
      </c>
      <c r="F284" s="107" t="str">
        <f>IFERROR(IF(VLOOKUP($A284,'Annex 2 EHV charges'!$A:$O,9,FALSE)=0,"",VLOOKUP($A284,'Annex 2 EHV charges'!$A:$O,9,FALSE)),"")</f>
        <v/>
      </c>
      <c r="G284" s="108" t="str">
        <f>IFERROR(IF(VLOOKUP($A284,'Annex 2 EHV charges'!$A:$O,10,FALSE)=0,"",VLOOKUP($A284,'Annex 2 EHV charges'!$A:$O,10,FALSE)),"")</f>
        <v/>
      </c>
      <c r="H284" s="108" t="str">
        <f>IFERROR(IF(VLOOKUP($A284,'Annex 2 EHV charges'!$A:$O,11,FALSE)=0,"",VLOOKUP($A284,'Annex 2 EHV charges'!$A:$O,11,FALSE)),"")</f>
        <v/>
      </c>
    </row>
    <row r="285" spans="1:8" x14ac:dyDescent="0.2">
      <c r="A285" s="101" t="str">
        <f t="array" ref="A285">IFERROR(INDEX('Annex 2 EHV charges'!$A$11:$A$410, MATCH(0, IF(ISBLANK('Annex 2 EHV charges'!$A$11:$A$410),1, COUNTIF(A$4:$A284, 'Annex 2 EHV charges'!$A$11:$A$410)), 0)),"")</f>
        <v/>
      </c>
      <c r="B285" s="101" t="str">
        <f>IF($A285="","",VLOOKUP($A285,'Annex 2 EHV charges'!$A:$O,2,0))</f>
        <v/>
      </c>
      <c r="C285" s="102" t="str">
        <f>IF($A285="","",VLOOKUP($A285,'Annex 2 EHV charges'!$A:$O,3,0))</f>
        <v/>
      </c>
      <c r="D285" s="101" t="str">
        <f>IF($A285="","",VLOOKUP($A285,'Annex 2 EHV charges'!$A:$O,7,0))</f>
        <v/>
      </c>
      <c r="E285" s="106" t="str">
        <f>IFERROR(IF(VLOOKUP($A285,'Annex 2 EHV charges'!$A:$O,8,FALSE)=0,"",VLOOKUP($A285,'Annex 2 EHV charges'!$A:$O,8,FALSE)),"")</f>
        <v/>
      </c>
      <c r="F285" s="107" t="str">
        <f>IFERROR(IF(VLOOKUP($A285,'Annex 2 EHV charges'!$A:$O,9,FALSE)=0,"",VLOOKUP($A285,'Annex 2 EHV charges'!$A:$O,9,FALSE)),"")</f>
        <v/>
      </c>
      <c r="G285" s="108" t="str">
        <f>IFERROR(IF(VLOOKUP($A285,'Annex 2 EHV charges'!$A:$O,10,FALSE)=0,"",VLOOKUP($A285,'Annex 2 EHV charges'!$A:$O,10,FALSE)),"")</f>
        <v/>
      </c>
      <c r="H285" s="108" t="str">
        <f>IFERROR(IF(VLOOKUP($A285,'Annex 2 EHV charges'!$A:$O,11,FALSE)=0,"",VLOOKUP($A285,'Annex 2 EHV charges'!$A:$O,11,FALSE)),"")</f>
        <v/>
      </c>
    </row>
    <row r="286" spans="1:8" x14ac:dyDescent="0.2">
      <c r="A286" s="101" t="str">
        <f t="array" ref="A286">IFERROR(INDEX('Annex 2 EHV charges'!$A$11:$A$410, MATCH(0, IF(ISBLANK('Annex 2 EHV charges'!$A$11:$A$410),1, COUNTIF(A$4:$A285, 'Annex 2 EHV charges'!$A$11:$A$410)), 0)),"")</f>
        <v/>
      </c>
      <c r="B286" s="101" t="str">
        <f>IF($A286="","",VLOOKUP($A286,'Annex 2 EHV charges'!$A:$O,2,0))</f>
        <v/>
      </c>
      <c r="C286" s="102" t="str">
        <f>IF($A286="","",VLOOKUP($A286,'Annex 2 EHV charges'!$A:$O,3,0))</f>
        <v/>
      </c>
      <c r="D286" s="101" t="str">
        <f>IF($A286="","",VLOOKUP($A286,'Annex 2 EHV charges'!$A:$O,7,0))</f>
        <v/>
      </c>
      <c r="E286" s="106" t="str">
        <f>IFERROR(IF(VLOOKUP($A286,'Annex 2 EHV charges'!$A:$O,8,FALSE)=0,"",VLOOKUP($A286,'Annex 2 EHV charges'!$A:$O,8,FALSE)),"")</f>
        <v/>
      </c>
      <c r="F286" s="107" t="str">
        <f>IFERROR(IF(VLOOKUP($A286,'Annex 2 EHV charges'!$A:$O,9,FALSE)=0,"",VLOOKUP($A286,'Annex 2 EHV charges'!$A:$O,9,FALSE)),"")</f>
        <v/>
      </c>
      <c r="G286" s="108" t="str">
        <f>IFERROR(IF(VLOOKUP($A286,'Annex 2 EHV charges'!$A:$O,10,FALSE)=0,"",VLOOKUP($A286,'Annex 2 EHV charges'!$A:$O,10,FALSE)),"")</f>
        <v/>
      </c>
      <c r="H286" s="108" t="str">
        <f>IFERROR(IF(VLOOKUP($A286,'Annex 2 EHV charges'!$A:$O,11,FALSE)=0,"",VLOOKUP($A286,'Annex 2 EHV charges'!$A:$O,11,FALSE)),"")</f>
        <v/>
      </c>
    </row>
    <row r="287" spans="1:8" x14ac:dyDescent="0.2">
      <c r="A287" s="101" t="str">
        <f t="array" ref="A287">IFERROR(INDEX('Annex 2 EHV charges'!$A$11:$A$410, MATCH(0, IF(ISBLANK('Annex 2 EHV charges'!$A$11:$A$410),1, COUNTIF(A$4:$A286, 'Annex 2 EHV charges'!$A$11:$A$410)), 0)),"")</f>
        <v/>
      </c>
      <c r="B287" s="101" t="str">
        <f>IF($A287="","",VLOOKUP($A287,'Annex 2 EHV charges'!$A:$O,2,0))</f>
        <v/>
      </c>
      <c r="C287" s="102" t="str">
        <f>IF($A287="","",VLOOKUP($A287,'Annex 2 EHV charges'!$A:$O,3,0))</f>
        <v/>
      </c>
      <c r="D287" s="101" t="str">
        <f>IF($A287="","",VLOOKUP($A287,'Annex 2 EHV charges'!$A:$O,7,0))</f>
        <v/>
      </c>
      <c r="E287" s="106" t="str">
        <f>IFERROR(IF(VLOOKUP($A287,'Annex 2 EHV charges'!$A:$O,8,FALSE)=0,"",VLOOKUP($A287,'Annex 2 EHV charges'!$A:$O,8,FALSE)),"")</f>
        <v/>
      </c>
      <c r="F287" s="107" t="str">
        <f>IFERROR(IF(VLOOKUP($A287,'Annex 2 EHV charges'!$A:$O,9,FALSE)=0,"",VLOOKUP($A287,'Annex 2 EHV charges'!$A:$O,9,FALSE)),"")</f>
        <v/>
      </c>
      <c r="G287" s="108" t="str">
        <f>IFERROR(IF(VLOOKUP($A287,'Annex 2 EHV charges'!$A:$O,10,FALSE)=0,"",VLOOKUP($A287,'Annex 2 EHV charges'!$A:$O,10,FALSE)),"")</f>
        <v/>
      </c>
      <c r="H287" s="108" t="str">
        <f>IFERROR(IF(VLOOKUP($A287,'Annex 2 EHV charges'!$A:$O,11,FALSE)=0,"",VLOOKUP($A287,'Annex 2 EHV charges'!$A:$O,11,FALSE)),"")</f>
        <v/>
      </c>
    </row>
    <row r="288" spans="1:8" x14ac:dyDescent="0.2">
      <c r="A288" s="101" t="str">
        <f t="array" ref="A288">IFERROR(INDEX('Annex 2 EHV charges'!$A$11:$A$410, MATCH(0, IF(ISBLANK('Annex 2 EHV charges'!$A$11:$A$410),1, COUNTIF(A$4:$A287, 'Annex 2 EHV charges'!$A$11:$A$410)), 0)),"")</f>
        <v/>
      </c>
      <c r="B288" s="101" t="str">
        <f>IF($A288="","",VLOOKUP($A288,'Annex 2 EHV charges'!$A:$O,2,0))</f>
        <v/>
      </c>
      <c r="C288" s="102" t="str">
        <f>IF($A288="","",VLOOKUP($A288,'Annex 2 EHV charges'!$A:$O,3,0))</f>
        <v/>
      </c>
      <c r="D288" s="101" t="str">
        <f>IF($A288="","",VLOOKUP($A288,'Annex 2 EHV charges'!$A:$O,7,0))</f>
        <v/>
      </c>
      <c r="E288" s="106" t="str">
        <f>IFERROR(IF(VLOOKUP($A288,'Annex 2 EHV charges'!$A:$O,8,FALSE)=0,"",VLOOKUP($A288,'Annex 2 EHV charges'!$A:$O,8,FALSE)),"")</f>
        <v/>
      </c>
      <c r="F288" s="107" t="str">
        <f>IFERROR(IF(VLOOKUP($A288,'Annex 2 EHV charges'!$A:$O,9,FALSE)=0,"",VLOOKUP($A288,'Annex 2 EHV charges'!$A:$O,9,FALSE)),"")</f>
        <v/>
      </c>
      <c r="G288" s="108" t="str">
        <f>IFERROR(IF(VLOOKUP($A288,'Annex 2 EHV charges'!$A:$O,10,FALSE)=0,"",VLOOKUP($A288,'Annex 2 EHV charges'!$A:$O,10,FALSE)),"")</f>
        <v/>
      </c>
      <c r="H288" s="108" t="str">
        <f>IFERROR(IF(VLOOKUP($A288,'Annex 2 EHV charges'!$A:$O,11,FALSE)=0,"",VLOOKUP($A288,'Annex 2 EHV charges'!$A:$O,11,FALSE)),"")</f>
        <v/>
      </c>
    </row>
    <row r="289" spans="1:8" x14ac:dyDescent="0.2">
      <c r="A289" s="101" t="str">
        <f t="array" ref="A289">IFERROR(INDEX('Annex 2 EHV charges'!$A$11:$A$410, MATCH(0, IF(ISBLANK('Annex 2 EHV charges'!$A$11:$A$410),1, COUNTIF(A$4:$A288, 'Annex 2 EHV charges'!$A$11:$A$410)), 0)),"")</f>
        <v/>
      </c>
      <c r="B289" s="101" t="str">
        <f>IF($A289="","",VLOOKUP($A289,'Annex 2 EHV charges'!$A:$O,2,0))</f>
        <v/>
      </c>
      <c r="C289" s="102" t="str">
        <f>IF($A289="","",VLOOKUP($A289,'Annex 2 EHV charges'!$A:$O,3,0))</f>
        <v/>
      </c>
      <c r="D289" s="101" t="str">
        <f>IF($A289="","",VLOOKUP($A289,'Annex 2 EHV charges'!$A:$O,7,0))</f>
        <v/>
      </c>
      <c r="E289" s="106" t="str">
        <f>IFERROR(IF(VLOOKUP($A289,'Annex 2 EHV charges'!$A:$O,8,FALSE)=0,"",VLOOKUP($A289,'Annex 2 EHV charges'!$A:$O,8,FALSE)),"")</f>
        <v/>
      </c>
      <c r="F289" s="107" t="str">
        <f>IFERROR(IF(VLOOKUP($A289,'Annex 2 EHV charges'!$A:$O,9,FALSE)=0,"",VLOOKUP($A289,'Annex 2 EHV charges'!$A:$O,9,FALSE)),"")</f>
        <v/>
      </c>
      <c r="G289" s="108" t="str">
        <f>IFERROR(IF(VLOOKUP($A289,'Annex 2 EHV charges'!$A:$O,10,FALSE)=0,"",VLOOKUP($A289,'Annex 2 EHV charges'!$A:$O,10,FALSE)),"")</f>
        <v/>
      </c>
      <c r="H289" s="108" t="str">
        <f>IFERROR(IF(VLOOKUP($A289,'Annex 2 EHV charges'!$A:$O,11,FALSE)=0,"",VLOOKUP($A289,'Annex 2 EHV charges'!$A:$O,11,FALSE)),"")</f>
        <v/>
      </c>
    </row>
    <row r="290" spans="1:8" x14ac:dyDescent="0.2">
      <c r="A290" s="101" t="str">
        <f t="array" ref="A290">IFERROR(INDEX('Annex 2 EHV charges'!$A$11:$A$410, MATCH(0, IF(ISBLANK('Annex 2 EHV charges'!$A$11:$A$410),1, COUNTIF(A$4:$A289, 'Annex 2 EHV charges'!$A$11:$A$410)), 0)),"")</f>
        <v/>
      </c>
      <c r="B290" s="101" t="str">
        <f>IF($A290="","",VLOOKUP($A290,'Annex 2 EHV charges'!$A:$O,2,0))</f>
        <v/>
      </c>
      <c r="C290" s="102" t="str">
        <f>IF($A290="","",VLOOKUP($A290,'Annex 2 EHV charges'!$A:$O,3,0))</f>
        <v/>
      </c>
      <c r="D290" s="101" t="str">
        <f>IF($A290="","",VLOOKUP($A290,'Annex 2 EHV charges'!$A:$O,7,0))</f>
        <v/>
      </c>
      <c r="E290" s="106" t="str">
        <f>IFERROR(IF(VLOOKUP($A290,'Annex 2 EHV charges'!$A:$O,8,FALSE)=0,"",VLOOKUP($A290,'Annex 2 EHV charges'!$A:$O,8,FALSE)),"")</f>
        <v/>
      </c>
      <c r="F290" s="107" t="str">
        <f>IFERROR(IF(VLOOKUP($A290,'Annex 2 EHV charges'!$A:$O,9,FALSE)=0,"",VLOOKUP($A290,'Annex 2 EHV charges'!$A:$O,9,FALSE)),"")</f>
        <v/>
      </c>
      <c r="G290" s="108" t="str">
        <f>IFERROR(IF(VLOOKUP($A290,'Annex 2 EHV charges'!$A:$O,10,FALSE)=0,"",VLOOKUP($A290,'Annex 2 EHV charges'!$A:$O,10,FALSE)),"")</f>
        <v/>
      </c>
      <c r="H290" s="108" t="str">
        <f>IFERROR(IF(VLOOKUP($A290,'Annex 2 EHV charges'!$A:$O,11,FALSE)=0,"",VLOOKUP($A290,'Annex 2 EHV charges'!$A:$O,11,FALSE)),"")</f>
        <v/>
      </c>
    </row>
    <row r="291" spans="1:8" x14ac:dyDescent="0.2">
      <c r="A291" s="101" t="str">
        <f t="array" ref="A291">IFERROR(INDEX('Annex 2 EHV charges'!$A$11:$A$410, MATCH(0, IF(ISBLANK('Annex 2 EHV charges'!$A$11:$A$410),1, COUNTIF(A$4:$A290, 'Annex 2 EHV charges'!$A$11:$A$410)), 0)),"")</f>
        <v/>
      </c>
      <c r="B291" s="101" t="str">
        <f>IF($A291="","",VLOOKUP($A291,'Annex 2 EHV charges'!$A:$O,2,0))</f>
        <v/>
      </c>
      <c r="C291" s="102" t="str">
        <f>IF($A291="","",VLOOKUP($A291,'Annex 2 EHV charges'!$A:$O,3,0))</f>
        <v/>
      </c>
      <c r="D291" s="101" t="str">
        <f>IF($A291="","",VLOOKUP($A291,'Annex 2 EHV charges'!$A:$O,7,0))</f>
        <v/>
      </c>
      <c r="E291" s="106" t="str">
        <f>IFERROR(IF(VLOOKUP($A291,'Annex 2 EHV charges'!$A:$O,8,FALSE)=0,"",VLOOKUP($A291,'Annex 2 EHV charges'!$A:$O,8,FALSE)),"")</f>
        <v/>
      </c>
      <c r="F291" s="107" t="str">
        <f>IFERROR(IF(VLOOKUP($A291,'Annex 2 EHV charges'!$A:$O,9,FALSE)=0,"",VLOOKUP($A291,'Annex 2 EHV charges'!$A:$O,9,FALSE)),"")</f>
        <v/>
      </c>
      <c r="G291" s="108" t="str">
        <f>IFERROR(IF(VLOOKUP($A291,'Annex 2 EHV charges'!$A:$O,10,FALSE)=0,"",VLOOKUP($A291,'Annex 2 EHV charges'!$A:$O,10,FALSE)),"")</f>
        <v/>
      </c>
      <c r="H291" s="108" t="str">
        <f>IFERROR(IF(VLOOKUP($A291,'Annex 2 EHV charges'!$A:$O,11,FALSE)=0,"",VLOOKUP($A291,'Annex 2 EHV charges'!$A:$O,11,FALSE)),"")</f>
        <v/>
      </c>
    </row>
    <row r="292" spans="1:8" x14ac:dyDescent="0.2">
      <c r="A292" s="101" t="str">
        <f t="array" ref="A292">IFERROR(INDEX('Annex 2 EHV charges'!$A$11:$A$410, MATCH(0, IF(ISBLANK('Annex 2 EHV charges'!$A$11:$A$410),1, COUNTIF(A$4:$A291, 'Annex 2 EHV charges'!$A$11:$A$410)), 0)),"")</f>
        <v/>
      </c>
      <c r="B292" s="101" t="str">
        <f>IF($A292="","",VLOOKUP($A292,'Annex 2 EHV charges'!$A:$O,2,0))</f>
        <v/>
      </c>
      <c r="C292" s="102" t="str">
        <f>IF($A292="","",VLOOKUP($A292,'Annex 2 EHV charges'!$A:$O,3,0))</f>
        <v/>
      </c>
      <c r="D292" s="101" t="str">
        <f>IF($A292="","",VLOOKUP($A292,'Annex 2 EHV charges'!$A:$O,7,0))</f>
        <v/>
      </c>
      <c r="E292" s="106" t="str">
        <f>IFERROR(IF(VLOOKUP($A292,'Annex 2 EHV charges'!$A:$O,8,FALSE)=0,"",VLOOKUP($A292,'Annex 2 EHV charges'!$A:$O,8,FALSE)),"")</f>
        <v/>
      </c>
      <c r="F292" s="107" t="str">
        <f>IFERROR(IF(VLOOKUP($A292,'Annex 2 EHV charges'!$A:$O,9,FALSE)=0,"",VLOOKUP($A292,'Annex 2 EHV charges'!$A:$O,9,FALSE)),"")</f>
        <v/>
      </c>
      <c r="G292" s="108" t="str">
        <f>IFERROR(IF(VLOOKUP($A292,'Annex 2 EHV charges'!$A:$O,10,FALSE)=0,"",VLOOKUP($A292,'Annex 2 EHV charges'!$A:$O,10,FALSE)),"")</f>
        <v/>
      </c>
      <c r="H292" s="108" t="str">
        <f>IFERROR(IF(VLOOKUP($A292,'Annex 2 EHV charges'!$A:$O,11,FALSE)=0,"",VLOOKUP($A292,'Annex 2 EHV charges'!$A:$O,11,FALSE)),"")</f>
        <v/>
      </c>
    </row>
    <row r="293" spans="1:8" x14ac:dyDescent="0.2">
      <c r="A293" s="101" t="str">
        <f t="array" ref="A293">IFERROR(INDEX('Annex 2 EHV charges'!$A$11:$A$410, MATCH(0, IF(ISBLANK('Annex 2 EHV charges'!$A$11:$A$410),1, COUNTIF(A$4:$A292, 'Annex 2 EHV charges'!$A$11:$A$410)), 0)),"")</f>
        <v/>
      </c>
      <c r="B293" s="101" t="str">
        <f>IF($A293="","",VLOOKUP($A293,'Annex 2 EHV charges'!$A:$O,2,0))</f>
        <v/>
      </c>
      <c r="C293" s="102" t="str">
        <f>IF($A293="","",VLOOKUP($A293,'Annex 2 EHV charges'!$A:$O,3,0))</f>
        <v/>
      </c>
      <c r="D293" s="101" t="str">
        <f>IF($A293="","",VLOOKUP($A293,'Annex 2 EHV charges'!$A:$O,7,0))</f>
        <v/>
      </c>
      <c r="E293" s="106" t="str">
        <f>IFERROR(IF(VLOOKUP($A293,'Annex 2 EHV charges'!$A:$O,8,FALSE)=0,"",VLOOKUP($A293,'Annex 2 EHV charges'!$A:$O,8,FALSE)),"")</f>
        <v/>
      </c>
      <c r="F293" s="107" t="str">
        <f>IFERROR(IF(VLOOKUP($A293,'Annex 2 EHV charges'!$A:$O,9,FALSE)=0,"",VLOOKUP($A293,'Annex 2 EHV charges'!$A:$O,9,FALSE)),"")</f>
        <v/>
      </c>
      <c r="G293" s="108" t="str">
        <f>IFERROR(IF(VLOOKUP($A293,'Annex 2 EHV charges'!$A:$O,10,FALSE)=0,"",VLOOKUP($A293,'Annex 2 EHV charges'!$A:$O,10,FALSE)),"")</f>
        <v/>
      </c>
      <c r="H293" s="108" t="str">
        <f>IFERROR(IF(VLOOKUP($A293,'Annex 2 EHV charges'!$A:$O,11,FALSE)=0,"",VLOOKUP($A293,'Annex 2 EHV charges'!$A:$O,11,FALSE)),"")</f>
        <v/>
      </c>
    </row>
    <row r="294" spans="1:8" x14ac:dyDescent="0.2">
      <c r="A294" s="101" t="str">
        <f t="array" ref="A294">IFERROR(INDEX('Annex 2 EHV charges'!$A$11:$A$410, MATCH(0, IF(ISBLANK('Annex 2 EHV charges'!$A$11:$A$410),1, COUNTIF(A$4:$A293, 'Annex 2 EHV charges'!$A$11:$A$410)), 0)),"")</f>
        <v/>
      </c>
      <c r="B294" s="101" t="str">
        <f>IF($A294="","",VLOOKUP($A294,'Annex 2 EHV charges'!$A:$O,2,0))</f>
        <v/>
      </c>
      <c r="C294" s="102" t="str">
        <f>IF($A294="","",VLOOKUP($A294,'Annex 2 EHV charges'!$A:$O,3,0))</f>
        <v/>
      </c>
      <c r="D294" s="101" t="str">
        <f>IF($A294="","",VLOOKUP($A294,'Annex 2 EHV charges'!$A:$O,7,0))</f>
        <v/>
      </c>
      <c r="E294" s="106" t="str">
        <f>IFERROR(IF(VLOOKUP($A294,'Annex 2 EHV charges'!$A:$O,8,FALSE)=0,"",VLOOKUP($A294,'Annex 2 EHV charges'!$A:$O,8,FALSE)),"")</f>
        <v/>
      </c>
      <c r="F294" s="107" t="str">
        <f>IFERROR(IF(VLOOKUP($A294,'Annex 2 EHV charges'!$A:$O,9,FALSE)=0,"",VLOOKUP($A294,'Annex 2 EHV charges'!$A:$O,9,FALSE)),"")</f>
        <v/>
      </c>
      <c r="G294" s="108" t="str">
        <f>IFERROR(IF(VLOOKUP($A294,'Annex 2 EHV charges'!$A:$O,10,FALSE)=0,"",VLOOKUP($A294,'Annex 2 EHV charges'!$A:$O,10,FALSE)),"")</f>
        <v/>
      </c>
      <c r="H294" s="108" t="str">
        <f>IFERROR(IF(VLOOKUP($A294,'Annex 2 EHV charges'!$A:$O,11,FALSE)=0,"",VLOOKUP($A294,'Annex 2 EHV charges'!$A:$O,11,FALSE)),"")</f>
        <v/>
      </c>
    </row>
    <row r="295" spans="1:8" x14ac:dyDescent="0.2">
      <c r="A295" s="101" t="str">
        <f t="array" ref="A295">IFERROR(INDEX('Annex 2 EHV charges'!$A$11:$A$410, MATCH(0, IF(ISBLANK('Annex 2 EHV charges'!$A$11:$A$410),1, COUNTIF(A$4:$A294, 'Annex 2 EHV charges'!$A$11:$A$410)), 0)),"")</f>
        <v/>
      </c>
      <c r="B295" s="101" t="str">
        <f>IF($A295="","",VLOOKUP($A295,'Annex 2 EHV charges'!$A:$O,2,0))</f>
        <v/>
      </c>
      <c r="C295" s="102" t="str">
        <f>IF($A295="","",VLOOKUP($A295,'Annex 2 EHV charges'!$A:$O,3,0))</f>
        <v/>
      </c>
      <c r="D295" s="101" t="str">
        <f>IF($A295="","",VLOOKUP($A295,'Annex 2 EHV charges'!$A:$O,7,0))</f>
        <v/>
      </c>
      <c r="E295" s="106" t="str">
        <f>IFERROR(IF(VLOOKUP($A295,'Annex 2 EHV charges'!$A:$O,8,FALSE)=0,"",VLOOKUP($A295,'Annex 2 EHV charges'!$A:$O,8,FALSE)),"")</f>
        <v/>
      </c>
      <c r="F295" s="107" t="str">
        <f>IFERROR(IF(VLOOKUP($A295,'Annex 2 EHV charges'!$A:$O,9,FALSE)=0,"",VLOOKUP($A295,'Annex 2 EHV charges'!$A:$O,9,FALSE)),"")</f>
        <v/>
      </c>
      <c r="G295" s="108" t="str">
        <f>IFERROR(IF(VLOOKUP($A295,'Annex 2 EHV charges'!$A:$O,10,FALSE)=0,"",VLOOKUP($A295,'Annex 2 EHV charges'!$A:$O,10,FALSE)),"")</f>
        <v/>
      </c>
      <c r="H295" s="108" t="str">
        <f>IFERROR(IF(VLOOKUP($A295,'Annex 2 EHV charges'!$A:$O,11,FALSE)=0,"",VLOOKUP($A295,'Annex 2 EHV charges'!$A:$O,11,FALSE)),"")</f>
        <v/>
      </c>
    </row>
    <row r="296" spans="1:8" x14ac:dyDescent="0.2">
      <c r="A296" s="101" t="str">
        <f t="array" ref="A296">IFERROR(INDEX('Annex 2 EHV charges'!$A$11:$A$410, MATCH(0, IF(ISBLANK('Annex 2 EHV charges'!$A$11:$A$410),1, COUNTIF(A$4:$A295, 'Annex 2 EHV charges'!$A$11:$A$410)), 0)),"")</f>
        <v/>
      </c>
      <c r="B296" s="101" t="str">
        <f>IF($A296="","",VLOOKUP($A296,'Annex 2 EHV charges'!$A:$O,2,0))</f>
        <v/>
      </c>
      <c r="C296" s="102" t="str">
        <f>IF($A296="","",VLOOKUP($A296,'Annex 2 EHV charges'!$A:$O,3,0))</f>
        <v/>
      </c>
      <c r="D296" s="101" t="str">
        <f>IF($A296="","",VLOOKUP($A296,'Annex 2 EHV charges'!$A:$O,7,0))</f>
        <v/>
      </c>
      <c r="E296" s="106" t="str">
        <f>IFERROR(IF(VLOOKUP($A296,'Annex 2 EHV charges'!$A:$O,8,FALSE)=0,"",VLOOKUP($A296,'Annex 2 EHV charges'!$A:$O,8,FALSE)),"")</f>
        <v/>
      </c>
      <c r="F296" s="107" t="str">
        <f>IFERROR(IF(VLOOKUP($A296,'Annex 2 EHV charges'!$A:$O,9,FALSE)=0,"",VLOOKUP($A296,'Annex 2 EHV charges'!$A:$O,9,FALSE)),"")</f>
        <v/>
      </c>
      <c r="G296" s="108" t="str">
        <f>IFERROR(IF(VLOOKUP($A296,'Annex 2 EHV charges'!$A:$O,10,FALSE)=0,"",VLOOKUP($A296,'Annex 2 EHV charges'!$A:$O,10,FALSE)),"")</f>
        <v/>
      </c>
      <c r="H296" s="108" t="str">
        <f>IFERROR(IF(VLOOKUP($A296,'Annex 2 EHV charges'!$A:$O,11,FALSE)=0,"",VLOOKUP($A296,'Annex 2 EHV charges'!$A:$O,11,FALSE)),"")</f>
        <v/>
      </c>
    </row>
    <row r="297" spans="1:8" x14ac:dyDescent="0.2">
      <c r="A297" s="101" t="str">
        <f t="array" ref="A297">IFERROR(INDEX('Annex 2 EHV charges'!$A$11:$A$410, MATCH(0, IF(ISBLANK('Annex 2 EHV charges'!$A$11:$A$410),1, COUNTIF(A$4:$A296, 'Annex 2 EHV charges'!$A$11:$A$410)), 0)),"")</f>
        <v/>
      </c>
      <c r="B297" s="101" t="str">
        <f>IF($A297="","",VLOOKUP($A297,'Annex 2 EHV charges'!$A:$O,2,0))</f>
        <v/>
      </c>
      <c r="C297" s="102" t="str">
        <f>IF($A297="","",VLOOKUP($A297,'Annex 2 EHV charges'!$A:$O,3,0))</f>
        <v/>
      </c>
      <c r="D297" s="101" t="str">
        <f>IF($A297="","",VLOOKUP($A297,'Annex 2 EHV charges'!$A:$O,7,0))</f>
        <v/>
      </c>
      <c r="E297" s="106" t="str">
        <f>IFERROR(IF(VLOOKUP($A297,'Annex 2 EHV charges'!$A:$O,8,FALSE)=0,"",VLOOKUP($A297,'Annex 2 EHV charges'!$A:$O,8,FALSE)),"")</f>
        <v/>
      </c>
      <c r="F297" s="107" t="str">
        <f>IFERROR(IF(VLOOKUP($A297,'Annex 2 EHV charges'!$A:$O,9,FALSE)=0,"",VLOOKUP($A297,'Annex 2 EHV charges'!$A:$O,9,FALSE)),"")</f>
        <v/>
      </c>
      <c r="G297" s="108" t="str">
        <f>IFERROR(IF(VLOOKUP($A297,'Annex 2 EHV charges'!$A:$O,10,FALSE)=0,"",VLOOKUP($A297,'Annex 2 EHV charges'!$A:$O,10,FALSE)),"")</f>
        <v/>
      </c>
      <c r="H297" s="108" t="str">
        <f>IFERROR(IF(VLOOKUP($A297,'Annex 2 EHV charges'!$A:$O,11,FALSE)=0,"",VLOOKUP($A297,'Annex 2 EHV charges'!$A:$O,11,FALSE)),"")</f>
        <v/>
      </c>
    </row>
    <row r="298" spans="1:8" x14ac:dyDescent="0.2">
      <c r="A298" s="101" t="str">
        <f t="array" ref="A298">IFERROR(INDEX('Annex 2 EHV charges'!$A$11:$A$410, MATCH(0, IF(ISBLANK('Annex 2 EHV charges'!$A$11:$A$410),1, COUNTIF(A$4:$A297, 'Annex 2 EHV charges'!$A$11:$A$410)), 0)),"")</f>
        <v/>
      </c>
      <c r="B298" s="101" t="str">
        <f>IF($A298="","",VLOOKUP($A298,'Annex 2 EHV charges'!$A:$O,2,0))</f>
        <v/>
      </c>
      <c r="C298" s="102" t="str">
        <f>IF($A298="","",VLOOKUP($A298,'Annex 2 EHV charges'!$A:$O,3,0))</f>
        <v/>
      </c>
      <c r="D298" s="101" t="str">
        <f>IF($A298="","",VLOOKUP($A298,'Annex 2 EHV charges'!$A:$O,7,0))</f>
        <v/>
      </c>
      <c r="E298" s="106" t="str">
        <f>IFERROR(IF(VLOOKUP($A298,'Annex 2 EHV charges'!$A:$O,8,FALSE)=0,"",VLOOKUP($A298,'Annex 2 EHV charges'!$A:$O,8,FALSE)),"")</f>
        <v/>
      </c>
      <c r="F298" s="107" t="str">
        <f>IFERROR(IF(VLOOKUP($A298,'Annex 2 EHV charges'!$A:$O,9,FALSE)=0,"",VLOOKUP($A298,'Annex 2 EHV charges'!$A:$O,9,FALSE)),"")</f>
        <v/>
      </c>
      <c r="G298" s="108" t="str">
        <f>IFERROR(IF(VLOOKUP($A298,'Annex 2 EHV charges'!$A:$O,10,FALSE)=0,"",VLOOKUP($A298,'Annex 2 EHV charges'!$A:$O,10,FALSE)),"")</f>
        <v/>
      </c>
      <c r="H298" s="108" t="str">
        <f>IFERROR(IF(VLOOKUP($A298,'Annex 2 EHV charges'!$A:$O,11,FALSE)=0,"",VLOOKUP($A298,'Annex 2 EHV charges'!$A:$O,11,FALSE)),"")</f>
        <v/>
      </c>
    </row>
    <row r="299" spans="1:8" x14ac:dyDescent="0.2">
      <c r="A299" s="101" t="str">
        <f t="array" ref="A299">IFERROR(INDEX('Annex 2 EHV charges'!$A$11:$A$410, MATCH(0, IF(ISBLANK('Annex 2 EHV charges'!$A$11:$A$410),1, COUNTIF(A$4:$A298, 'Annex 2 EHV charges'!$A$11:$A$410)), 0)),"")</f>
        <v/>
      </c>
      <c r="B299" s="101" t="str">
        <f>IF($A299="","",VLOOKUP($A299,'Annex 2 EHV charges'!$A:$O,2,0))</f>
        <v/>
      </c>
      <c r="C299" s="102" t="str">
        <f>IF($A299="","",VLOOKUP($A299,'Annex 2 EHV charges'!$A:$O,3,0))</f>
        <v/>
      </c>
      <c r="D299" s="101" t="str">
        <f>IF($A299="","",VLOOKUP($A299,'Annex 2 EHV charges'!$A:$O,7,0))</f>
        <v/>
      </c>
      <c r="E299" s="106" t="str">
        <f>IFERROR(IF(VLOOKUP($A299,'Annex 2 EHV charges'!$A:$O,8,FALSE)=0,"",VLOOKUP($A299,'Annex 2 EHV charges'!$A:$O,8,FALSE)),"")</f>
        <v/>
      </c>
      <c r="F299" s="107" t="str">
        <f>IFERROR(IF(VLOOKUP($A299,'Annex 2 EHV charges'!$A:$O,9,FALSE)=0,"",VLOOKUP($A299,'Annex 2 EHV charges'!$A:$O,9,FALSE)),"")</f>
        <v/>
      </c>
      <c r="G299" s="108" t="str">
        <f>IFERROR(IF(VLOOKUP($A299,'Annex 2 EHV charges'!$A:$O,10,FALSE)=0,"",VLOOKUP($A299,'Annex 2 EHV charges'!$A:$O,10,FALSE)),"")</f>
        <v/>
      </c>
      <c r="H299" s="108" t="str">
        <f>IFERROR(IF(VLOOKUP($A299,'Annex 2 EHV charges'!$A:$O,11,FALSE)=0,"",VLOOKUP($A299,'Annex 2 EHV charges'!$A:$O,11,FALSE)),"")</f>
        <v/>
      </c>
    </row>
    <row r="300" spans="1:8" x14ac:dyDescent="0.2">
      <c r="A300" s="101" t="str">
        <f t="array" ref="A300">IFERROR(INDEX('Annex 2 EHV charges'!$A$11:$A$410, MATCH(0, IF(ISBLANK('Annex 2 EHV charges'!$A$11:$A$410),1, COUNTIF(A$4:$A299, 'Annex 2 EHV charges'!$A$11:$A$410)), 0)),"")</f>
        <v/>
      </c>
      <c r="B300" s="101" t="str">
        <f>IF($A300="","",VLOOKUP($A300,'Annex 2 EHV charges'!$A:$O,2,0))</f>
        <v/>
      </c>
      <c r="C300" s="102" t="str">
        <f>IF($A300="","",VLOOKUP($A300,'Annex 2 EHV charges'!$A:$O,3,0))</f>
        <v/>
      </c>
      <c r="D300" s="101" t="str">
        <f>IF($A300="","",VLOOKUP($A300,'Annex 2 EHV charges'!$A:$O,7,0))</f>
        <v/>
      </c>
      <c r="E300" s="106" t="str">
        <f>IFERROR(IF(VLOOKUP($A300,'Annex 2 EHV charges'!$A:$O,8,FALSE)=0,"",VLOOKUP($A300,'Annex 2 EHV charges'!$A:$O,8,FALSE)),"")</f>
        <v/>
      </c>
      <c r="F300" s="107" t="str">
        <f>IFERROR(IF(VLOOKUP($A300,'Annex 2 EHV charges'!$A:$O,9,FALSE)=0,"",VLOOKUP($A300,'Annex 2 EHV charges'!$A:$O,9,FALSE)),"")</f>
        <v/>
      </c>
      <c r="G300" s="108" t="str">
        <f>IFERROR(IF(VLOOKUP($A300,'Annex 2 EHV charges'!$A:$O,10,FALSE)=0,"",VLOOKUP($A300,'Annex 2 EHV charges'!$A:$O,10,FALSE)),"")</f>
        <v/>
      </c>
      <c r="H300" s="108" t="str">
        <f>IFERROR(IF(VLOOKUP($A300,'Annex 2 EHV charges'!$A:$O,11,FALSE)=0,"",VLOOKUP($A300,'Annex 2 EHV charges'!$A:$O,11,FALSE)),"")</f>
        <v/>
      </c>
    </row>
    <row r="301" spans="1:8" x14ac:dyDescent="0.2">
      <c r="A301" s="101" t="str">
        <f t="array" ref="A301">IFERROR(INDEX('Annex 2 EHV charges'!$A$11:$A$410, MATCH(0, IF(ISBLANK('Annex 2 EHV charges'!$A$11:$A$410),1, COUNTIF(A$4:$A300, 'Annex 2 EHV charges'!$A$11:$A$410)), 0)),"")</f>
        <v/>
      </c>
      <c r="B301" s="101" t="str">
        <f>IF($A301="","",VLOOKUP($A301,'Annex 2 EHV charges'!$A:$O,2,0))</f>
        <v/>
      </c>
      <c r="C301" s="102" t="str">
        <f>IF($A301="","",VLOOKUP($A301,'Annex 2 EHV charges'!$A:$O,3,0))</f>
        <v/>
      </c>
      <c r="D301" s="101" t="str">
        <f>IF($A301="","",VLOOKUP($A301,'Annex 2 EHV charges'!$A:$O,7,0))</f>
        <v/>
      </c>
      <c r="E301" s="106" t="str">
        <f>IFERROR(IF(VLOOKUP($A301,'Annex 2 EHV charges'!$A:$O,8,FALSE)=0,"",VLOOKUP($A301,'Annex 2 EHV charges'!$A:$O,8,FALSE)),"")</f>
        <v/>
      </c>
      <c r="F301" s="107" t="str">
        <f>IFERROR(IF(VLOOKUP($A301,'Annex 2 EHV charges'!$A:$O,9,FALSE)=0,"",VLOOKUP($A301,'Annex 2 EHV charges'!$A:$O,9,FALSE)),"")</f>
        <v/>
      </c>
      <c r="G301" s="108" t="str">
        <f>IFERROR(IF(VLOOKUP($A301,'Annex 2 EHV charges'!$A:$O,10,FALSE)=0,"",VLOOKUP($A301,'Annex 2 EHV charges'!$A:$O,10,FALSE)),"")</f>
        <v/>
      </c>
      <c r="H301" s="108" t="str">
        <f>IFERROR(IF(VLOOKUP($A301,'Annex 2 EHV charges'!$A:$O,11,FALSE)=0,"",VLOOKUP($A301,'Annex 2 EHV charges'!$A:$O,11,FALSE)),"")</f>
        <v/>
      </c>
    </row>
    <row r="302" spans="1:8" x14ac:dyDescent="0.2">
      <c r="A302" s="101" t="str">
        <f t="array" ref="A302">IFERROR(INDEX('Annex 2 EHV charges'!$A$11:$A$410, MATCH(0, IF(ISBLANK('Annex 2 EHV charges'!$A$11:$A$410),1, COUNTIF(A$4:$A301, 'Annex 2 EHV charges'!$A$11:$A$410)), 0)),"")</f>
        <v/>
      </c>
      <c r="B302" s="101" t="str">
        <f>IF($A302="","",VLOOKUP($A302,'Annex 2 EHV charges'!$A:$O,2,0))</f>
        <v/>
      </c>
      <c r="C302" s="102" t="str">
        <f>IF($A302="","",VLOOKUP($A302,'Annex 2 EHV charges'!$A:$O,3,0))</f>
        <v/>
      </c>
      <c r="D302" s="101" t="str">
        <f>IF($A302="","",VLOOKUP($A302,'Annex 2 EHV charges'!$A:$O,7,0))</f>
        <v/>
      </c>
      <c r="E302" s="106" t="str">
        <f>IFERROR(IF(VLOOKUP($A302,'Annex 2 EHV charges'!$A:$O,8,FALSE)=0,"",VLOOKUP($A302,'Annex 2 EHV charges'!$A:$O,8,FALSE)),"")</f>
        <v/>
      </c>
      <c r="F302" s="107" t="str">
        <f>IFERROR(IF(VLOOKUP($A302,'Annex 2 EHV charges'!$A:$O,9,FALSE)=0,"",VLOOKUP($A302,'Annex 2 EHV charges'!$A:$O,9,FALSE)),"")</f>
        <v/>
      </c>
      <c r="G302" s="108" t="str">
        <f>IFERROR(IF(VLOOKUP($A302,'Annex 2 EHV charges'!$A:$O,10,FALSE)=0,"",VLOOKUP($A302,'Annex 2 EHV charges'!$A:$O,10,FALSE)),"")</f>
        <v/>
      </c>
      <c r="H302" s="108" t="str">
        <f>IFERROR(IF(VLOOKUP($A302,'Annex 2 EHV charges'!$A:$O,11,FALSE)=0,"",VLOOKUP($A302,'Annex 2 EHV charges'!$A:$O,11,FALSE)),"")</f>
        <v/>
      </c>
    </row>
    <row r="303" spans="1:8" x14ac:dyDescent="0.2">
      <c r="A303" s="101" t="str">
        <f t="array" ref="A303">IFERROR(INDEX('Annex 2 EHV charges'!$A$11:$A$410, MATCH(0, IF(ISBLANK('Annex 2 EHV charges'!$A$11:$A$410),1, COUNTIF(A$4:$A302, 'Annex 2 EHV charges'!$A$11:$A$410)), 0)),"")</f>
        <v/>
      </c>
      <c r="B303" s="101" t="str">
        <f>IF($A303="","",VLOOKUP($A303,'Annex 2 EHV charges'!$A:$O,2,0))</f>
        <v/>
      </c>
      <c r="C303" s="102" t="str">
        <f>IF($A303="","",VLOOKUP($A303,'Annex 2 EHV charges'!$A:$O,3,0))</f>
        <v/>
      </c>
      <c r="D303" s="101" t="str">
        <f>IF($A303="","",VLOOKUP($A303,'Annex 2 EHV charges'!$A:$O,7,0))</f>
        <v/>
      </c>
      <c r="E303" s="106" t="str">
        <f>IFERROR(IF(VLOOKUP($A303,'Annex 2 EHV charges'!$A:$O,8,FALSE)=0,"",VLOOKUP($A303,'Annex 2 EHV charges'!$A:$O,8,FALSE)),"")</f>
        <v/>
      </c>
      <c r="F303" s="107" t="str">
        <f>IFERROR(IF(VLOOKUP($A303,'Annex 2 EHV charges'!$A:$O,9,FALSE)=0,"",VLOOKUP($A303,'Annex 2 EHV charges'!$A:$O,9,FALSE)),"")</f>
        <v/>
      </c>
      <c r="G303" s="108" t="str">
        <f>IFERROR(IF(VLOOKUP($A303,'Annex 2 EHV charges'!$A:$O,10,FALSE)=0,"",VLOOKUP($A303,'Annex 2 EHV charges'!$A:$O,10,FALSE)),"")</f>
        <v/>
      </c>
      <c r="H303" s="108" t="str">
        <f>IFERROR(IF(VLOOKUP($A303,'Annex 2 EHV charges'!$A:$O,11,FALSE)=0,"",VLOOKUP($A303,'Annex 2 EHV charges'!$A:$O,11,FALSE)),"")</f>
        <v/>
      </c>
    </row>
    <row r="304" spans="1:8" x14ac:dyDescent="0.2">
      <c r="A304" s="101" t="str">
        <f t="array" ref="A304">IFERROR(INDEX('Annex 2 EHV charges'!$A$11:$A$410, MATCH(0, IF(ISBLANK('Annex 2 EHV charges'!$A$11:$A$410),1, COUNTIF(A$4:$A303, 'Annex 2 EHV charges'!$A$11:$A$410)), 0)),"")</f>
        <v/>
      </c>
      <c r="B304" s="101" t="str">
        <f>IF($A304="","",VLOOKUP($A304,'Annex 2 EHV charges'!$A:$O,2,0))</f>
        <v/>
      </c>
      <c r="C304" s="102" t="str">
        <f>IF($A304="","",VLOOKUP($A304,'Annex 2 EHV charges'!$A:$O,3,0))</f>
        <v/>
      </c>
      <c r="D304" s="101" t="str">
        <f>IF($A304="","",VLOOKUP($A304,'Annex 2 EHV charges'!$A:$O,7,0))</f>
        <v/>
      </c>
      <c r="E304" s="106" t="str">
        <f>IFERROR(IF(VLOOKUP($A304,'Annex 2 EHV charges'!$A:$O,8,FALSE)=0,"",VLOOKUP($A304,'Annex 2 EHV charges'!$A:$O,8,FALSE)),"")</f>
        <v/>
      </c>
      <c r="F304" s="107" t="str">
        <f>IFERROR(IF(VLOOKUP($A304,'Annex 2 EHV charges'!$A:$O,9,FALSE)=0,"",VLOOKUP($A304,'Annex 2 EHV charges'!$A:$O,9,FALSE)),"")</f>
        <v/>
      </c>
      <c r="G304" s="108" t="str">
        <f>IFERROR(IF(VLOOKUP($A304,'Annex 2 EHV charges'!$A:$O,10,FALSE)=0,"",VLOOKUP($A304,'Annex 2 EHV charges'!$A:$O,10,FALSE)),"")</f>
        <v/>
      </c>
      <c r="H304" s="108" t="str">
        <f>IFERROR(IF(VLOOKUP($A304,'Annex 2 EHV charges'!$A:$O,11,FALSE)=0,"",VLOOKUP($A304,'Annex 2 EHV charges'!$A:$O,11,FALSE)),"")</f>
        <v/>
      </c>
    </row>
    <row r="305" spans="1:8" x14ac:dyDescent="0.2">
      <c r="A305" s="101" t="str">
        <f t="array" ref="A305">IFERROR(INDEX('Annex 2 EHV charges'!$A$11:$A$410, MATCH(0, IF(ISBLANK('Annex 2 EHV charges'!$A$11:$A$410),1, COUNTIF(A$4:$A304, 'Annex 2 EHV charges'!$A$11:$A$410)), 0)),"")</f>
        <v/>
      </c>
      <c r="B305" s="101" t="str">
        <f>IF($A305="","",VLOOKUP($A305,'Annex 2 EHV charges'!$A:$O,2,0))</f>
        <v/>
      </c>
      <c r="C305" s="102" t="str">
        <f>IF($A305="","",VLOOKUP($A305,'Annex 2 EHV charges'!$A:$O,3,0))</f>
        <v/>
      </c>
      <c r="D305" s="101" t="str">
        <f>IF($A305="","",VLOOKUP($A305,'Annex 2 EHV charges'!$A:$O,7,0))</f>
        <v/>
      </c>
      <c r="E305" s="106" t="str">
        <f>IFERROR(IF(VLOOKUP($A305,'Annex 2 EHV charges'!$A:$O,8,FALSE)=0,"",VLOOKUP($A305,'Annex 2 EHV charges'!$A:$O,8,FALSE)),"")</f>
        <v/>
      </c>
      <c r="F305" s="107" t="str">
        <f>IFERROR(IF(VLOOKUP($A305,'Annex 2 EHV charges'!$A:$O,9,FALSE)=0,"",VLOOKUP($A305,'Annex 2 EHV charges'!$A:$O,9,FALSE)),"")</f>
        <v/>
      </c>
      <c r="G305" s="108" t="str">
        <f>IFERROR(IF(VLOOKUP($A305,'Annex 2 EHV charges'!$A:$O,10,FALSE)=0,"",VLOOKUP($A305,'Annex 2 EHV charges'!$A:$O,10,FALSE)),"")</f>
        <v/>
      </c>
      <c r="H305" s="108" t="str">
        <f>IFERROR(IF(VLOOKUP($A305,'Annex 2 EHV charges'!$A:$O,11,FALSE)=0,"",VLOOKUP($A305,'Annex 2 EHV charges'!$A:$O,11,FALSE)),"")</f>
        <v/>
      </c>
    </row>
    <row r="306" spans="1:8" x14ac:dyDescent="0.2">
      <c r="A306" s="101" t="str">
        <f t="array" ref="A306">IFERROR(INDEX('Annex 2 EHV charges'!$A$11:$A$410, MATCH(0, IF(ISBLANK('Annex 2 EHV charges'!$A$11:$A$410),1, COUNTIF(A$4:$A305, 'Annex 2 EHV charges'!$A$11:$A$410)), 0)),"")</f>
        <v/>
      </c>
      <c r="B306" s="101" t="str">
        <f>IF($A306="","",VLOOKUP($A306,'Annex 2 EHV charges'!$A:$O,2,0))</f>
        <v/>
      </c>
      <c r="C306" s="102" t="str">
        <f>IF($A306="","",VLOOKUP($A306,'Annex 2 EHV charges'!$A:$O,3,0))</f>
        <v/>
      </c>
      <c r="D306" s="101" t="str">
        <f>IF($A306="","",VLOOKUP($A306,'Annex 2 EHV charges'!$A:$O,7,0))</f>
        <v/>
      </c>
      <c r="E306" s="106" t="str">
        <f>IFERROR(IF(VLOOKUP($A306,'Annex 2 EHV charges'!$A:$O,8,FALSE)=0,"",VLOOKUP($A306,'Annex 2 EHV charges'!$A:$O,8,FALSE)),"")</f>
        <v/>
      </c>
      <c r="F306" s="107" t="str">
        <f>IFERROR(IF(VLOOKUP($A306,'Annex 2 EHV charges'!$A:$O,9,FALSE)=0,"",VLOOKUP($A306,'Annex 2 EHV charges'!$A:$O,9,FALSE)),"")</f>
        <v/>
      </c>
      <c r="G306" s="108" t="str">
        <f>IFERROR(IF(VLOOKUP($A306,'Annex 2 EHV charges'!$A:$O,10,FALSE)=0,"",VLOOKUP($A306,'Annex 2 EHV charges'!$A:$O,10,FALSE)),"")</f>
        <v/>
      </c>
      <c r="H306" s="108" t="str">
        <f>IFERROR(IF(VLOOKUP($A306,'Annex 2 EHV charges'!$A:$O,11,FALSE)=0,"",VLOOKUP($A306,'Annex 2 EHV charges'!$A:$O,11,FALSE)),"")</f>
        <v/>
      </c>
    </row>
    <row r="307" spans="1:8" x14ac:dyDescent="0.2">
      <c r="A307" s="101" t="str">
        <f t="array" ref="A307">IFERROR(INDEX('Annex 2 EHV charges'!$A$11:$A$410, MATCH(0, IF(ISBLANK('Annex 2 EHV charges'!$A$11:$A$410),1, COUNTIF(A$4:$A306, 'Annex 2 EHV charges'!$A$11:$A$410)), 0)),"")</f>
        <v/>
      </c>
      <c r="B307" s="101" t="str">
        <f>IF($A307="","",VLOOKUP($A307,'Annex 2 EHV charges'!$A:$O,2,0))</f>
        <v/>
      </c>
      <c r="C307" s="102" t="str">
        <f>IF($A307="","",VLOOKUP($A307,'Annex 2 EHV charges'!$A:$O,3,0))</f>
        <v/>
      </c>
      <c r="D307" s="101" t="str">
        <f>IF($A307="","",VLOOKUP($A307,'Annex 2 EHV charges'!$A:$O,7,0))</f>
        <v/>
      </c>
      <c r="E307" s="106" t="str">
        <f>IFERROR(IF(VLOOKUP($A307,'Annex 2 EHV charges'!$A:$O,8,FALSE)=0,"",VLOOKUP($A307,'Annex 2 EHV charges'!$A:$O,8,FALSE)),"")</f>
        <v/>
      </c>
      <c r="F307" s="107" t="str">
        <f>IFERROR(IF(VLOOKUP($A307,'Annex 2 EHV charges'!$A:$O,9,FALSE)=0,"",VLOOKUP($A307,'Annex 2 EHV charges'!$A:$O,9,FALSE)),"")</f>
        <v/>
      </c>
      <c r="G307" s="108" t="str">
        <f>IFERROR(IF(VLOOKUP($A307,'Annex 2 EHV charges'!$A:$O,10,FALSE)=0,"",VLOOKUP($A307,'Annex 2 EHV charges'!$A:$O,10,FALSE)),"")</f>
        <v/>
      </c>
      <c r="H307" s="108" t="str">
        <f>IFERROR(IF(VLOOKUP($A307,'Annex 2 EHV charges'!$A:$O,11,FALSE)=0,"",VLOOKUP($A307,'Annex 2 EHV charges'!$A:$O,11,FALSE)),"")</f>
        <v/>
      </c>
    </row>
    <row r="308" spans="1:8" x14ac:dyDescent="0.2">
      <c r="A308" s="101" t="str">
        <f t="array" ref="A308">IFERROR(INDEX('Annex 2 EHV charges'!$A$11:$A$410, MATCH(0, IF(ISBLANK('Annex 2 EHV charges'!$A$11:$A$410),1, COUNTIF(A$4:$A307, 'Annex 2 EHV charges'!$A$11:$A$410)), 0)),"")</f>
        <v/>
      </c>
      <c r="B308" s="101" t="str">
        <f>IF($A308="","",VLOOKUP($A308,'Annex 2 EHV charges'!$A:$O,2,0))</f>
        <v/>
      </c>
      <c r="C308" s="102" t="str">
        <f>IF($A308="","",VLOOKUP($A308,'Annex 2 EHV charges'!$A:$O,3,0))</f>
        <v/>
      </c>
      <c r="D308" s="101" t="str">
        <f>IF($A308="","",VLOOKUP($A308,'Annex 2 EHV charges'!$A:$O,7,0))</f>
        <v/>
      </c>
      <c r="E308" s="106" t="str">
        <f>IFERROR(IF(VLOOKUP($A308,'Annex 2 EHV charges'!$A:$O,8,FALSE)=0,"",VLOOKUP($A308,'Annex 2 EHV charges'!$A:$O,8,FALSE)),"")</f>
        <v/>
      </c>
      <c r="F308" s="107" t="str">
        <f>IFERROR(IF(VLOOKUP($A308,'Annex 2 EHV charges'!$A:$O,9,FALSE)=0,"",VLOOKUP($A308,'Annex 2 EHV charges'!$A:$O,9,FALSE)),"")</f>
        <v/>
      </c>
      <c r="G308" s="108" t="str">
        <f>IFERROR(IF(VLOOKUP($A308,'Annex 2 EHV charges'!$A:$O,10,FALSE)=0,"",VLOOKUP($A308,'Annex 2 EHV charges'!$A:$O,10,FALSE)),"")</f>
        <v/>
      </c>
      <c r="H308" s="108" t="str">
        <f>IFERROR(IF(VLOOKUP($A308,'Annex 2 EHV charges'!$A:$O,11,FALSE)=0,"",VLOOKUP($A308,'Annex 2 EHV charges'!$A:$O,11,FALSE)),"")</f>
        <v/>
      </c>
    </row>
    <row r="309" spans="1:8" x14ac:dyDescent="0.2">
      <c r="A309" s="101" t="str">
        <f t="array" ref="A309">IFERROR(INDEX('Annex 2 EHV charges'!$A$11:$A$410, MATCH(0, IF(ISBLANK('Annex 2 EHV charges'!$A$11:$A$410),1, COUNTIF(A$4:$A308, 'Annex 2 EHV charges'!$A$11:$A$410)), 0)),"")</f>
        <v/>
      </c>
      <c r="B309" s="101" t="str">
        <f>IF($A309="","",VLOOKUP($A309,'Annex 2 EHV charges'!$A:$O,2,0))</f>
        <v/>
      </c>
      <c r="C309" s="102" t="str">
        <f>IF($A309="","",VLOOKUP($A309,'Annex 2 EHV charges'!$A:$O,3,0))</f>
        <v/>
      </c>
      <c r="D309" s="101" t="str">
        <f>IF($A309="","",VLOOKUP($A309,'Annex 2 EHV charges'!$A:$O,7,0))</f>
        <v/>
      </c>
      <c r="E309" s="106" t="str">
        <f>IFERROR(IF(VLOOKUP($A309,'Annex 2 EHV charges'!$A:$O,8,FALSE)=0,"",VLOOKUP($A309,'Annex 2 EHV charges'!$A:$O,8,FALSE)),"")</f>
        <v/>
      </c>
      <c r="F309" s="107" t="str">
        <f>IFERROR(IF(VLOOKUP($A309,'Annex 2 EHV charges'!$A:$O,9,FALSE)=0,"",VLOOKUP($A309,'Annex 2 EHV charges'!$A:$O,9,FALSE)),"")</f>
        <v/>
      </c>
      <c r="G309" s="108" t="str">
        <f>IFERROR(IF(VLOOKUP($A309,'Annex 2 EHV charges'!$A:$O,10,FALSE)=0,"",VLOOKUP($A309,'Annex 2 EHV charges'!$A:$O,10,FALSE)),"")</f>
        <v/>
      </c>
      <c r="H309" s="108" t="str">
        <f>IFERROR(IF(VLOOKUP($A309,'Annex 2 EHV charges'!$A:$O,11,FALSE)=0,"",VLOOKUP($A309,'Annex 2 EHV charges'!$A:$O,11,FALSE)),"")</f>
        <v/>
      </c>
    </row>
    <row r="310" spans="1:8" x14ac:dyDescent="0.2">
      <c r="A310" s="101" t="str">
        <f t="array" ref="A310">IFERROR(INDEX('Annex 2 EHV charges'!$A$11:$A$410, MATCH(0, IF(ISBLANK('Annex 2 EHV charges'!$A$11:$A$410),1, COUNTIF(A$4:$A309, 'Annex 2 EHV charges'!$A$11:$A$410)), 0)),"")</f>
        <v/>
      </c>
      <c r="B310" s="101" t="str">
        <f>IF($A310="","",VLOOKUP($A310,'Annex 2 EHV charges'!$A:$O,2,0))</f>
        <v/>
      </c>
      <c r="C310" s="102" t="str">
        <f>IF($A310="","",VLOOKUP($A310,'Annex 2 EHV charges'!$A:$O,3,0))</f>
        <v/>
      </c>
      <c r="D310" s="101" t="str">
        <f>IF($A310="","",VLOOKUP($A310,'Annex 2 EHV charges'!$A:$O,7,0))</f>
        <v/>
      </c>
      <c r="E310" s="106" t="str">
        <f>IFERROR(IF(VLOOKUP($A310,'Annex 2 EHV charges'!$A:$O,8,FALSE)=0,"",VLOOKUP($A310,'Annex 2 EHV charges'!$A:$O,8,FALSE)),"")</f>
        <v/>
      </c>
      <c r="F310" s="107" t="str">
        <f>IFERROR(IF(VLOOKUP($A310,'Annex 2 EHV charges'!$A:$O,9,FALSE)=0,"",VLOOKUP($A310,'Annex 2 EHV charges'!$A:$O,9,FALSE)),"")</f>
        <v/>
      </c>
      <c r="G310" s="108" t="str">
        <f>IFERROR(IF(VLOOKUP($A310,'Annex 2 EHV charges'!$A:$O,10,FALSE)=0,"",VLOOKUP($A310,'Annex 2 EHV charges'!$A:$O,10,FALSE)),"")</f>
        <v/>
      </c>
      <c r="H310" s="108" t="str">
        <f>IFERROR(IF(VLOOKUP($A310,'Annex 2 EHV charges'!$A:$O,11,FALSE)=0,"",VLOOKUP($A310,'Annex 2 EHV charges'!$A:$O,11,FALSE)),"")</f>
        <v/>
      </c>
    </row>
    <row r="311" spans="1:8" x14ac:dyDescent="0.2">
      <c r="A311" s="101" t="str">
        <f t="array" ref="A311">IFERROR(INDEX('Annex 2 EHV charges'!$A$11:$A$410, MATCH(0, IF(ISBLANK('Annex 2 EHV charges'!$A$11:$A$410),1, COUNTIF(A$4:$A310, 'Annex 2 EHV charges'!$A$11:$A$410)), 0)),"")</f>
        <v/>
      </c>
      <c r="B311" s="101" t="str">
        <f>IF($A311="","",VLOOKUP($A311,'Annex 2 EHV charges'!$A:$O,2,0))</f>
        <v/>
      </c>
      <c r="C311" s="102" t="str">
        <f>IF($A311="","",VLOOKUP($A311,'Annex 2 EHV charges'!$A:$O,3,0))</f>
        <v/>
      </c>
      <c r="D311" s="101" t="str">
        <f>IF($A311="","",VLOOKUP($A311,'Annex 2 EHV charges'!$A:$O,7,0))</f>
        <v/>
      </c>
      <c r="E311" s="106" t="str">
        <f>IFERROR(IF(VLOOKUP($A311,'Annex 2 EHV charges'!$A:$O,8,FALSE)=0,"",VLOOKUP($A311,'Annex 2 EHV charges'!$A:$O,8,FALSE)),"")</f>
        <v/>
      </c>
      <c r="F311" s="107" t="str">
        <f>IFERROR(IF(VLOOKUP($A311,'Annex 2 EHV charges'!$A:$O,9,FALSE)=0,"",VLOOKUP($A311,'Annex 2 EHV charges'!$A:$O,9,FALSE)),"")</f>
        <v/>
      </c>
      <c r="G311" s="108" t="str">
        <f>IFERROR(IF(VLOOKUP($A311,'Annex 2 EHV charges'!$A:$O,10,FALSE)=0,"",VLOOKUP($A311,'Annex 2 EHV charges'!$A:$O,10,FALSE)),"")</f>
        <v/>
      </c>
      <c r="H311" s="108" t="str">
        <f>IFERROR(IF(VLOOKUP($A311,'Annex 2 EHV charges'!$A:$O,11,FALSE)=0,"",VLOOKUP($A311,'Annex 2 EHV charges'!$A:$O,11,FALSE)),"")</f>
        <v/>
      </c>
    </row>
    <row r="312" spans="1:8" x14ac:dyDescent="0.2">
      <c r="A312" s="101" t="str">
        <f t="array" ref="A312">IFERROR(INDEX('Annex 2 EHV charges'!$A$11:$A$410, MATCH(0, IF(ISBLANK('Annex 2 EHV charges'!$A$11:$A$410),1, COUNTIF(A$4:$A311, 'Annex 2 EHV charges'!$A$11:$A$410)), 0)),"")</f>
        <v/>
      </c>
      <c r="B312" s="101" t="str">
        <f>IF($A312="","",VLOOKUP($A312,'Annex 2 EHV charges'!$A:$O,2,0))</f>
        <v/>
      </c>
      <c r="C312" s="102" t="str">
        <f>IF($A312="","",VLOOKUP($A312,'Annex 2 EHV charges'!$A:$O,3,0))</f>
        <v/>
      </c>
      <c r="D312" s="101" t="str">
        <f>IF($A312="","",VLOOKUP($A312,'Annex 2 EHV charges'!$A:$O,7,0))</f>
        <v/>
      </c>
      <c r="E312" s="106" t="str">
        <f>IFERROR(IF(VLOOKUP($A312,'Annex 2 EHV charges'!$A:$O,8,FALSE)=0,"",VLOOKUP($A312,'Annex 2 EHV charges'!$A:$O,8,FALSE)),"")</f>
        <v/>
      </c>
      <c r="F312" s="107" t="str">
        <f>IFERROR(IF(VLOOKUP($A312,'Annex 2 EHV charges'!$A:$O,9,FALSE)=0,"",VLOOKUP($A312,'Annex 2 EHV charges'!$A:$O,9,FALSE)),"")</f>
        <v/>
      </c>
      <c r="G312" s="108" t="str">
        <f>IFERROR(IF(VLOOKUP($A312,'Annex 2 EHV charges'!$A:$O,10,FALSE)=0,"",VLOOKUP($A312,'Annex 2 EHV charges'!$A:$O,10,FALSE)),"")</f>
        <v/>
      </c>
      <c r="H312" s="108" t="str">
        <f>IFERROR(IF(VLOOKUP($A312,'Annex 2 EHV charges'!$A:$O,11,FALSE)=0,"",VLOOKUP($A312,'Annex 2 EHV charges'!$A:$O,11,FALSE)),"")</f>
        <v/>
      </c>
    </row>
    <row r="313" spans="1:8" x14ac:dyDescent="0.2">
      <c r="A313" s="101" t="str">
        <f t="array" ref="A313">IFERROR(INDEX('Annex 2 EHV charges'!$A$11:$A$410, MATCH(0, IF(ISBLANK('Annex 2 EHV charges'!$A$11:$A$410),1, COUNTIF(A$4:$A312, 'Annex 2 EHV charges'!$A$11:$A$410)), 0)),"")</f>
        <v/>
      </c>
      <c r="B313" s="101" t="str">
        <f>IF($A313="","",VLOOKUP($A313,'Annex 2 EHV charges'!$A:$O,2,0))</f>
        <v/>
      </c>
      <c r="C313" s="102" t="str">
        <f>IF($A313="","",VLOOKUP($A313,'Annex 2 EHV charges'!$A:$O,3,0))</f>
        <v/>
      </c>
      <c r="D313" s="101" t="str">
        <f>IF($A313="","",VLOOKUP($A313,'Annex 2 EHV charges'!$A:$O,7,0))</f>
        <v/>
      </c>
      <c r="E313" s="106" t="str">
        <f>IFERROR(IF(VLOOKUP($A313,'Annex 2 EHV charges'!$A:$O,8,FALSE)=0,"",VLOOKUP($A313,'Annex 2 EHV charges'!$A:$O,8,FALSE)),"")</f>
        <v/>
      </c>
      <c r="F313" s="107" t="str">
        <f>IFERROR(IF(VLOOKUP($A313,'Annex 2 EHV charges'!$A:$O,9,FALSE)=0,"",VLOOKUP($A313,'Annex 2 EHV charges'!$A:$O,9,FALSE)),"")</f>
        <v/>
      </c>
      <c r="G313" s="108" t="str">
        <f>IFERROR(IF(VLOOKUP($A313,'Annex 2 EHV charges'!$A:$O,10,FALSE)=0,"",VLOOKUP($A313,'Annex 2 EHV charges'!$A:$O,10,FALSE)),"")</f>
        <v/>
      </c>
      <c r="H313" s="108" t="str">
        <f>IFERROR(IF(VLOOKUP($A313,'Annex 2 EHV charges'!$A:$O,11,FALSE)=0,"",VLOOKUP($A313,'Annex 2 EHV charges'!$A:$O,11,FALSE)),"")</f>
        <v/>
      </c>
    </row>
    <row r="314" spans="1:8" x14ac:dyDescent="0.2">
      <c r="A314" s="101" t="str">
        <f t="array" ref="A314">IFERROR(INDEX('Annex 2 EHV charges'!$A$11:$A$410, MATCH(0, IF(ISBLANK('Annex 2 EHV charges'!$A$11:$A$410),1, COUNTIF(A$4:$A313, 'Annex 2 EHV charges'!$A$11:$A$410)), 0)),"")</f>
        <v/>
      </c>
      <c r="B314" s="101" t="str">
        <f>IF($A314="","",VLOOKUP($A314,'Annex 2 EHV charges'!$A:$O,2,0))</f>
        <v/>
      </c>
      <c r="C314" s="102" t="str">
        <f>IF($A314="","",VLOOKUP($A314,'Annex 2 EHV charges'!$A:$O,3,0))</f>
        <v/>
      </c>
      <c r="D314" s="101" t="str">
        <f>IF($A314="","",VLOOKUP($A314,'Annex 2 EHV charges'!$A:$O,7,0))</f>
        <v/>
      </c>
      <c r="E314" s="106" t="str">
        <f>IFERROR(IF(VLOOKUP($A314,'Annex 2 EHV charges'!$A:$O,8,FALSE)=0,"",VLOOKUP($A314,'Annex 2 EHV charges'!$A:$O,8,FALSE)),"")</f>
        <v/>
      </c>
      <c r="F314" s="107" t="str">
        <f>IFERROR(IF(VLOOKUP($A314,'Annex 2 EHV charges'!$A:$O,9,FALSE)=0,"",VLOOKUP($A314,'Annex 2 EHV charges'!$A:$O,9,FALSE)),"")</f>
        <v/>
      </c>
      <c r="G314" s="108" t="str">
        <f>IFERROR(IF(VLOOKUP($A314,'Annex 2 EHV charges'!$A:$O,10,FALSE)=0,"",VLOOKUP($A314,'Annex 2 EHV charges'!$A:$O,10,FALSE)),"")</f>
        <v/>
      </c>
      <c r="H314" s="108" t="str">
        <f>IFERROR(IF(VLOOKUP($A314,'Annex 2 EHV charges'!$A:$O,11,FALSE)=0,"",VLOOKUP($A314,'Annex 2 EHV charges'!$A:$O,11,FALSE)),"")</f>
        <v/>
      </c>
    </row>
    <row r="315" spans="1:8" x14ac:dyDescent="0.2">
      <c r="A315" s="101" t="str">
        <f t="array" ref="A315">IFERROR(INDEX('Annex 2 EHV charges'!$A$11:$A$410, MATCH(0, IF(ISBLANK('Annex 2 EHV charges'!$A$11:$A$410),1, COUNTIF(A$4:$A314, 'Annex 2 EHV charges'!$A$11:$A$410)), 0)),"")</f>
        <v/>
      </c>
      <c r="B315" s="101" t="str">
        <f>IF($A315="","",VLOOKUP($A315,'Annex 2 EHV charges'!$A:$O,2,0))</f>
        <v/>
      </c>
      <c r="C315" s="102" t="str">
        <f>IF($A315="","",VLOOKUP($A315,'Annex 2 EHV charges'!$A:$O,3,0))</f>
        <v/>
      </c>
      <c r="D315" s="101" t="str">
        <f>IF($A315="","",VLOOKUP($A315,'Annex 2 EHV charges'!$A:$O,7,0))</f>
        <v/>
      </c>
      <c r="E315" s="106" t="str">
        <f>IFERROR(IF(VLOOKUP($A315,'Annex 2 EHV charges'!$A:$O,8,FALSE)=0,"",VLOOKUP($A315,'Annex 2 EHV charges'!$A:$O,8,FALSE)),"")</f>
        <v/>
      </c>
      <c r="F315" s="107" t="str">
        <f>IFERROR(IF(VLOOKUP($A315,'Annex 2 EHV charges'!$A:$O,9,FALSE)=0,"",VLOOKUP($A315,'Annex 2 EHV charges'!$A:$O,9,FALSE)),"")</f>
        <v/>
      </c>
      <c r="G315" s="108" t="str">
        <f>IFERROR(IF(VLOOKUP($A315,'Annex 2 EHV charges'!$A:$O,10,FALSE)=0,"",VLOOKUP($A315,'Annex 2 EHV charges'!$A:$O,10,FALSE)),"")</f>
        <v/>
      </c>
      <c r="H315" s="108" t="str">
        <f>IFERROR(IF(VLOOKUP($A315,'Annex 2 EHV charges'!$A:$O,11,FALSE)=0,"",VLOOKUP($A315,'Annex 2 EHV charges'!$A:$O,11,FALSE)),"")</f>
        <v/>
      </c>
    </row>
    <row r="316" spans="1:8" x14ac:dyDescent="0.2">
      <c r="A316" s="101" t="str">
        <f t="array" ref="A316">IFERROR(INDEX('Annex 2 EHV charges'!$A$11:$A$410, MATCH(0, IF(ISBLANK('Annex 2 EHV charges'!$A$11:$A$410),1, COUNTIF(A$4:$A315, 'Annex 2 EHV charges'!$A$11:$A$410)), 0)),"")</f>
        <v/>
      </c>
      <c r="B316" s="101" t="str">
        <f>IF($A316="","",VLOOKUP($A316,'Annex 2 EHV charges'!$A:$O,2,0))</f>
        <v/>
      </c>
      <c r="C316" s="102" t="str">
        <f>IF($A316="","",VLOOKUP($A316,'Annex 2 EHV charges'!$A:$O,3,0))</f>
        <v/>
      </c>
      <c r="D316" s="101" t="str">
        <f>IF($A316="","",VLOOKUP($A316,'Annex 2 EHV charges'!$A:$O,7,0))</f>
        <v/>
      </c>
      <c r="E316" s="106" t="str">
        <f>IFERROR(IF(VLOOKUP($A316,'Annex 2 EHV charges'!$A:$O,8,FALSE)=0,"",VLOOKUP($A316,'Annex 2 EHV charges'!$A:$O,8,FALSE)),"")</f>
        <v/>
      </c>
      <c r="F316" s="107" t="str">
        <f>IFERROR(IF(VLOOKUP($A316,'Annex 2 EHV charges'!$A:$O,9,FALSE)=0,"",VLOOKUP($A316,'Annex 2 EHV charges'!$A:$O,9,FALSE)),"")</f>
        <v/>
      </c>
      <c r="G316" s="108" t="str">
        <f>IFERROR(IF(VLOOKUP($A316,'Annex 2 EHV charges'!$A:$O,10,FALSE)=0,"",VLOOKUP($A316,'Annex 2 EHV charges'!$A:$O,10,FALSE)),"")</f>
        <v/>
      </c>
      <c r="H316" s="108" t="str">
        <f>IFERROR(IF(VLOOKUP($A316,'Annex 2 EHV charges'!$A:$O,11,FALSE)=0,"",VLOOKUP($A316,'Annex 2 EHV charges'!$A:$O,11,FALSE)),"")</f>
        <v/>
      </c>
    </row>
    <row r="317" spans="1:8" x14ac:dyDescent="0.2">
      <c r="A317" s="101" t="str">
        <f t="array" ref="A317">IFERROR(INDEX('Annex 2 EHV charges'!$A$11:$A$410, MATCH(0, IF(ISBLANK('Annex 2 EHV charges'!$A$11:$A$410),1, COUNTIF(A$4:$A316, 'Annex 2 EHV charges'!$A$11:$A$410)), 0)),"")</f>
        <v/>
      </c>
      <c r="B317" s="101" t="str">
        <f>IF($A317="","",VLOOKUP($A317,'Annex 2 EHV charges'!$A:$O,2,0))</f>
        <v/>
      </c>
      <c r="C317" s="102" t="str">
        <f>IF($A317="","",VLOOKUP($A317,'Annex 2 EHV charges'!$A:$O,3,0))</f>
        <v/>
      </c>
      <c r="D317" s="101" t="str">
        <f>IF($A317="","",VLOOKUP($A317,'Annex 2 EHV charges'!$A:$O,7,0))</f>
        <v/>
      </c>
      <c r="E317" s="106" t="str">
        <f>IFERROR(IF(VLOOKUP($A317,'Annex 2 EHV charges'!$A:$O,8,FALSE)=0,"",VLOOKUP($A317,'Annex 2 EHV charges'!$A:$O,8,FALSE)),"")</f>
        <v/>
      </c>
      <c r="F317" s="107" t="str">
        <f>IFERROR(IF(VLOOKUP($A317,'Annex 2 EHV charges'!$A:$O,9,FALSE)=0,"",VLOOKUP($A317,'Annex 2 EHV charges'!$A:$O,9,FALSE)),"")</f>
        <v/>
      </c>
      <c r="G317" s="108" t="str">
        <f>IFERROR(IF(VLOOKUP($A317,'Annex 2 EHV charges'!$A:$O,10,FALSE)=0,"",VLOOKUP($A317,'Annex 2 EHV charges'!$A:$O,10,FALSE)),"")</f>
        <v/>
      </c>
      <c r="H317" s="108" t="str">
        <f>IFERROR(IF(VLOOKUP($A317,'Annex 2 EHV charges'!$A:$O,11,FALSE)=0,"",VLOOKUP($A317,'Annex 2 EHV charges'!$A:$O,11,FALSE)),"")</f>
        <v/>
      </c>
    </row>
    <row r="318" spans="1:8" x14ac:dyDescent="0.2">
      <c r="A318" s="101" t="str">
        <f t="array" ref="A318">IFERROR(INDEX('Annex 2 EHV charges'!$A$11:$A$410, MATCH(0, IF(ISBLANK('Annex 2 EHV charges'!$A$11:$A$410),1, COUNTIF(A$4:$A317, 'Annex 2 EHV charges'!$A$11:$A$410)), 0)),"")</f>
        <v/>
      </c>
      <c r="B318" s="101" t="str">
        <f>IF($A318="","",VLOOKUP($A318,'Annex 2 EHV charges'!$A:$O,2,0))</f>
        <v/>
      </c>
      <c r="C318" s="102" t="str">
        <f>IF($A318="","",VLOOKUP($A318,'Annex 2 EHV charges'!$A:$O,3,0))</f>
        <v/>
      </c>
      <c r="D318" s="101" t="str">
        <f>IF($A318="","",VLOOKUP($A318,'Annex 2 EHV charges'!$A:$O,7,0))</f>
        <v/>
      </c>
      <c r="E318" s="106" t="str">
        <f>IFERROR(IF(VLOOKUP($A318,'Annex 2 EHV charges'!$A:$O,8,FALSE)=0,"",VLOOKUP($A318,'Annex 2 EHV charges'!$A:$O,8,FALSE)),"")</f>
        <v/>
      </c>
      <c r="F318" s="107" t="str">
        <f>IFERROR(IF(VLOOKUP($A318,'Annex 2 EHV charges'!$A:$O,9,FALSE)=0,"",VLOOKUP($A318,'Annex 2 EHV charges'!$A:$O,9,FALSE)),"")</f>
        <v/>
      </c>
      <c r="G318" s="108" t="str">
        <f>IFERROR(IF(VLOOKUP($A318,'Annex 2 EHV charges'!$A:$O,10,FALSE)=0,"",VLOOKUP($A318,'Annex 2 EHV charges'!$A:$O,10,FALSE)),"")</f>
        <v/>
      </c>
      <c r="H318" s="108" t="str">
        <f>IFERROR(IF(VLOOKUP($A318,'Annex 2 EHV charges'!$A:$O,11,FALSE)=0,"",VLOOKUP($A318,'Annex 2 EHV charges'!$A:$O,11,FALSE)),"")</f>
        <v/>
      </c>
    </row>
    <row r="319" spans="1:8" x14ac:dyDescent="0.2">
      <c r="A319" s="101" t="str">
        <f t="array" ref="A319">IFERROR(INDEX('Annex 2 EHV charges'!$A$11:$A$410, MATCH(0, IF(ISBLANK('Annex 2 EHV charges'!$A$11:$A$410),1, COUNTIF(A$4:$A318, 'Annex 2 EHV charges'!$A$11:$A$410)), 0)),"")</f>
        <v/>
      </c>
      <c r="B319" s="101" t="str">
        <f>IF($A319="","",VLOOKUP($A319,'Annex 2 EHV charges'!$A:$O,2,0))</f>
        <v/>
      </c>
      <c r="C319" s="102" t="str">
        <f>IF($A319="","",VLOOKUP($A319,'Annex 2 EHV charges'!$A:$O,3,0))</f>
        <v/>
      </c>
      <c r="D319" s="101" t="str">
        <f>IF($A319="","",VLOOKUP($A319,'Annex 2 EHV charges'!$A:$O,7,0))</f>
        <v/>
      </c>
      <c r="E319" s="106" t="str">
        <f>IFERROR(IF(VLOOKUP($A319,'Annex 2 EHV charges'!$A:$O,8,FALSE)=0,"",VLOOKUP($A319,'Annex 2 EHV charges'!$A:$O,8,FALSE)),"")</f>
        <v/>
      </c>
      <c r="F319" s="107" t="str">
        <f>IFERROR(IF(VLOOKUP($A319,'Annex 2 EHV charges'!$A:$O,9,FALSE)=0,"",VLOOKUP($A319,'Annex 2 EHV charges'!$A:$O,9,FALSE)),"")</f>
        <v/>
      </c>
      <c r="G319" s="108" t="str">
        <f>IFERROR(IF(VLOOKUP($A319,'Annex 2 EHV charges'!$A:$O,10,FALSE)=0,"",VLOOKUP($A319,'Annex 2 EHV charges'!$A:$O,10,FALSE)),"")</f>
        <v/>
      </c>
      <c r="H319" s="108" t="str">
        <f>IFERROR(IF(VLOOKUP($A319,'Annex 2 EHV charges'!$A:$O,11,FALSE)=0,"",VLOOKUP($A319,'Annex 2 EHV charges'!$A:$O,11,FALSE)),"")</f>
        <v/>
      </c>
    </row>
    <row r="320" spans="1:8" x14ac:dyDescent="0.2">
      <c r="A320" s="101" t="str">
        <f t="array" ref="A320">IFERROR(INDEX('Annex 2 EHV charges'!$A$11:$A$410, MATCH(0, IF(ISBLANK('Annex 2 EHV charges'!$A$11:$A$410),1, COUNTIF(A$4:$A319, 'Annex 2 EHV charges'!$A$11:$A$410)), 0)),"")</f>
        <v/>
      </c>
      <c r="B320" s="101" t="str">
        <f>IF($A320="","",VLOOKUP($A320,'Annex 2 EHV charges'!$A:$O,2,0))</f>
        <v/>
      </c>
      <c r="C320" s="102" t="str">
        <f>IF($A320="","",VLOOKUP($A320,'Annex 2 EHV charges'!$A:$O,3,0))</f>
        <v/>
      </c>
      <c r="D320" s="101" t="str">
        <f>IF($A320="","",VLOOKUP($A320,'Annex 2 EHV charges'!$A:$O,7,0))</f>
        <v/>
      </c>
      <c r="E320" s="106" t="str">
        <f>IFERROR(IF(VLOOKUP($A320,'Annex 2 EHV charges'!$A:$O,8,FALSE)=0,"",VLOOKUP($A320,'Annex 2 EHV charges'!$A:$O,8,FALSE)),"")</f>
        <v/>
      </c>
      <c r="F320" s="107" t="str">
        <f>IFERROR(IF(VLOOKUP($A320,'Annex 2 EHV charges'!$A:$O,9,FALSE)=0,"",VLOOKUP($A320,'Annex 2 EHV charges'!$A:$O,9,FALSE)),"")</f>
        <v/>
      </c>
      <c r="G320" s="108" t="str">
        <f>IFERROR(IF(VLOOKUP($A320,'Annex 2 EHV charges'!$A:$O,10,FALSE)=0,"",VLOOKUP($A320,'Annex 2 EHV charges'!$A:$O,10,FALSE)),"")</f>
        <v/>
      </c>
      <c r="H320" s="108" t="str">
        <f>IFERROR(IF(VLOOKUP($A320,'Annex 2 EHV charges'!$A:$O,11,FALSE)=0,"",VLOOKUP($A320,'Annex 2 EHV charges'!$A:$O,11,FALSE)),"")</f>
        <v/>
      </c>
    </row>
    <row r="321" spans="1:8" x14ac:dyDescent="0.2">
      <c r="A321" s="101" t="str">
        <f t="array" ref="A321">IFERROR(INDEX('Annex 2 EHV charges'!$A$11:$A$410, MATCH(0, IF(ISBLANK('Annex 2 EHV charges'!$A$11:$A$410),1, COUNTIF(A$4:$A320, 'Annex 2 EHV charges'!$A$11:$A$410)), 0)),"")</f>
        <v/>
      </c>
      <c r="B321" s="101" t="str">
        <f>IF($A321="","",VLOOKUP($A321,'Annex 2 EHV charges'!$A:$O,2,0))</f>
        <v/>
      </c>
      <c r="C321" s="102" t="str">
        <f>IF($A321="","",VLOOKUP($A321,'Annex 2 EHV charges'!$A:$O,3,0))</f>
        <v/>
      </c>
      <c r="D321" s="101" t="str">
        <f>IF($A321="","",VLOOKUP($A321,'Annex 2 EHV charges'!$A:$O,7,0))</f>
        <v/>
      </c>
      <c r="E321" s="106" t="str">
        <f>IFERROR(IF(VLOOKUP($A321,'Annex 2 EHV charges'!$A:$O,8,FALSE)=0,"",VLOOKUP($A321,'Annex 2 EHV charges'!$A:$O,8,FALSE)),"")</f>
        <v/>
      </c>
      <c r="F321" s="107" t="str">
        <f>IFERROR(IF(VLOOKUP($A321,'Annex 2 EHV charges'!$A:$O,9,FALSE)=0,"",VLOOKUP($A321,'Annex 2 EHV charges'!$A:$O,9,FALSE)),"")</f>
        <v/>
      </c>
      <c r="G321" s="108" t="str">
        <f>IFERROR(IF(VLOOKUP($A321,'Annex 2 EHV charges'!$A:$O,10,FALSE)=0,"",VLOOKUP($A321,'Annex 2 EHV charges'!$A:$O,10,FALSE)),"")</f>
        <v/>
      </c>
      <c r="H321" s="108" t="str">
        <f>IFERROR(IF(VLOOKUP($A321,'Annex 2 EHV charges'!$A:$O,11,FALSE)=0,"",VLOOKUP($A321,'Annex 2 EHV charges'!$A:$O,11,FALSE)),"")</f>
        <v/>
      </c>
    </row>
    <row r="322" spans="1:8" x14ac:dyDescent="0.2">
      <c r="A322" s="101" t="str">
        <f t="array" ref="A322">IFERROR(INDEX('Annex 2 EHV charges'!$A$11:$A$410, MATCH(0, IF(ISBLANK('Annex 2 EHV charges'!$A$11:$A$410),1, COUNTIF(A$4:$A321, 'Annex 2 EHV charges'!$A$11:$A$410)), 0)),"")</f>
        <v/>
      </c>
      <c r="B322" s="101" t="str">
        <f>IF($A322="","",VLOOKUP($A322,'Annex 2 EHV charges'!$A:$O,2,0))</f>
        <v/>
      </c>
      <c r="C322" s="102" t="str">
        <f>IF($A322="","",VLOOKUP($A322,'Annex 2 EHV charges'!$A:$O,3,0))</f>
        <v/>
      </c>
      <c r="D322" s="101" t="str">
        <f>IF($A322="","",VLOOKUP($A322,'Annex 2 EHV charges'!$A:$O,7,0))</f>
        <v/>
      </c>
      <c r="E322" s="106" t="str">
        <f>IFERROR(IF(VLOOKUP($A322,'Annex 2 EHV charges'!$A:$O,8,FALSE)=0,"",VLOOKUP($A322,'Annex 2 EHV charges'!$A:$O,8,FALSE)),"")</f>
        <v/>
      </c>
      <c r="F322" s="107" t="str">
        <f>IFERROR(IF(VLOOKUP($A322,'Annex 2 EHV charges'!$A:$O,9,FALSE)=0,"",VLOOKUP($A322,'Annex 2 EHV charges'!$A:$O,9,FALSE)),"")</f>
        <v/>
      </c>
      <c r="G322" s="108" t="str">
        <f>IFERROR(IF(VLOOKUP($A322,'Annex 2 EHV charges'!$A:$O,10,FALSE)=0,"",VLOOKUP($A322,'Annex 2 EHV charges'!$A:$O,10,FALSE)),"")</f>
        <v/>
      </c>
      <c r="H322" s="108" t="str">
        <f>IFERROR(IF(VLOOKUP($A322,'Annex 2 EHV charges'!$A:$O,11,FALSE)=0,"",VLOOKUP($A322,'Annex 2 EHV charges'!$A:$O,11,FALSE)),"")</f>
        <v/>
      </c>
    </row>
    <row r="323" spans="1:8" x14ac:dyDescent="0.2">
      <c r="A323" s="101" t="str">
        <f t="array" ref="A323">IFERROR(INDEX('Annex 2 EHV charges'!$A$11:$A$410, MATCH(0, IF(ISBLANK('Annex 2 EHV charges'!$A$11:$A$410),1, COUNTIF(A$4:$A322, 'Annex 2 EHV charges'!$A$11:$A$410)), 0)),"")</f>
        <v/>
      </c>
      <c r="B323" s="101" t="str">
        <f>IF($A323="","",VLOOKUP($A323,'Annex 2 EHV charges'!$A:$O,2,0))</f>
        <v/>
      </c>
      <c r="C323" s="102" t="str">
        <f>IF($A323="","",VLOOKUP($A323,'Annex 2 EHV charges'!$A:$O,3,0))</f>
        <v/>
      </c>
      <c r="D323" s="101" t="str">
        <f>IF($A323="","",VLOOKUP($A323,'Annex 2 EHV charges'!$A:$O,7,0))</f>
        <v/>
      </c>
      <c r="E323" s="106" t="str">
        <f>IFERROR(IF(VLOOKUP($A323,'Annex 2 EHV charges'!$A:$O,8,FALSE)=0,"",VLOOKUP($A323,'Annex 2 EHV charges'!$A:$O,8,FALSE)),"")</f>
        <v/>
      </c>
      <c r="F323" s="107" t="str">
        <f>IFERROR(IF(VLOOKUP($A323,'Annex 2 EHV charges'!$A:$O,9,FALSE)=0,"",VLOOKUP($A323,'Annex 2 EHV charges'!$A:$O,9,FALSE)),"")</f>
        <v/>
      </c>
      <c r="G323" s="108" t="str">
        <f>IFERROR(IF(VLOOKUP($A323,'Annex 2 EHV charges'!$A:$O,10,FALSE)=0,"",VLOOKUP($A323,'Annex 2 EHV charges'!$A:$O,10,FALSE)),"")</f>
        <v/>
      </c>
      <c r="H323" s="108" t="str">
        <f>IFERROR(IF(VLOOKUP($A323,'Annex 2 EHV charges'!$A:$O,11,FALSE)=0,"",VLOOKUP($A323,'Annex 2 EHV charges'!$A:$O,11,FALSE)),"")</f>
        <v/>
      </c>
    </row>
    <row r="324" spans="1:8" x14ac:dyDescent="0.2">
      <c r="A324" s="101" t="str">
        <f t="array" ref="A324">IFERROR(INDEX('Annex 2 EHV charges'!$A$11:$A$410, MATCH(0, IF(ISBLANK('Annex 2 EHV charges'!$A$11:$A$410),1, COUNTIF(A$4:$A323, 'Annex 2 EHV charges'!$A$11:$A$410)), 0)),"")</f>
        <v/>
      </c>
      <c r="B324" s="101" t="str">
        <f>IF($A324="","",VLOOKUP($A324,'Annex 2 EHV charges'!$A:$O,2,0))</f>
        <v/>
      </c>
      <c r="C324" s="102" t="str">
        <f>IF($A324="","",VLOOKUP($A324,'Annex 2 EHV charges'!$A:$O,3,0))</f>
        <v/>
      </c>
      <c r="D324" s="101" t="str">
        <f>IF($A324="","",VLOOKUP($A324,'Annex 2 EHV charges'!$A:$O,7,0))</f>
        <v/>
      </c>
      <c r="E324" s="106" t="str">
        <f>IFERROR(IF(VLOOKUP($A324,'Annex 2 EHV charges'!$A:$O,8,FALSE)=0,"",VLOOKUP($A324,'Annex 2 EHV charges'!$A:$O,8,FALSE)),"")</f>
        <v/>
      </c>
      <c r="F324" s="107" t="str">
        <f>IFERROR(IF(VLOOKUP($A324,'Annex 2 EHV charges'!$A:$O,9,FALSE)=0,"",VLOOKUP($A324,'Annex 2 EHV charges'!$A:$O,9,FALSE)),"")</f>
        <v/>
      </c>
      <c r="G324" s="108" t="str">
        <f>IFERROR(IF(VLOOKUP($A324,'Annex 2 EHV charges'!$A:$O,10,FALSE)=0,"",VLOOKUP($A324,'Annex 2 EHV charges'!$A:$O,10,FALSE)),"")</f>
        <v/>
      </c>
      <c r="H324" s="108" t="str">
        <f>IFERROR(IF(VLOOKUP($A324,'Annex 2 EHV charges'!$A:$O,11,FALSE)=0,"",VLOOKUP($A324,'Annex 2 EHV charges'!$A:$O,11,FALSE)),"")</f>
        <v/>
      </c>
    </row>
    <row r="325" spans="1:8" x14ac:dyDescent="0.2">
      <c r="A325" s="101" t="str">
        <f t="array" ref="A325">IFERROR(INDEX('Annex 2 EHV charges'!$A$11:$A$410, MATCH(0, IF(ISBLANK('Annex 2 EHV charges'!$A$11:$A$410),1, COUNTIF(A$4:$A324, 'Annex 2 EHV charges'!$A$11:$A$410)), 0)),"")</f>
        <v/>
      </c>
      <c r="B325" s="101" t="str">
        <f>IF($A325="","",VLOOKUP($A325,'Annex 2 EHV charges'!$A:$O,2,0))</f>
        <v/>
      </c>
      <c r="C325" s="102" t="str">
        <f>IF($A325="","",VLOOKUP($A325,'Annex 2 EHV charges'!$A:$O,3,0))</f>
        <v/>
      </c>
      <c r="D325" s="101" t="str">
        <f>IF($A325="","",VLOOKUP($A325,'Annex 2 EHV charges'!$A:$O,7,0))</f>
        <v/>
      </c>
      <c r="E325" s="106" t="str">
        <f>IFERROR(IF(VLOOKUP($A325,'Annex 2 EHV charges'!$A:$O,8,FALSE)=0,"",VLOOKUP($A325,'Annex 2 EHV charges'!$A:$O,8,FALSE)),"")</f>
        <v/>
      </c>
      <c r="F325" s="107" t="str">
        <f>IFERROR(IF(VLOOKUP($A325,'Annex 2 EHV charges'!$A:$O,9,FALSE)=0,"",VLOOKUP($A325,'Annex 2 EHV charges'!$A:$O,9,FALSE)),"")</f>
        <v/>
      </c>
      <c r="G325" s="108" t="str">
        <f>IFERROR(IF(VLOOKUP($A325,'Annex 2 EHV charges'!$A:$O,10,FALSE)=0,"",VLOOKUP($A325,'Annex 2 EHV charges'!$A:$O,10,FALSE)),"")</f>
        <v/>
      </c>
      <c r="H325" s="108" t="str">
        <f>IFERROR(IF(VLOOKUP($A325,'Annex 2 EHV charges'!$A:$O,11,FALSE)=0,"",VLOOKUP($A325,'Annex 2 EHV charges'!$A:$O,11,FALSE)),"")</f>
        <v/>
      </c>
    </row>
    <row r="326" spans="1:8" x14ac:dyDescent="0.2">
      <c r="A326" s="101" t="str">
        <f t="array" ref="A326">IFERROR(INDEX('Annex 2 EHV charges'!$A$11:$A$410, MATCH(0, IF(ISBLANK('Annex 2 EHV charges'!$A$11:$A$410),1, COUNTIF(A$4:$A325, 'Annex 2 EHV charges'!$A$11:$A$410)), 0)),"")</f>
        <v/>
      </c>
      <c r="B326" s="101" t="str">
        <f>IF($A326="","",VLOOKUP($A326,'Annex 2 EHV charges'!$A:$O,2,0))</f>
        <v/>
      </c>
      <c r="C326" s="102" t="str">
        <f>IF($A326="","",VLOOKUP($A326,'Annex 2 EHV charges'!$A:$O,3,0))</f>
        <v/>
      </c>
      <c r="D326" s="101" t="str">
        <f>IF($A326="","",VLOOKUP($A326,'Annex 2 EHV charges'!$A:$O,7,0))</f>
        <v/>
      </c>
      <c r="E326" s="106" t="str">
        <f>IFERROR(IF(VLOOKUP($A326,'Annex 2 EHV charges'!$A:$O,8,FALSE)=0,"",VLOOKUP($A326,'Annex 2 EHV charges'!$A:$O,8,FALSE)),"")</f>
        <v/>
      </c>
      <c r="F326" s="107" t="str">
        <f>IFERROR(IF(VLOOKUP($A326,'Annex 2 EHV charges'!$A:$O,9,FALSE)=0,"",VLOOKUP($A326,'Annex 2 EHV charges'!$A:$O,9,FALSE)),"")</f>
        <v/>
      </c>
      <c r="G326" s="108" t="str">
        <f>IFERROR(IF(VLOOKUP($A326,'Annex 2 EHV charges'!$A:$O,10,FALSE)=0,"",VLOOKUP($A326,'Annex 2 EHV charges'!$A:$O,10,FALSE)),"")</f>
        <v/>
      </c>
      <c r="H326" s="108" t="str">
        <f>IFERROR(IF(VLOOKUP($A326,'Annex 2 EHV charges'!$A:$O,11,FALSE)=0,"",VLOOKUP($A326,'Annex 2 EHV charges'!$A:$O,11,FALSE)),"")</f>
        <v/>
      </c>
    </row>
    <row r="327" spans="1:8" x14ac:dyDescent="0.2">
      <c r="A327" s="101" t="str">
        <f t="array" ref="A327">IFERROR(INDEX('Annex 2 EHV charges'!$A$11:$A$410, MATCH(0, IF(ISBLANK('Annex 2 EHV charges'!$A$11:$A$410),1, COUNTIF(A$4:$A326, 'Annex 2 EHV charges'!$A$11:$A$410)), 0)),"")</f>
        <v/>
      </c>
      <c r="B327" s="101" t="str">
        <f>IF($A327="","",VLOOKUP($A327,'Annex 2 EHV charges'!$A:$O,2,0))</f>
        <v/>
      </c>
      <c r="C327" s="102" t="str">
        <f>IF($A327="","",VLOOKUP($A327,'Annex 2 EHV charges'!$A:$O,3,0))</f>
        <v/>
      </c>
      <c r="D327" s="101" t="str">
        <f>IF($A327="","",VLOOKUP($A327,'Annex 2 EHV charges'!$A:$O,7,0))</f>
        <v/>
      </c>
      <c r="E327" s="106" t="str">
        <f>IFERROR(IF(VLOOKUP($A327,'Annex 2 EHV charges'!$A:$O,8,FALSE)=0,"",VLOOKUP($A327,'Annex 2 EHV charges'!$A:$O,8,FALSE)),"")</f>
        <v/>
      </c>
      <c r="F327" s="107" t="str">
        <f>IFERROR(IF(VLOOKUP($A327,'Annex 2 EHV charges'!$A:$O,9,FALSE)=0,"",VLOOKUP($A327,'Annex 2 EHV charges'!$A:$O,9,FALSE)),"")</f>
        <v/>
      </c>
      <c r="G327" s="108" t="str">
        <f>IFERROR(IF(VLOOKUP($A327,'Annex 2 EHV charges'!$A:$O,10,FALSE)=0,"",VLOOKUP($A327,'Annex 2 EHV charges'!$A:$O,10,FALSE)),"")</f>
        <v/>
      </c>
      <c r="H327" s="108" t="str">
        <f>IFERROR(IF(VLOOKUP($A327,'Annex 2 EHV charges'!$A:$O,11,FALSE)=0,"",VLOOKUP($A327,'Annex 2 EHV charges'!$A:$O,11,FALSE)),"")</f>
        <v/>
      </c>
    </row>
    <row r="328" spans="1:8" x14ac:dyDescent="0.2">
      <c r="A328" s="101" t="str">
        <f t="array" ref="A328">IFERROR(INDEX('Annex 2 EHV charges'!$A$11:$A$410, MATCH(0, IF(ISBLANK('Annex 2 EHV charges'!$A$11:$A$410),1, COUNTIF(A$4:$A327, 'Annex 2 EHV charges'!$A$11:$A$410)), 0)),"")</f>
        <v/>
      </c>
      <c r="B328" s="101" t="str">
        <f>IF($A328="","",VLOOKUP($A328,'Annex 2 EHV charges'!$A:$O,2,0))</f>
        <v/>
      </c>
      <c r="C328" s="102" t="str">
        <f>IF($A328="","",VLOOKUP($A328,'Annex 2 EHV charges'!$A:$O,3,0))</f>
        <v/>
      </c>
      <c r="D328" s="101" t="str">
        <f>IF($A328="","",VLOOKUP($A328,'Annex 2 EHV charges'!$A:$O,7,0))</f>
        <v/>
      </c>
      <c r="E328" s="106" t="str">
        <f>IFERROR(IF(VLOOKUP($A328,'Annex 2 EHV charges'!$A:$O,8,FALSE)=0,"",VLOOKUP($A328,'Annex 2 EHV charges'!$A:$O,8,FALSE)),"")</f>
        <v/>
      </c>
      <c r="F328" s="107" t="str">
        <f>IFERROR(IF(VLOOKUP($A328,'Annex 2 EHV charges'!$A:$O,9,FALSE)=0,"",VLOOKUP($A328,'Annex 2 EHV charges'!$A:$O,9,FALSE)),"")</f>
        <v/>
      </c>
      <c r="G328" s="108" t="str">
        <f>IFERROR(IF(VLOOKUP($A328,'Annex 2 EHV charges'!$A:$O,10,FALSE)=0,"",VLOOKUP($A328,'Annex 2 EHV charges'!$A:$O,10,FALSE)),"")</f>
        <v/>
      </c>
      <c r="H328" s="108" t="str">
        <f>IFERROR(IF(VLOOKUP($A328,'Annex 2 EHV charges'!$A:$O,11,FALSE)=0,"",VLOOKUP($A328,'Annex 2 EHV charges'!$A:$O,11,FALSE)),"")</f>
        <v/>
      </c>
    </row>
    <row r="329" spans="1:8" x14ac:dyDescent="0.2">
      <c r="A329" s="101" t="str">
        <f t="array" ref="A329">IFERROR(INDEX('Annex 2 EHV charges'!$A$11:$A$410, MATCH(0, IF(ISBLANK('Annex 2 EHV charges'!$A$11:$A$410),1, COUNTIF(A$4:$A328, 'Annex 2 EHV charges'!$A$11:$A$410)), 0)),"")</f>
        <v/>
      </c>
      <c r="B329" s="101" t="str">
        <f>IF($A329="","",VLOOKUP($A329,'Annex 2 EHV charges'!$A:$O,2,0))</f>
        <v/>
      </c>
      <c r="C329" s="102" t="str">
        <f>IF($A329="","",VLOOKUP($A329,'Annex 2 EHV charges'!$A:$O,3,0))</f>
        <v/>
      </c>
      <c r="D329" s="101" t="str">
        <f>IF($A329="","",VLOOKUP($A329,'Annex 2 EHV charges'!$A:$O,7,0))</f>
        <v/>
      </c>
      <c r="E329" s="106" t="str">
        <f>IFERROR(IF(VLOOKUP($A329,'Annex 2 EHV charges'!$A:$O,8,FALSE)=0,"",VLOOKUP($A329,'Annex 2 EHV charges'!$A:$O,8,FALSE)),"")</f>
        <v/>
      </c>
      <c r="F329" s="107" t="str">
        <f>IFERROR(IF(VLOOKUP($A329,'Annex 2 EHV charges'!$A:$O,9,FALSE)=0,"",VLOOKUP($A329,'Annex 2 EHV charges'!$A:$O,9,FALSE)),"")</f>
        <v/>
      </c>
      <c r="G329" s="108" t="str">
        <f>IFERROR(IF(VLOOKUP($A329,'Annex 2 EHV charges'!$A:$O,10,FALSE)=0,"",VLOOKUP($A329,'Annex 2 EHV charges'!$A:$O,10,FALSE)),"")</f>
        <v/>
      </c>
      <c r="H329" s="108" t="str">
        <f>IFERROR(IF(VLOOKUP($A329,'Annex 2 EHV charges'!$A:$O,11,FALSE)=0,"",VLOOKUP($A329,'Annex 2 EHV charges'!$A:$O,11,FALSE)),"")</f>
        <v/>
      </c>
    </row>
    <row r="330" spans="1:8" x14ac:dyDescent="0.2">
      <c r="A330" s="101" t="str">
        <f t="array" ref="A330">IFERROR(INDEX('Annex 2 EHV charges'!$A$11:$A$410, MATCH(0, IF(ISBLANK('Annex 2 EHV charges'!$A$11:$A$410),1, COUNTIF(A$4:$A329, 'Annex 2 EHV charges'!$A$11:$A$410)), 0)),"")</f>
        <v/>
      </c>
      <c r="B330" s="101" t="str">
        <f>IF($A330="","",VLOOKUP($A330,'Annex 2 EHV charges'!$A:$O,2,0))</f>
        <v/>
      </c>
      <c r="C330" s="102" t="str">
        <f>IF($A330="","",VLOOKUP($A330,'Annex 2 EHV charges'!$A:$O,3,0))</f>
        <v/>
      </c>
      <c r="D330" s="101" t="str">
        <f>IF($A330="","",VLOOKUP($A330,'Annex 2 EHV charges'!$A:$O,7,0))</f>
        <v/>
      </c>
      <c r="E330" s="106" t="str">
        <f>IFERROR(IF(VLOOKUP($A330,'Annex 2 EHV charges'!$A:$O,8,FALSE)=0,"",VLOOKUP($A330,'Annex 2 EHV charges'!$A:$O,8,FALSE)),"")</f>
        <v/>
      </c>
      <c r="F330" s="107" t="str">
        <f>IFERROR(IF(VLOOKUP($A330,'Annex 2 EHV charges'!$A:$O,9,FALSE)=0,"",VLOOKUP($A330,'Annex 2 EHV charges'!$A:$O,9,FALSE)),"")</f>
        <v/>
      </c>
      <c r="G330" s="108" t="str">
        <f>IFERROR(IF(VLOOKUP($A330,'Annex 2 EHV charges'!$A:$O,10,FALSE)=0,"",VLOOKUP($A330,'Annex 2 EHV charges'!$A:$O,10,FALSE)),"")</f>
        <v/>
      </c>
      <c r="H330" s="108" t="str">
        <f>IFERROR(IF(VLOOKUP($A330,'Annex 2 EHV charges'!$A:$O,11,FALSE)=0,"",VLOOKUP($A330,'Annex 2 EHV charges'!$A:$O,11,FALSE)),"")</f>
        <v/>
      </c>
    </row>
    <row r="331" spans="1:8" x14ac:dyDescent="0.2">
      <c r="A331" s="101" t="str">
        <f t="array" ref="A331">IFERROR(INDEX('Annex 2 EHV charges'!$A$11:$A$410, MATCH(0, IF(ISBLANK('Annex 2 EHV charges'!$A$11:$A$410),1, COUNTIF(A$4:$A330, 'Annex 2 EHV charges'!$A$11:$A$410)), 0)),"")</f>
        <v/>
      </c>
      <c r="B331" s="101" t="str">
        <f>IF($A331="","",VLOOKUP($A331,'Annex 2 EHV charges'!$A:$O,2,0))</f>
        <v/>
      </c>
      <c r="C331" s="102" t="str">
        <f>IF($A331="","",VLOOKUP($A331,'Annex 2 EHV charges'!$A:$O,3,0))</f>
        <v/>
      </c>
      <c r="D331" s="101" t="str">
        <f>IF($A331="","",VLOOKUP($A331,'Annex 2 EHV charges'!$A:$O,7,0))</f>
        <v/>
      </c>
      <c r="E331" s="106" t="str">
        <f>IFERROR(IF(VLOOKUP($A331,'Annex 2 EHV charges'!$A:$O,8,FALSE)=0,"",VLOOKUP($A331,'Annex 2 EHV charges'!$A:$O,8,FALSE)),"")</f>
        <v/>
      </c>
      <c r="F331" s="107" t="str">
        <f>IFERROR(IF(VLOOKUP($A331,'Annex 2 EHV charges'!$A:$O,9,FALSE)=0,"",VLOOKUP($A331,'Annex 2 EHV charges'!$A:$O,9,FALSE)),"")</f>
        <v/>
      </c>
      <c r="G331" s="108" t="str">
        <f>IFERROR(IF(VLOOKUP($A331,'Annex 2 EHV charges'!$A:$O,10,FALSE)=0,"",VLOOKUP($A331,'Annex 2 EHV charges'!$A:$O,10,FALSE)),"")</f>
        <v/>
      </c>
      <c r="H331" s="108" t="str">
        <f>IFERROR(IF(VLOOKUP($A331,'Annex 2 EHV charges'!$A:$O,11,FALSE)=0,"",VLOOKUP($A331,'Annex 2 EHV charges'!$A:$O,11,FALSE)),"")</f>
        <v/>
      </c>
    </row>
    <row r="332" spans="1:8" x14ac:dyDescent="0.2">
      <c r="A332" s="101" t="str">
        <f t="array" ref="A332">IFERROR(INDEX('Annex 2 EHV charges'!$A$11:$A$410, MATCH(0, IF(ISBLANK('Annex 2 EHV charges'!$A$11:$A$410),1, COUNTIF(A$4:$A331, 'Annex 2 EHV charges'!$A$11:$A$410)), 0)),"")</f>
        <v/>
      </c>
      <c r="B332" s="101" t="str">
        <f>IF($A332="","",VLOOKUP($A332,'Annex 2 EHV charges'!$A:$O,2,0))</f>
        <v/>
      </c>
      <c r="C332" s="102" t="str">
        <f>IF($A332="","",VLOOKUP($A332,'Annex 2 EHV charges'!$A:$O,3,0))</f>
        <v/>
      </c>
      <c r="D332" s="101" t="str">
        <f>IF($A332="","",VLOOKUP($A332,'Annex 2 EHV charges'!$A:$O,7,0))</f>
        <v/>
      </c>
      <c r="E332" s="106" t="str">
        <f>IFERROR(IF(VLOOKUP($A332,'Annex 2 EHV charges'!$A:$O,8,FALSE)=0,"",VLOOKUP($A332,'Annex 2 EHV charges'!$A:$O,8,FALSE)),"")</f>
        <v/>
      </c>
      <c r="F332" s="107" t="str">
        <f>IFERROR(IF(VLOOKUP($A332,'Annex 2 EHV charges'!$A:$O,9,FALSE)=0,"",VLOOKUP($A332,'Annex 2 EHV charges'!$A:$O,9,FALSE)),"")</f>
        <v/>
      </c>
      <c r="G332" s="108" t="str">
        <f>IFERROR(IF(VLOOKUP($A332,'Annex 2 EHV charges'!$A:$O,10,FALSE)=0,"",VLOOKUP($A332,'Annex 2 EHV charges'!$A:$O,10,FALSE)),"")</f>
        <v/>
      </c>
      <c r="H332" s="108" t="str">
        <f>IFERROR(IF(VLOOKUP($A332,'Annex 2 EHV charges'!$A:$O,11,FALSE)=0,"",VLOOKUP($A332,'Annex 2 EHV charges'!$A:$O,11,FALSE)),"")</f>
        <v/>
      </c>
    </row>
    <row r="333" spans="1:8" x14ac:dyDescent="0.2">
      <c r="A333" s="101" t="str">
        <f t="array" ref="A333">IFERROR(INDEX('Annex 2 EHV charges'!$A$11:$A$410, MATCH(0, IF(ISBLANK('Annex 2 EHV charges'!$A$11:$A$410),1, COUNTIF(A$4:$A332, 'Annex 2 EHV charges'!$A$11:$A$410)), 0)),"")</f>
        <v/>
      </c>
      <c r="B333" s="101" t="str">
        <f>IF($A333="","",VLOOKUP($A333,'Annex 2 EHV charges'!$A:$O,2,0))</f>
        <v/>
      </c>
      <c r="C333" s="102" t="str">
        <f>IF($A333="","",VLOOKUP($A333,'Annex 2 EHV charges'!$A:$O,3,0))</f>
        <v/>
      </c>
      <c r="D333" s="101" t="str">
        <f>IF($A333="","",VLOOKUP($A333,'Annex 2 EHV charges'!$A:$O,7,0))</f>
        <v/>
      </c>
      <c r="E333" s="106" t="str">
        <f>IFERROR(IF(VLOOKUP($A333,'Annex 2 EHV charges'!$A:$O,8,FALSE)=0,"",VLOOKUP($A333,'Annex 2 EHV charges'!$A:$O,8,FALSE)),"")</f>
        <v/>
      </c>
      <c r="F333" s="107" t="str">
        <f>IFERROR(IF(VLOOKUP($A333,'Annex 2 EHV charges'!$A:$O,9,FALSE)=0,"",VLOOKUP($A333,'Annex 2 EHV charges'!$A:$O,9,FALSE)),"")</f>
        <v/>
      </c>
      <c r="G333" s="108" t="str">
        <f>IFERROR(IF(VLOOKUP($A333,'Annex 2 EHV charges'!$A:$O,10,FALSE)=0,"",VLOOKUP($A333,'Annex 2 EHV charges'!$A:$O,10,FALSE)),"")</f>
        <v/>
      </c>
      <c r="H333" s="108" t="str">
        <f>IFERROR(IF(VLOOKUP($A333,'Annex 2 EHV charges'!$A:$O,11,FALSE)=0,"",VLOOKUP($A333,'Annex 2 EHV charges'!$A:$O,11,FALSE)),"")</f>
        <v/>
      </c>
    </row>
    <row r="334" spans="1:8" x14ac:dyDescent="0.2">
      <c r="A334" s="101" t="str">
        <f t="array" ref="A334">IFERROR(INDEX('Annex 2 EHV charges'!$A$11:$A$410, MATCH(0, IF(ISBLANK('Annex 2 EHV charges'!$A$11:$A$410),1, COUNTIF(A$4:$A333, 'Annex 2 EHV charges'!$A$11:$A$410)), 0)),"")</f>
        <v/>
      </c>
      <c r="B334" s="101" t="str">
        <f>IF($A334="","",VLOOKUP($A334,'Annex 2 EHV charges'!$A:$O,2,0))</f>
        <v/>
      </c>
      <c r="C334" s="102" t="str">
        <f>IF($A334="","",VLOOKUP($A334,'Annex 2 EHV charges'!$A:$O,3,0))</f>
        <v/>
      </c>
      <c r="D334" s="101" t="str">
        <f>IF($A334="","",VLOOKUP($A334,'Annex 2 EHV charges'!$A:$O,7,0))</f>
        <v/>
      </c>
      <c r="E334" s="106" t="str">
        <f>IFERROR(IF(VLOOKUP($A334,'Annex 2 EHV charges'!$A:$O,8,FALSE)=0,"",VLOOKUP($A334,'Annex 2 EHV charges'!$A:$O,8,FALSE)),"")</f>
        <v/>
      </c>
      <c r="F334" s="107" t="str">
        <f>IFERROR(IF(VLOOKUP($A334,'Annex 2 EHV charges'!$A:$O,9,FALSE)=0,"",VLOOKUP($A334,'Annex 2 EHV charges'!$A:$O,9,FALSE)),"")</f>
        <v/>
      </c>
      <c r="G334" s="108" t="str">
        <f>IFERROR(IF(VLOOKUP($A334,'Annex 2 EHV charges'!$A:$O,10,FALSE)=0,"",VLOOKUP($A334,'Annex 2 EHV charges'!$A:$O,10,FALSE)),"")</f>
        <v/>
      </c>
      <c r="H334" s="108" t="str">
        <f>IFERROR(IF(VLOOKUP($A334,'Annex 2 EHV charges'!$A:$O,11,FALSE)=0,"",VLOOKUP($A334,'Annex 2 EHV charges'!$A:$O,11,FALSE)),"")</f>
        <v/>
      </c>
    </row>
    <row r="335" spans="1:8" x14ac:dyDescent="0.2">
      <c r="A335" s="101" t="str">
        <f t="array" ref="A335">IFERROR(INDEX('Annex 2 EHV charges'!$A$11:$A$410, MATCH(0, IF(ISBLANK('Annex 2 EHV charges'!$A$11:$A$410),1, COUNTIF(A$4:$A334, 'Annex 2 EHV charges'!$A$11:$A$410)), 0)),"")</f>
        <v/>
      </c>
      <c r="B335" s="101" t="str">
        <f>IF($A335="","",VLOOKUP($A335,'Annex 2 EHV charges'!$A:$O,2,0))</f>
        <v/>
      </c>
      <c r="C335" s="102" t="str">
        <f>IF($A335="","",VLOOKUP($A335,'Annex 2 EHV charges'!$A:$O,3,0))</f>
        <v/>
      </c>
      <c r="D335" s="101" t="str">
        <f>IF($A335="","",VLOOKUP($A335,'Annex 2 EHV charges'!$A:$O,7,0))</f>
        <v/>
      </c>
      <c r="E335" s="106" t="str">
        <f>IFERROR(IF(VLOOKUP($A335,'Annex 2 EHV charges'!$A:$O,8,FALSE)=0,"",VLOOKUP($A335,'Annex 2 EHV charges'!$A:$O,8,FALSE)),"")</f>
        <v/>
      </c>
      <c r="F335" s="107" t="str">
        <f>IFERROR(IF(VLOOKUP($A335,'Annex 2 EHV charges'!$A:$O,9,FALSE)=0,"",VLOOKUP($A335,'Annex 2 EHV charges'!$A:$O,9,FALSE)),"")</f>
        <v/>
      </c>
      <c r="G335" s="108" t="str">
        <f>IFERROR(IF(VLOOKUP($A335,'Annex 2 EHV charges'!$A:$O,10,FALSE)=0,"",VLOOKUP($A335,'Annex 2 EHV charges'!$A:$O,10,FALSE)),"")</f>
        <v/>
      </c>
      <c r="H335" s="108" t="str">
        <f>IFERROR(IF(VLOOKUP($A335,'Annex 2 EHV charges'!$A:$O,11,FALSE)=0,"",VLOOKUP($A335,'Annex 2 EHV charges'!$A:$O,11,FALSE)),"")</f>
        <v/>
      </c>
    </row>
    <row r="336" spans="1:8" x14ac:dyDescent="0.2">
      <c r="A336" s="101" t="str">
        <f t="array" ref="A336">IFERROR(INDEX('Annex 2 EHV charges'!$A$11:$A$410, MATCH(0, IF(ISBLANK('Annex 2 EHV charges'!$A$11:$A$410),1, COUNTIF(A$4:$A335, 'Annex 2 EHV charges'!$A$11:$A$410)), 0)),"")</f>
        <v/>
      </c>
      <c r="B336" s="101" t="str">
        <f>IF($A336="","",VLOOKUP($A336,'Annex 2 EHV charges'!$A:$O,2,0))</f>
        <v/>
      </c>
      <c r="C336" s="102" t="str">
        <f>IF($A336="","",VLOOKUP($A336,'Annex 2 EHV charges'!$A:$O,3,0))</f>
        <v/>
      </c>
      <c r="D336" s="101" t="str">
        <f>IF($A336="","",VLOOKUP($A336,'Annex 2 EHV charges'!$A:$O,7,0))</f>
        <v/>
      </c>
      <c r="E336" s="106" t="str">
        <f>IFERROR(IF(VLOOKUP($A336,'Annex 2 EHV charges'!$A:$O,8,FALSE)=0,"",VLOOKUP($A336,'Annex 2 EHV charges'!$A:$O,8,FALSE)),"")</f>
        <v/>
      </c>
      <c r="F336" s="107" t="str">
        <f>IFERROR(IF(VLOOKUP($A336,'Annex 2 EHV charges'!$A:$O,9,FALSE)=0,"",VLOOKUP($A336,'Annex 2 EHV charges'!$A:$O,9,FALSE)),"")</f>
        <v/>
      </c>
      <c r="G336" s="108" t="str">
        <f>IFERROR(IF(VLOOKUP($A336,'Annex 2 EHV charges'!$A:$O,10,FALSE)=0,"",VLOOKUP($A336,'Annex 2 EHV charges'!$A:$O,10,FALSE)),"")</f>
        <v/>
      </c>
      <c r="H336" s="108" t="str">
        <f>IFERROR(IF(VLOOKUP($A336,'Annex 2 EHV charges'!$A:$O,11,FALSE)=0,"",VLOOKUP($A336,'Annex 2 EHV charges'!$A:$O,11,FALSE)),"")</f>
        <v/>
      </c>
    </row>
    <row r="337" spans="1:8" x14ac:dyDescent="0.2">
      <c r="A337" s="101" t="str">
        <f t="array" ref="A337">IFERROR(INDEX('Annex 2 EHV charges'!$A$11:$A$410, MATCH(0, IF(ISBLANK('Annex 2 EHV charges'!$A$11:$A$410),1, COUNTIF(A$4:$A336, 'Annex 2 EHV charges'!$A$11:$A$410)), 0)),"")</f>
        <v/>
      </c>
      <c r="B337" s="101" t="str">
        <f>IF($A337="","",VLOOKUP($A337,'Annex 2 EHV charges'!$A:$O,2,0))</f>
        <v/>
      </c>
      <c r="C337" s="102" t="str">
        <f>IF($A337="","",VLOOKUP($A337,'Annex 2 EHV charges'!$A:$O,3,0))</f>
        <v/>
      </c>
      <c r="D337" s="101" t="str">
        <f>IF($A337="","",VLOOKUP($A337,'Annex 2 EHV charges'!$A:$O,7,0))</f>
        <v/>
      </c>
      <c r="E337" s="106" t="str">
        <f>IFERROR(IF(VLOOKUP($A337,'Annex 2 EHV charges'!$A:$O,8,FALSE)=0,"",VLOOKUP($A337,'Annex 2 EHV charges'!$A:$O,8,FALSE)),"")</f>
        <v/>
      </c>
      <c r="F337" s="107" t="str">
        <f>IFERROR(IF(VLOOKUP($A337,'Annex 2 EHV charges'!$A:$O,9,FALSE)=0,"",VLOOKUP($A337,'Annex 2 EHV charges'!$A:$O,9,FALSE)),"")</f>
        <v/>
      </c>
      <c r="G337" s="108" t="str">
        <f>IFERROR(IF(VLOOKUP($A337,'Annex 2 EHV charges'!$A:$O,10,FALSE)=0,"",VLOOKUP($A337,'Annex 2 EHV charges'!$A:$O,10,FALSE)),"")</f>
        <v/>
      </c>
      <c r="H337" s="108" t="str">
        <f>IFERROR(IF(VLOOKUP($A337,'Annex 2 EHV charges'!$A:$O,11,FALSE)=0,"",VLOOKUP($A337,'Annex 2 EHV charges'!$A:$O,11,FALSE)),"")</f>
        <v/>
      </c>
    </row>
    <row r="338" spans="1:8" x14ac:dyDescent="0.2">
      <c r="A338" s="101" t="str">
        <f t="array" ref="A338">IFERROR(INDEX('Annex 2 EHV charges'!$A$11:$A$410, MATCH(0, IF(ISBLANK('Annex 2 EHV charges'!$A$11:$A$410),1, COUNTIF(A$4:$A337, 'Annex 2 EHV charges'!$A$11:$A$410)), 0)),"")</f>
        <v/>
      </c>
      <c r="B338" s="101" t="str">
        <f>IF($A338="","",VLOOKUP($A338,'Annex 2 EHV charges'!$A:$O,2,0))</f>
        <v/>
      </c>
      <c r="C338" s="102" t="str">
        <f>IF($A338="","",VLOOKUP($A338,'Annex 2 EHV charges'!$A:$O,3,0))</f>
        <v/>
      </c>
      <c r="D338" s="101" t="str">
        <f>IF($A338="","",VLOOKUP($A338,'Annex 2 EHV charges'!$A:$O,7,0))</f>
        <v/>
      </c>
      <c r="E338" s="106" t="str">
        <f>IFERROR(IF(VLOOKUP($A338,'Annex 2 EHV charges'!$A:$O,8,FALSE)=0,"",VLOOKUP($A338,'Annex 2 EHV charges'!$A:$O,8,FALSE)),"")</f>
        <v/>
      </c>
      <c r="F338" s="107" t="str">
        <f>IFERROR(IF(VLOOKUP($A338,'Annex 2 EHV charges'!$A:$O,9,FALSE)=0,"",VLOOKUP($A338,'Annex 2 EHV charges'!$A:$O,9,FALSE)),"")</f>
        <v/>
      </c>
      <c r="G338" s="108" t="str">
        <f>IFERROR(IF(VLOOKUP($A338,'Annex 2 EHV charges'!$A:$O,10,FALSE)=0,"",VLOOKUP($A338,'Annex 2 EHV charges'!$A:$O,10,FALSE)),"")</f>
        <v/>
      </c>
      <c r="H338" s="108" t="str">
        <f>IFERROR(IF(VLOOKUP($A338,'Annex 2 EHV charges'!$A:$O,11,FALSE)=0,"",VLOOKUP($A338,'Annex 2 EHV charges'!$A:$O,11,FALSE)),"")</f>
        <v/>
      </c>
    </row>
    <row r="339" spans="1:8" x14ac:dyDescent="0.2">
      <c r="A339" s="101" t="str">
        <f t="array" ref="A339">IFERROR(INDEX('Annex 2 EHV charges'!$A$11:$A$410, MATCH(0, IF(ISBLANK('Annex 2 EHV charges'!$A$11:$A$410),1, COUNTIF(A$4:$A338, 'Annex 2 EHV charges'!$A$11:$A$410)), 0)),"")</f>
        <v/>
      </c>
      <c r="B339" s="101" t="str">
        <f>IF($A339="","",VLOOKUP($A339,'Annex 2 EHV charges'!$A:$O,2,0))</f>
        <v/>
      </c>
      <c r="C339" s="102" t="str">
        <f>IF($A339="","",VLOOKUP($A339,'Annex 2 EHV charges'!$A:$O,3,0))</f>
        <v/>
      </c>
      <c r="D339" s="101" t="str">
        <f>IF($A339="","",VLOOKUP($A339,'Annex 2 EHV charges'!$A:$O,7,0))</f>
        <v/>
      </c>
      <c r="E339" s="106" t="str">
        <f>IFERROR(IF(VLOOKUP($A339,'Annex 2 EHV charges'!$A:$O,8,FALSE)=0,"",VLOOKUP($A339,'Annex 2 EHV charges'!$A:$O,8,FALSE)),"")</f>
        <v/>
      </c>
      <c r="F339" s="107" t="str">
        <f>IFERROR(IF(VLOOKUP($A339,'Annex 2 EHV charges'!$A:$O,9,FALSE)=0,"",VLOOKUP($A339,'Annex 2 EHV charges'!$A:$O,9,FALSE)),"")</f>
        <v/>
      </c>
      <c r="G339" s="108" t="str">
        <f>IFERROR(IF(VLOOKUP($A339,'Annex 2 EHV charges'!$A:$O,10,FALSE)=0,"",VLOOKUP($A339,'Annex 2 EHV charges'!$A:$O,10,FALSE)),"")</f>
        <v/>
      </c>
      <c r="H339" s="108" t="str">
        <f>IFERROR(IF(VLOOKUP($A339,'Annex 2 EHV charges'!$A:$O,11,FALSE)=0,"",VLOOKUP($A339,'Annex 2 EHV charges'!$A:$O,11,FALSE)),"")</f>
        <v/>
      </c>
    </row>
    <row r="340" spans="1:8" x14ac:dyDescent="0.2">
      <c r="A340" s="101" t="str">
        <f t="array" ref="A340">IFERROR(INDEX('Annex 2 EHV charges'!$A$11:$A$410, MATCH(0, IF(ISBLANK('Annex 2 EHV charges'!$A$11:$A$410),1, COUNTIF(A$4:$A339, 'Annex 2 EHV charges'!$A$11:$A$410)), 0)),"")</f>
        <v/>
      </c>
      <c r="B340" s="101" t="str">
        <f>IF($A340="","",VLOOKUP($A340,'Annex 2 EHV charges'!$A:$O,2,0))</f>
        <v/>
      </c>
      <c r="C340" s="102" t="str">
        <f>IF($A340="","",VLOOKUP($A340,'Annex 2 EHV charges'!$A:$O,3,0))</f>
        <v/>
      </c>
      <c r="D340" s="101" t="str">
        <f>IF($A340="","",VLOOKUP($A340,'Annex 2 EHV charges'!$A:$O,7,0))</f>
        <v/>
      </c>
      <c r="E340" s="106" t="str">
        <f>IFERROR(IF(VLOOKUP($A340,'Annex 2 EHV charges'!$A:$O,8,FALSE)=0,"",VLOOKUP($A340,'Annex 2 EHV charges'!$A:$O,8,FALSE)),"")</f>
        <v/>
      </c>
      <c r="F340" s="107" t="str">
        <f>IFERROR(IF(VLOOKUP($A340,'Annex 2 EHV charges'!$A:$O,9,FALSE)=0,"",VLOOKUP($A340,'Annex 2 EHV charges'!$A:$O,9,FALSE)),"")</f>
        <v/>
      </c>
      <c r="G340" s="108" t="str">
        <f>IFERROR(IF(VLOOKUP($A340,'Annex 2 EHV charges'!$A:$O,10,FALSE)=0,"",VLOOKUP($A340,'Annex 2 EHV charges'!$A:$O,10,FALSE)),"")</f>
        <v/>
      </c>
      <c r="H340" s="108" t="str">
        <f>IFERROR(IF(VLOOKUP($A340,'Annex 2 EHV charges'!$A:$O,11,FALSE)=0,"",VLOOKUP($A340,'Annex 2 EHV charges'!$A:$O,11,FALSE)),"")</f>
        <v/>
      </c>
    </row>
    <row r="341" spans="1:8" x14ac:dyDescent="0.2">
      <c r="A341" s="101" t="str">
        <f t="array" ref="A341">IFERROR(INDEX('Annex 2 EHV charges'!$A$11:$A$410, MATCH(0, IF(ISBLANK('Annex 2 EHV charges'!$A$11:$A$410),1, COUNTIF(A$4:$A340, 'Annex 2 EHV charges'!$A$11:$A$410)), 0)),"")</f>
        <v/>
      </c>
      <c r="B341" s="101" t="str">
        <f>IF($A341="","",VLOOKUP($A341,'Annex 2 EHV charges'!$A:$O,2,0))</f>
        <v/>
      </c>
      <c r="C341" s="102" t="str">
        <f>IF($A341="","",VLOOKUP($A341,'Annex 2 EHV charges'!$A:$O,3,0))</f>
        <v/>
      </c>
      <c r="D341" s="101" t="str">
        <f>IF($A341="","",VLOOKUP($A341,'Annex 2 EHV charges'!$A:$O,7,0))</f>
        <v/>
      </c>
      <c r="E341" s="106" t="str">
        <f>IFERROR(IF(VLOOKUP($A341,'Annex 2 EHV charges'!$A:$O,8,FALSE)=0,"",VLOOKUP($A341,'Annex 2 EHV charges'!$A:$O,8,FALSE)),"")</f>
        <v/>
      </c>
      <c r="F341" s="107" t="str">
        <f>IFERROR(IF(VLOOKUP($A341,'Annex 2 EHV charges'!$A:$O,9,FALSE)=0,"",VLOOKUP($A341,'Annex 2 EHV charges'!$A:$O,9,FALSE)),"")</f>
        <v/>
      </c>
      <c r="G341" s="108" t="str">
        <f>IFERROR(IF(VLOOKUP($A341,'Annex 2 EHV charges'!$A:$O,10,FALSE)=0,"",VLOOKUP($A341,'Annex 2 EHV charges'!$A:$O,10,FALSE)),"")</f>
        <v/>
      </c>
      <c r="H341" s="108" t="str">
        <f>IFERROR(IF(VLOOKUP($A341,'Annex 2 EHV charges'!$A:$O,11,FALSE)=0,"",VLOOKUP($A341,'Annex 2 EHV charges'!$A:$O,11,FALSE)),"")</f>
        <v/>
      </c>
    </row>
    <row r="342" spans="1:8" x14ac:dyDescent="0.2">
      <c r="A342" s="101" t="str">
        <f t="array" ref="A342">IFERROR(INDEX('Annex 2 EHV charges'!$A$11:$A$410, MATCH(0, IF(ISBLANK('Annex 2 EHV charges'!$A$11:$A$410),1, COUNTIF(A$4:$A341, 'Annex 2 EHV charges'!$A$11:$A$410)), 0)),"")</f>
        <v/>
      </c>
      <c r="B342" s="101" t="str">
        <f>IF($A342="","",VLOOKUP($A342,'Annex 2 EHV charges'!$A:$O,2,0))</f>
        <v/>
      </c>
      <c r="C342" s="102" t="str">
        <f>IF($A342="","",VLOOKUP($A342,'Annex 2 EHV charges'!$A:$O,3,0))</f>
        <v/>
      </c>
      <c r="D342" s="101" t="str">
        <f>IF($A342="","",VLOOKUP($A342,'Annex 2 EHV charges'!$A:$O,7,0))</f>
        <v/>
      </c>
      <c r="E342" s="106" t="str">
        <f>IFERROR(IF(VLOOKUP($A342,'Annex 2 EHV charges'!$A:$O,8,FALSE)=0,"",VLOOKUP($A342,'Annex 2 EHV charges'!$A:$O,8,FALSE)),"")</f>
        <v/>
      </c>
      <c r="F342" s="107" t="str">
        <f>IFERROR(IF(VLOOKUP($A342,'Annex 2 EHV charges'!$A:$O,9,FALSE)=0,"",VLOOKUP($A342,'Annex 2 EHV charges'!$A:$O,9,FALSE)),"")</f>
        <v/>
      </c>
      <c r="G342" s="108" t="str">
        <f>IFERROR(IF(VLOOKUP($A342,'Annex 2 EHV charges'!$A:$O,10,FALSE)=0,"",VLOOKUP($A342,'Annex 2 EHV charges'!$A:$O,10,FALSE)),"")</f>
        <v/>
      </c>
      <c r="H342" s="108" t="str">
        <f>IFERROR(IF(VLOOKUP($A342,'Annex 2 EHV charges'!$A:$O,11,FALSE)=0,"",VLOOKUP($A342,'Annex 2 EHV charges'!$A:$O,11,FALSE)),"")</f>
        <v/>
      </c>
    </row>
    <row r="343" spans="1:8" x14ac:dyDescent="0.2">
      <c r="A343" s="101" t="str">
        <f t="array" ref="A343">IFERROR(INDEX('Annex 2 EHV charges'!$A$11:$A$410, MATCH(0, IF(ISBLANK('Annex 2 EHV charges'!$A$11:$A$410),1, COUNTIF(A$4:$A342, 'Annex 2 EHV charges'!$A$11:$A$410)), 0)),"")</f>
        <v/>
      </c>
      <c r="B343" s="101" t="str">
        <f>IF($A343="","",VLOOKUP($A343,'Annex 2 EHV charges'!$A:$O,2,0))</f>
        <v/>
      </c>
      <c r="C343" s="102" t="str">
        <f>IF($A343="","",VLOOKUP($A343,'Annex 2 EHV charges'!$A:$O,3,0))</f>
        <v/>
      </c>
      <c r="D343" s="101" t="str">
        <f>IF($A343="","",VLOOKUP($A343,'Annex 2 EHV charges'!$A:$O,7,0))</f>
        <v/>
      </c>
      <c r="E343" s="106" t="str">
        <f>IFERROR(IF(VLOOKUP($A343,'Annex 2 EHV charges'!$A:$O,8,FALSE)=0,"",VLOOKUP($A343,'Annex 2 EHV charges'!$A:$O,8,FALSE)),"")</f>
        <v/>
      </c>
      <c r="F343" s="107" t="str">
        <f>IFERROR(IF(VLOOKUP($A343,'Annex 2 EHV charges'!$A:$O,9,FALSE)=0,"",VLOOKUP($A343,'Annex 2 EHV charges'!$A:$O,9,FALSE)),"")</f>
        <v/>
      </c>
      <c r="G343" s="108" t="str">
        <f>IFERROR(IF(VLOOKUP($A343,'Annex 2 EHV charges'!$A:$O,10,FALSE)=0,"",VLOOKUP($A343,'Annex 2 EHV charges'!$A:$O,10,FALSE)),"")</f>
        <v/>
      </c>
      <c r="H343" s="108" t="str">
        <f>IFERROR(IF(VLOOKUP($A343,'Annex 2 EHV charges'!$A:$O,11,FALSE)=0,"",VLOOKUP($A343,'Annex 2 EHV charges'!$A:$O,11,FALSE)),"")</f>
        <v/>
      </c>
    </row>
    <row r="344" spans="1:8" x14ac:dyDescent="0.2">
      <c r="A344" s="101" t="str">
        <f t="array" ref="A344">IFERROR(INDEX('Annex 2 EHV charges'!$A$11:$A$410, MATCH(0, IF(ISBLANK('Annex 2 EHV charges'!$A$11:$A$410),1, COUNTIF(A$4:$A343, 'Annex 2 EHV charges'!$A$11:$A$410)), 0)),"")</f>
        <v/>
      </c>
      <c r="B344" s="101" t="str">
        <f>IF($A344="","",VLOOKUP($A344,'Annex 2 EHV charges'!$A:$O,2,0))</f>
        <v/>
      </c>
      <c r="C344" s="102" t="str">
        <f>IF($A344="","",VLOOKUP($A344,'Annex 2 EHV charges'!$A:$O,3,0))</f>
        <v/>
      </c>
      <c r="D344" s="101" t="str">
        <f>IF($A344="","",VLOOKUP($A344,'Annex 2 EHV charges'!$A:$O,7,0))</f>
        <v/>
      </c>
      <c r="E344" s="106" t="str">
        <f>IFERROR(IF(VLOOKUP($A344,'Annex 2 EHV charges'!$A:$O,8,FALSE)=0,"",VLOOKUP($A344,'Annex 2 EHV charges'!$A:$O,8,FALSE)),"")</f>
        <v/>
      </c>
      <c r="F344" s="107" t="str">
        <f>IFERROR(IF(VLOOKUP($A344,'Annex 2 EHV charges'!$A:$O,9,FALSE)=0,"",VLOOKUP($A344,'Annex 2 EHV charges'!$A:$O,9,FALSE)),"")</f>
        <v/>
      </c>
      <c r="G344" s="108" t="str">
        <f>IFERROR(IF(VLOOKUP($A344,'Annex 2 EHV charges'!$A:$O,10,FALSE)=0,"",VLOOKUP($A344,'Annex 2 EHV charges'!$A:$O,10,FALSE)),"")</f>
        <v/>
      </c>
      <c r="H344" s="108" t="str">
        <f>IFERROR(IF(VLOOKUP($A344,'Annex 2 EHV charges'!$A:$O,11,FALSE)=0,"",VLOOKUP($A344,'Annex 2 EHV charges'!$A:$O,11,FALSE)),"")</f>
        <v/>
      </c>
    </row>
    <row r="345" spans="1:8" x14ac:dyDescent="0.2">
      <c r="A345" s="101" t="str">
        <f t="array" ref="A345">IFERROR(INDEX('Annex 2 EHV charges'!$A$11:$A$410, MATCH(0, IF(ISBLANK('Annex 2 EHV charges'!$A$11:$A$410),1, COUNTIF(A$4:$A344, 'Annex 2 EHV charges'!$A$11:$A$410)), 0)),"")</f>
        <v/>
      </c>
      <c r="B345" s="101" t="str">
        <f>IF($A345="","",VLOOKUP($A345,'Annex 2 EHV charges'!$A:$O,2,0))</f>
        <v/>
      </c>
      <c r="C345" s="102" t="str">
        <f>IF($A345="","",VLOOKUP($A345,'Annex 2 EHV charges'!$A:$O,3,0))</f>
        <v/>
      </c>
      <c r="D345" s="101" t="str">
        <f>IF($A345="","",VLOOKUP($A345,'Annex 2 EHV charges'!$A:$O,7,0))</f>
        <v/>
      </c>
      <c r="E345" s="106" t="str">
        <f>IFERROR(IF(VLOOKUP($A345,'Annex 2 EHV charges'!$A:$O,8,FALSE)=0,"",VLOOKUP($A345,'Annex 2 EHV charges'!$A:$O,8,FALSE)),"")</f>
        <v/>
      </c>
      <c r="F345" s="107" t="str">
        <f>IFERROR(IF(VLOOKUP($A345,'Annex 2 EHV charges'!$A:$O,9,FALSE)=0,"",VLOOKUP($A345,'Annex 2 EHV charges'!$A:$O,9,FALSE)),"")</f>
        <v/>
      </c>
      <c r="G345" s="108" t="str">
        <f>IFERROR(IF(VLOOKUP($A345,'Annex 2 EHV charges'!$A:$O,10,FALSE)=0,"",VLOOKUP($A345,'Annex 2 EHV charges'!$A:$O,10,FALSE)),"")</f>
        <v/>
      </c>
      <c r="H345" s="108" t="str">
        <f>IFERROR(IF(VLOOKUP($A345,'Annex 2 EHV charges'!$A:$O,11,FALSE)=0,"",VLOOKUP($A345,'Annex 2 EHV charges'!$A:$O,11,FALSE)),"")</f>
        <v/>
      </c>
    </row>
    <row r="346" spans="1:8" x14ac:dyDescent="0.2">
      <c r="A346" s="101" t="str">
        <f t="array" ref="A346">IFERROR(INDEX('Annex 2 EHV charges'!$A$11:$A$410, MATCH(0, IF(ISBLANK('Annex 2 EHV charges'!$A$11:$A$410),1, COUNTIF(A$4:$A345, 'Annex 2 EHV charges'!$A$11:$A$410)), 0)),"")</f>
        <v/>
      </c>
      <c r="B346" s="101" t="str">
        <f>IF($A346="","",VLOOKUP($A346,'Annex 2 EHV charges'!$A:$O,2,0))</f>
        <v/>
      </c>
      <c r="C346" s="102" t="str">
        <f>IF($A346="","",VLOOKUP($A346,'Annex 2 EHV charges'!$A:$O,3,0))</f>
        <v/>
      </c>
      <c r="D346" s="101" t="str">
        <f>IF($A346="","",VLOOKUP($A346,'Annex 2 EHV charges'!$A:$O,7,0))</f>
        <v/>
      </c>
      <c r="E346" s="106" t="str">
        <f>IFERROR(IF(VLOOKUP($A346,'Annex 2 EHV charges'!$A:$O,8,FALSE)=0,"",VLOOKUP($A346,'Annex 2 EHV charges'!$A:$O,8,FALSE)),"")</f>
        <v/>
      </c>
      <c r="F346" s="107" t="str">
        <f>IFERROR(IF(VLOOKUP($A346,'Annex 2 EHV charges'!$A:$O,9,FALSE)=0,"",VLOOKUP($A346,'Annex 2 EHV charges'!$A:$O,9,FALSE)),"")</f>
        <v/>
      </c>
      <c r="G346" s="108" t="str">
        <f>IFERROR(IF(VLOOKUP($A346,'Annex 2 EHV charges'!$A:$O,10,FALSE)=0,"",VLOOKUP($A346,'Annex 2 EHV charges'!$A:$O,10,FALSE)),"")</f>
        <v/>
      </c>
      <c r="H346" s="108" t="str">
        <f>IFERROR(IF(VLOOKUP($A346,'Annex 2 EHV charges'!$A:$O,11,FALSE)=0,"",VLOOKUP($A346,'Annex 2 EHV charges'!$A:$O,11,FALSE)),"")</f>
        <v/>
      </c>
    </row>
    <row r="347" spans="1:8" x14ac:dyDescent="0.2">
      <c r="A347" s="101" t="str">
        <f t="array" ref="A347">IFERROR(INDEX('Annex 2 EHV charges'!$A$11:$A$410, MATCH(0, IF(ISBLANK('Annex 2 EHV charges'!$A$11:$A$410),1, COUNTIF(A$4:$A346, 'Annex 2 EHV charges'!$A$11:$A$410)), 0)),"")</f>
        <v/>
      </c>
      <c r="B347" s="101" t="str">
        <f>IF($A347="","",VLOOKUP($A347,'Annex 2 EHV charges'!$A:$O,2,0))</f>
        <v/>
      </c>
      <c r="C347" s="102" t="str">
        <f>IF($A347="","",VLOOKUP($A347,'Annex 2 EHV charges'!$A:$O,3,0))</f>
        <v/>
      </c>
      <c r="D347" s="101" t="str">
        <f>IF($A347="","",VLOOKUP($A347,'Annex 2 EHV charges'!$A:$O,7,0))</f>
        <v/>
      </c>
      <c r="E347" s="106" t="str">
        <f>IFERROR(IF(VLOOKUP($A347,'Annex 2 EHV charges'!$A:$O,8,FALSE)=0,"",VLOOKUP($A347,'Annex 2 EHV charges'!$A:$O,8,FALSE)),"")</f>
        <v/>
      </c>
      <c r="F347" s="107" t="str">
        <f>IFERROR(IF(VLOOKUP($A347,'Annex 2 EHV charges'!$A:$O,9,FALSE)=0,"",VLOOKUP($A347,'Annex 2 EHV charges'!$A:$O,9,FALSE)),"")</f>
        <v/>
      </c>
      <c r="G347" s="108" t="str">
        <f>IFERROR(IF(VLOOKUP($A347,'Annex 2 EHV charges'!$A:$O,10,FALSE)=0,"",VLOOKUP($A347,'Annex 2 EHV charges'!$A:$O,10,FALSE)),"")</f>
        <v/>
      </c>
      <c r="H347" s="108" t="str">
        <f>IFERROR(IF(VLOOKUP($A347,'Annex 2 EHV charges'!$A:$O,11,FALSE)=0,"",VLOOKUP($A347,'Annex 2 EHV charges'!$A:$O,11,FALSE)),"")</f>
        <v/>
      </c>
    </row>
    <row r="348" spans="1:8" x14ac:dyDescent="0.2">
      <c r="A348" s="101" t="str">
        <f t="array" ref="A348">IFERROR(INDEX('Annex 2 EHV charges'!$A$11:$A$410, MATCH(0, IF(ISBLANK('Annex 2 EHV charges'!$A$11:$A$410),1, COUNTIF(A$4:$A347, 'Annex 2 EHV charges'!$A$11:$A$410)), 0)),"")</f>
        <v/>
      </c>
      <c r="B348" s="101" t="str">
        <f>IF($A348="","",VLOOKUP($A348,'Annex 2 EHV charges'!$A:$O,2,0))</f>
        <v/>
      </c>
      <c r="C348" s="102" t="str">
        <f>IF($A348="","",VLOOKUP($A348,'Annex 2 EHV charges'!$A:$O,3,0))</f>
        <v/>
      </c>
      <c r="D348" s="101" t="str">
        <f>IF($A348="","",VLOOKUP($A348,'Annex 2 EHV charges'!$A:$O,7,0))</f>
        <v/>
      </c>
      <c r="E348" s="106" t="str">
        <f>IFERROR(IF(VLOOKUP($A348,'Annex 2 EHV charges'!$A:$O,8,FALSE)=0,"",VLOOKUP($A348,'Annex 2 EHV charges'!$A:$O,8,FALSE)),"")</f>
        <v/>
      </c>
      <c r="F348" s="107" t="str">
        <f>IFERROR(IF(VLOOKUP($A348,'Annex 2 EHV charges'!$A:$O,9,FALSE)=0,"",VLOOKUP($A348,'Annex 2 EHV charges'!$A:$O,9,FALSE)),"")</f>
        <v/>
      </c>
      <c r="G348" s="108" t="str">
        <f>IFERROR(IF(VLOOKUP($A348,'Annex 2 EHV charges'!$A:$O,10,FALSE)=0,"",VLOOKUP($A348,'Annex 2 EHV charges'!$A:$O,10,FALSE)),"")</f>
        <v/>
      </c>
      <c r="H348" s="108" t="str">
        <f>IFERROR(IF(VLOOKUP($A348,'Annex 2 EHV charges'!$A:$O,11,FALSE)=0,"",VLOOKUP($A348,'Annex 2 EHV charges'!$A:$O,11,FALSE)),"")</f>
        <v/>
      </c>
    </row>
    <row r="349" spans="1:8" x14ac:dyDescent="0.2">
      <c r="A349" s="101" t="str">
        <f t="array" ref="A349">IFERROR(INDEX('Annex 2 EHV charges'!$A$11:$A$410, MATCH(0, IF(ISBLANK('Annex 2 EHV charges'!$A$11:$A$410),1, COUNTIF(A$4:$A348, 'Annex 2 EHV charges'!$A$11:$A$410)), 0)),"")</f>
        <v/>
      </c>
      <c r="B349" s="101" t="str">
        <f>IF($A349="","",VLOOKUP($A349,'Annex 2 EHV charges'!$A:$O,2,0))</f>
        <v/>
      </c>
      <c r="C349" s="102" t="str">
        <f>IF($A349="","",VLOOKUP($A349,'Annex 2 EHV charges'!$A:$O,3,0))</f>
        <v/>
      </c>
      <c r="D349" s="101" t="str">
        <f>IF($A349="","",VLOOKUP($A349,'Annex 2 EHV charges'!$A:$O,7,0))</f>
        <v/>
      </c>
      <c r="E349" s="106" t="str">
        <f>IFERROR(IF(VLOOKUP($A349,'Annex 2 EHV charges'!$A:$O,8,FALSE)=0,"",VLOOKUP($A349,'Annex 2 EHV charges'!$A:$O,8,FALSE)),"")</f>
        <v/>
      </c>
      <c r="F349" s="107" t="str">
        <f>IFERROR(IF(VLOOKUP($A349,'Annex 2 EHV charges'!$A:$O,9,FALSE)=0,"",VLOOKUP($A349,'Annex 2 EHV charges'!$A:$O,9,FALSE)),"")</f>
        <v/>
      </c>
      <c r="G349" s="108" t="str">
        <f>IFERROR(IF(VLOOKUP($A349,'Annex 2 EHV charges'!$A:$O,10,FALSE)=0,"",VLOOKUP($A349,'Annex 2 EHV charges'!$A:$O,10,FALSE)),"")</f>
        <v/>
      </c>
      <c r="H349" s="108" t="str">
        <f>IFERROR(IF(VLOOKUP($A349,'Annex 2 EHV charges'!$A:$O,11,FALSE)=0,"",VLOOKUP($A349,'Annex 2 EHV charges'!$A:$O,11,FALSE)),"")</f>
        <v/>
      </c>
    </row>
    <row r="350" spans="1:8" x14ac:dyDescent="0.2">
      <c r="A350" s="101" t="str">
        <f t="array" ref="A350">IFERROR(INDEX('Annex 2 EHV charges'!$A$11:$A$410, MATCH(0, IF(ISBLANK('Annex 2 EHV charges'!$A$11:$A$410),1, COUNTIF(A$4:$A349, 'Annex 2 EHV charges'!$A$11:$A$410)), 0)),"")</f>
        <v/>
      </c>
      <c r="B350" s="101" t="str">
        <f>IF($A350="","",VLOOKUP($A350,'Annex 2 EHV charges'!$A:$O,2,0))</f>
        <v/>
      </c>
      <c r="C350" s="102" t="str">
        <f>IF($A350="","",VLOOKUP($A350,'Annex 2 EHV charges'!$A:$O,3,0))</f>
        <v/>
      </c>
      <c r="D350" s="101" t="str">
        <f>IF($A350="","",VLOOKUP($A350,'Annex 2 EHV charges'!$A:$O,7,0))</f>
        <v/>
      </c>
      <c r="E350" s="106" t="str">
        <f>IFERROR(IF(VLOOKUP($A350,'Annex 2 EHV charges'!$A:$O,8,FALSE)=0,"",VLOOKUP($A350,'Annex 2 EHV charges'!$A:$O,8,FALSE)),"")</f>
        <v/>
      </c>
      <c r="F350" s="107" t="str">
        <f>IFERROR(IF(VLOOKUP($A350,'Annex 2 EHV charges'!$A:$O,9,FALSE)=0,"",VLOOKUP($A350,'Annex 2 EHV charges'!$A:$O,9,FALSE)),"")</f>
        <v/>
      </c>
      <c r="G350" s="108" t="str">
        <f>IFERROR(IF(VLOOKUP($A350,'Annex 2 EHV charges'!$A:$O,10,FALSE)=0,"",VLOOKUP($A350,'Annex 2 EHV charges'!$A:$O,10,FALSE)),"")</f>
        <v/>
      </c>
      <c r="H350" s="108" t="str">
        <f>IFERROR(IF(VLOOKUP($A350,'Annex 2 EHV charges'!$A:$O,11,FALSE)=0,"",VLOOKUP($A350,'Annex 2 EHV charges'!$A:$O,11,FALSE)),"")</f>
        <v/>
      </c>
    </row>
    <row r="351" spans="1:8" x14ac:dyDescent="0.2">
      <c r="A351" s="101" t="str">
        <f t="array" ref="A351">IFERROR(INDEX('Annex 2 EHV charges'!$A$11:$A$410, MATCH(0, IF(ISBLANK('Annex 2 EHV charges'!$A$11:$A$410),1, COUNTIF(A$4:$A350, 'Annex 2 EHV charges'!$A$11:$A$410)), 0)),"")</f>
        <v/>
      </c>
      <c r="B351" s="101" t="str">
        <f>IF($A351="","",VLOOKUP($A351,'Annex 2 EHV charges'!$A:$O,2,0))</f>
        <v/>
      </c>
      <c r="C351" s="102" t="str">
        <f>IF($A351="","",VLOOKUP($A351,'Annex 2 EHV charges'!$A:$O,3,0))</f>
        <v/>
      </c>
      <c r="D351" s="101" t="str">
        <f>IF($A351="","",VLOOKUP($A351,'Annex 2 EHV charges'!$A:$O,7,0))</f>
        <v/>
      </c>
      <c r="E351" s="106" t="str">
        <f>IFERROR(IF(VLOOKUP($A351,'Annex 2 EHV charges'!$A:$O,8,FALSE)=0,"",VLOOKUP($A351,'Annex 2 EHV charges'!$A:$O,8,FALSE)),"")</f>
        <v/>
      </c>
      <c r="F351" s="107" t="str">
        <f>IFERROR(IF(VLOOKUP($A351,'Annex 2 EHV charges'!$A:$O,9,FALSE)=0,"",VLOOKUP($A351,'Annex 2 EHV charges'!$A:$O,9,FALSE)),"")</f>
        <v/>
      </c>
      <c r="G351" s="108" t="str">
        <f>IFERROR(IF(VLOOKUP($A351,'Annex 2 EHV charges'!$A:$O,10,FALSE)=0,"",VLOOKUP($A351,'Annex 2 EHV charges'!$A:$O,10,FALSE)),"")</f>
        <v/>
      </c>
      <c r="H351" s="108" t="str">
        <f>IFERROR(IF(VLOOKUP($A351,'Annex 2 EHV charges'!$A:$O,11,FALSE)=0,"",VLOOKUP($A351,'Annex 2 EHV charges'!$A:$O,11,FALSE)),"")</f>
        <v/>
      </c>
    </row>
    <row r="352" spans="1:8" x14ac:dyDescent="0.2">
      <c r="A352" s="101" t="str">
        <f t="array" ref="A352">IFERROR(INDEX('Annex 2 EHV charges'!$A$11:$A$410, MATCH(0, IF(ISBLANK('Annex 2 EHV charges'!$A$11:$A$410),1, COUNTIF(A$4:$A351, 'Annex 2 EHV charges'!$A$11:$A$410)), 0)),"")</f>
        <v/>
      </c>
      <c r="B352" s="101" t="str">
        <f>IF($A352="","",VLOOKUP($A352,'Annex 2 EHV charges'!$A:$O,2,0))</f>
        <v/>
      </c>
      <c r="C352" s="102" t="str">
        <f>IF($A352="","",VLOOKUP($A352,'Annex 2 EHV charges'!$A:$O,3,0))</f>
        <v/>
      </c>
      <c r="D352" s="101" t="str">
        <f>IF($A352="","",VLOOKUP($A352,'Annex 2 EHV charges'!$A:$O,7,0))</f>
        <v/>
      </c>
      <c r="E352" s="106" t="str">
        <f>IFERROR(IF(VLOOKUP($A352,'Annex 2 EHV charges'!$A:$O,8,FALSE)=0,"",VLOOKUP($A352,'Annex 2 EHV charges'!$A:$O,8,FALSE)),"")</f>
        <v/>
      </c>
      <c r="F352" s="107" t="str">
        <f>IFERROR(IF(VLOOKUP($A352,'Annex 2 EHV charges'!$A:$O,9,FALSE)=0,"",VLOOKUP($A352,'Annex 2 EHV charges'!$A:$O,9,FALSE)),"")</f>
        <v/>
      </c>
      <c r="G352" s="108" t="str">
        <f>IFERROR(IF(VLOOKUP($A352,'Annex 2 EHV charges'!$A:$O,10,FALSE)=0,"",VLOOKUP($A352,'Annex 2 EHV charges'!$A:$O,10,FALSE)),"")</f>
        <v/>
      </c>
      <c r="H352" s="108" t="str">
        <f>IFERROR(IF(VLOOKUP($A352,'Annex 2 EHV charges'!$A:$O,11,FALSE)=0,"",VLOOKUP($A352,'Annex 2 EHV charges'!$A:$O,11,FALSE)),"")</f>
        <v/>
      </c>
    </row>
    <row r="353" spans="1:8" x14ac:dyDescent="0.2">
      <c r="A353" s="101" t="str">
        <f t="array" ref="A353">IFERROR(INDEX('Annex 2 EHV charges'!$A$11:$A$410, MATCH(0, IF(ISBLANK('Annex 2 EHV charges'!$A$11:$A$410),1, COUNTIF(A$4:$A352, 'Annex 2 EHV charges'!$A$11:$A$410)), 0)),"")</f>
        <v/>
      </c>
      <c r="B353" s="101" t="str">
        <f>IF($A353="","",VLOOKUP($A353,'Annex 2 EHV charges'!$A:$O,2,0))</f>
        <v/>
      </c>
      <c r="C353" s="102" t="str">
        <f>IF($A353="","",VLOOKUP($A353,'Annex 2 EHV charges'!$A:$O,3,0))</f>
        <v/>
      </c>
      <c r="D353" s="101" t="str">
        <f>IF($A353="","",VLOOKUP($A353,'Annex 2 EHV charges'!$A:$O,7,0))</f>
        <v/>
      </c>
      <c r="E353" s="106" t="str">
        <f>IFERROR(IF(VLOOKUP($A353,'Annex 2 EHV charges'!$A:$O,8,FALSE)=0,"",VLOOKUP($A353,'Annex 2 EHV charges'!$A:$O,8,FALSE)),"")</f>
        <v/>
      </c>
      <c r="F353" s="107" t="str">
        <f>IFERROR(IF(VLOOKUP($A353,'Annex 2 EHV charges'!$A:$O,9,FALSE)=0,"",VLOOKUP($A353,'Annex 2 EHV charges'!$A:$O,9,FALSE)),"")</f>
        <v/>
      </c>
      <c r="G353" s="108" t="str">
        <f>IFERROR(IF(VLOOKUP($A353,'Annex 2 EHV charges'!$A:$O,10,FALSE)=0,"",VLOOKUP($A353,'Annex 2 EHV charges'!$A:$O,10,FALSE)),"")</f>
        <v/>
      </c>
      <c r="H353" s="108" t="str">
        <f>IFERROR(IF(VLOOKUP($A353,'Annex 2 EHV charges'!$A:$O,11,FALSE)=0,"",VLOOKUP($A353,'Annex 2 EHV charges'!$A:$O,11,FALSE)),"")</f>
        <v/>
      </c>
    </row>
    <row r="354" spans="1:8" x14ac:dyDescent="0.2">
      <c r="A354" s="101" t="str">
        <f t="array" ref="A354">IFERROR(INDEX('Annex 2 EHV charges'!$A$11:$A$410, MATCH(0, IF(ISBLANK('Annex 2 EHV charges'!$A$11:$A$410),1, COUNTIF(A$4:$A353, 'Annex 2 EHV charges'!$A$11:$A$410)), 0)),"")</f>
        <v/>
      </c>
      <c r="B354" s="101" t="str">
        <f>IF($A354="","",VLOOKUP($A354,'Annex 2 EHV charges'!$A:$O,2,0))</f>
        <v/>
      </c>
      <c r="C354" s="102" t="str">
        <f>IF($A354="","",VLOOKUP($A354,'Annex 2 EHV charges'!$A:$O,3,0))</f>
        <v/>
      </c>
      <c r="D354" s="101" t="str">
        <f>IF($A354="","",VLOOKUP($A354,'Annex 2 EHV charges'!$A:$O,7,0))</f>
        <v/>
      </c>
      <c r="E354" s="106" t="str">
        <f>IFERROR(IF(VLOOKUP($A354,'Annex 2 EHV charges'!$A:$O,8,FALSE)=0,"",VLOOKUP($A354,'Annex 2 EHV charges'!$A:$O,8,FALSE)),"")</f>
        <v/>
      </c>
      <c r="F354" s="107" t="str">
        <f>IFERROR(IF(VLOOKUP($A354,'Annex 2 EHV charges'!$A:$O,9,FALSE)=0,"",VLOOKUP($A354,'Annex 2 EHV charges'!$A:$O,9,FALSE)),"")</f>
        <v/>
      </c>
      <c r="G354" s="108" t="str">
        <f>IFERROR(IF(VLOOKUP($A354,'Annex 2 EHV charges'!$A:$O,10,FALSE)=0,"",VLOOKUP($A354,'Annex 2 EHV charges'!$A:$O,10,FALSE)),"")</f>
        <v/>
      </c>
      <c r="H354" s="108" t="str">
        <f>IFERROR(IF(VLOOKUP($A354,'Annex 2 EHV charges'!$A:$O,11,FALSE)=0,"",VLOOKUP($A354,'Annex 2 EHV charges'!$A:$O,11,FALSE)),"")</f>
        <v/>
      </c>
    </row>
    <row r="355" spans="1:8" x14ac:dyDescent="0.2">
      <c r="A355" s="101" t="str">
        <f t="array" ref="A355">IFERROR(INDEX('Annex 2 EHV charges'!$A$11:$A$410, MATCH(0, IF(ISBLANK('Annex 2 EHV charges'!$A$11:$A$410),1, COUNTIF(A$4:$A354, 'Annex 2 EHV charges'!$A$11:$A$410)), 0)),"")</f>
        <v/>
      </c>
      <c r="B355" s="101" t="str">
        <f>IF($A355="","",VLOOKUP($A355,'Annex 2 EHV charges'!$A:$O,2,0))</f>
        <v/>
      </c>
      <c r="C355" s="102" t="str">
        <f>IF($A355="","",VLOOKUP($A355,'Annex 2 EHV charges'!$A:$O,3,0))</f>
        <v/>
      </c>
      <c r="D355" s="101" t="str">
        <f>IF($A355="","",VLOOKUP($A355,'Annex 2 EHV charges'!$A:$O,7,0))</f>
        <v/>
      </c>
      <c r="E355" s="106" t="str">
        <f>IFERROR(IF(VLOOKUP($A355,'Annex 2 EHV charges'!$A:$O,8,FALSE)=0,"",VLOOKUP($A355,'Annex 2 EHV charges'!$A:$O,8,FALSE)),"")</f>
        <v/>
      </c>
      <c r="F355" s="107" t="str">
        <f>IFERROR(IF(VLOOKUP($A355,'Annex 2 EHV charges'!$A:$O,9,FALSE)=0,"",VLOOKUP($A355,'Annex 2 EHV charges'!$A:$O,9,FALSE)),"")</f>
        <v/>
      </c>
      <c r="G355" s="108" t="str">
        <f>IFERROR(IF(VLOOKUP($A355,'Annex 2 EHV charges'!$A:$O,10,FALSE)=0,"",VLOOKUP($A355,'Annex 2 EHV charges'!$A:$O,10,FALSE)),"")</f>
        <v/>
      </c>
      <c r="H355" s="108" t="str">
        <f>IFERROR(IF(VLOOKUP($A355,'Annex 2 EHV charges'!$A:$O,11,FALSE)=0,"",VLOOKUP($A355,'Annex 2 EHV charges'!$A:$O,11,FALSE)),"")</f>
        <v/>
      </c>
    </row>
    <row r="356" spans="1:8" x14ac:dyDescent="0.2">
      <c r="A356" s="101" t="str">
        <f t="array" ref="A356">IFERROR(INDEX('Annex 2 EHV charges'!$A$11:$A$410, MATCH(0, IF(ISBLANK('Annex 2 EHV charges'!$A$11:$A$410),1, COUNTIF(A$4:$A355, 'Annex 2 EHV charges'!$A$11:$A$410)), 0)),"")</f>
        <v/>
      </c>
      <c r="B356" s="101" t="str">
        <f>IF($A356="","",VLOOKUP($A356,'Annex 2 EHV charges'!$A:$O,2,0))</f>
        <v/>
      </c>
      <c r="C356" s="102" t="str">
        <f>IF($A356="","",VLOOKUP($A356,'Annex 2 EHV charges'!$A:$O,3,0))</f>
        <v/>
      </c>
      <c r="D356" s="101" t="str">
        <f>IF($A356="","",VLOOKUP($A356,'Annex 2 EHV charges'!$A:$O,7,0))</f>
        <v/>
      </c>
      <c r="E356" s="106" t="str">
        <f>IFERROR(IF(VLOOKUP($A356,'Annex 2 EHV charges'!$A:$O,8,FALSE)=0,"",VLOOKUP($A356,'Annex 2 EHV charges'!$A:$O,8,FALSE)),"")</f>
        <v/>
      </c>
      <c r="F356" s="107" t="str">
        <f>IFERROR(IF(VLOOKUP($A356,'Annex 2 EHV charges'!$A:$O,9,FALSE)=0,"",VLOOKUP($A356,'Annex 2 EHV charges'!$A:$O,9,FALSE)),"")</f>
        <v/>
      </c>
      <c r="G356" s="108" t="str">
        <f>IFERROR(IF(VLOOKUP($A356,'Annex 2 EHV charges'!$A:$O,10,FALSE)=0,"",VLOOKUP($A356,'Annex 2 EHV charges'!$A:$O,10,FALSE)),"")</f>
        <v/>
      </c>
      <c r="H356" s="108" t="str">
        <f>IFERROR(IF(VLOOKUP($A356,'Annex 2 EHV charges'!$A:$O,11,FALSE)=0,"",VLOOKUP($A356,'Annex 2 EHV charges'!$A:$O,11,FALSE)),"")</f>
        <v/>
      </c>
    </row>
    <row r="357" spans="1:8" x14ac:dyDescent="0.2">
      <c r="A357" s="101" t="str">
        <f t="array" ref="A357">IFERROR(INDEX('Annex 2 EHV charges'!$A$11:$A$410, MATCH(0, IF(ISBLANK('Annex 2 EHV charges'!$A$11:$A$410),1, COUNTIF(A$4:$A356, 'Annex 2 EHV charges'!$A$11:$A$410)), 0)),"")</f>
        <v/>
      </c>
      <c r="B357" s="101" t="str">
        <f>IF($A357="","",VLOOKUP($A357,'Annex 2 EHV charges'!$A:$O,2,0))</f>
        <v/>
      </c>
      <c r="C357" s="102" t="str">
        <f>IF($A357="","",VLOOKUP($A357,'Annex 2 EHV charges'!$A:$O,3,0))</f>
        <v/>
      </c>
      <c r="D357" s="101" t="str">
        <f>IF($A357="","",VLOOKUP($A357,'Annex 2 EHV charges'!$A:$O,7,0))</f>
        <v/>
      </c>
      <c r="E357" s="106" t="str">
        <f>IFERROR(IF(VLOOKUP($A357,'Annex 2 EHV charges'!$A:$O,8,FALSE)=0,"",VLOOKUP($A357,'Annex 2 EHV charges'!$A:$O,8,FALSE)),"")</f>
        <v/>
      </c>
      <c r="F357" s="107" t="str">
        <f>IFERROR(IF(VLOOKUP($A357,'Annex 2 EHV charges'!$A:$O,9,FALSE)=0,"",VLOOKUP($A357,'Annex 2 EHV charges'!$A:$O,9,FALSE)),"")</f>
        <v/>
      </c>
      <c r="G357" s="108" t="str">
        <f>IFERROR(IF(VLOOKUP($A357,'Annex 2 EHV charges'!$A:$O,10,FALSE)=0,"",VLOOKUP($A357,'Annex 2 EHV charges'!$A:$O,10,FALSE)),"")</f>
        <v/>
      </c>
      <c r="H357" s="108" t="str">
        <f>IFERROR(IF(VLOOKUP($A357,'Annex 2 EHV charges'!$A:$O,11,FALSE)=0,"",VLOOKUP($A357,'Annex 2 EHV charges'!$A:$O,11,FALSE)),"")</f>
        <v/>
      </c>
    </row>
    <row r="358" spans="1:8" x14ac:dyDescent="0.2">
      <c r="A358" s="101" t="str">
        <f t="array" ref="A358">IFERROR(INDEX('Annex 2 EHV charges'!$A$11:$A$410, MATCH(0, IF(ISBLANK('Annex 2 EHV charges'!$A$11:$A$410),1, COUNTIF(A$4:$A357, 'Annex 2 EHV charges'!$A$11:$A$410)), 0)),"")</f>
        <v/>
      </c>
      <c r="B358" s="101" t="str">
        <f>IF($A358="","",VLOOKUP($A358,'Annex 2 EHV charges'!$A:$O,2,0))</f>
        <v/>
      </c>
      <c r="C358" s="102" t="str">
        <f>IF($A358="","",VLOOKUP($A358,'Annex 2 EHV charges'!$A:$O,3,0))</f>
        <v/>
      </c>
      <c r="D358" s="101" t="str">
        <f>IF($A358="","",VLOOKUP($A358,'Annex 2 EHV charges'!$A:$O,7,0))</f>
        <v/>
      </c>
      <c r="E358" s="106" t="str">
        <f>IFERROR(IF(VLOOKUP($A358,'Annex 2 EHV charges'!$A:$O,8,FALSE)=0,"",VLOOKUP($A358,'Annex 2 EHV charges'!$A:$O,8,FALSE)),"")</f>
        <v/>
      </c>
      <c r="F358" s="107" t="str">
        <f>IFERROR(IF(VLOOKUP($A358,'Annex 2 EHV charges'!$A:$O,9,FALSE)=0,"",VLOOKUP($A358,'Annex 2 EHV charges'!$A:$O,9,FALSE)),"")</f>
        <v/>
      </c>
      <c r="G358" s="108" t="str">
        <f>IFERROR(IF(VLOOKUP($A358,'Annex 2 EHV charges'!$A:$O,10,FALSE)=0,"",VLOOKUP($A358,'Annex 2 EHV charges'!$A:$O,10,FALSE)),"")</f>
        <v/>
      </c>
      <c r="H358" s="108" t="str">
        <f>IFERROR(IF(VLOOKUP($A358,'Annex 2 EHV charges'!$A:$O,11,FALSE)=0,"",VLOOKUP($A358,'Annex 2 EHV charges'!$A:$O,11,FALSE)),"")</f>
        <v/>
      </c>
    </row>
    <row r="359" spans="1:8" x14ac:dyDescent="0.2">
      <c r="A359" s="101" t="str">
        <f t="array" ref="A359">IFERROR(INDEX('Annex 2 EHV charges'!$A$11:$A$410, MATCH(0, IF(ISBLANK('Annex 2 EHV charges'!$A$11:$A$410),1, COUNTIF(A$4:$A358, 'Annex 2 EHV charges'!$A$11:$A$410)), 0)),"")</f>
        <v/>
      </c>
      <c r="B359" s="101" t="str">
        <f>IF($A359="","",VLOOKUP($A359,'Annex 2 EHV charges'!$A:$O,2,0))</f>
        <v/>
      </c>
      <c r="C359" s="102" t="str">
        <f>IF($A359="","",VLOOKUP($A359,'Annex 2 EHV charges'!$A:$O,3,0))</f>
        <v/>
      </c>
      <c r="D359" s="101" t="str">
        <f>IF($A359="","",VLOOKUP($A359,'Annex 2 EHV charges'!$A:$O,7,0))</f>
        <v/>
      </c>
      <c r="E359" s="106" t="str">
        <f>IFERROR(IF(VLOOKUP($A359,'Annex 2 EHV charges'!$A:$O,8,FALSE)=0,"",VLOOKUP($A359,'Annex 2 EHV charges'!$A:$O,8,FALSE)),"")</f>
        <v/>
      </c>
      <c r="F359" s="107" t="str">
        <f>IFERROR(IF(VLOOKUP($A359,'Annex 2 EHV charges'!$A:$O,9,FALSE)=0,"",VLOOKUP($A359,'Annex 2 EHV charges'!$A:$O,9,FALSE)),"")</f>
        <v/>
      </c>
      <c r="G359" s="108" t="str">
        <f>IFERROR(IF(VLOOKUP($A359,'Annex 2 EHV charges'!$A:$O,10,FALSE)=0,"",VLOOKUP($A359,'Annex 2 EHV charges'!$A:$O,10,FALSE)),"")</f>
        <v/>
      </c>
      <c r="H359" s="108" t="str">
        <f>IFERROR(IF(VLOOKUP($A359,'Annex 2 EHV charges'!$A:$O,11,FALSE)=0,"",VLOOKUP($A359,'Annex 2 EHV charges'!$A:$O,11,FALSE)),"")</f>
        <v/>
      </c>
    </row>
    <row r="360" spans="1:8" x14ac:dyDescent="0.2">
      <c r="A360" s="101" t="str">
        <f t="array" ref="A360">IFERROR(INDEX('Annex 2 EHV charges'!$A$11:$A$410, MATCH(0, IF(ISBLANK('Annex 2 EHV charges'!$A$11:$A$410),1, COUNTIF(A$4:$A359, 'Annex 2 EHV charges'!$A$11:$A$410)), 0)),"")</f>
        <v/>
      </c>
      <c r="B360" s="101" t="str">
        <f>IF($A360="","",VLOOKUP($A360,'Annex 2 EHV charges'!$A:$O,2,0))</f>
        <v/>
      </c>
      <c r="C360" s="102" t="str">
        <f>IF($A360="","",VLOOKUP($A360,'Annex 2 EHV charges'!$A:$O,3,0))</f>
        <v/>
      </c>
      <c r="D360" s="101" t="str">
        <f>IF($A360="","",VLOOKUP($A360,'Annex 2 EHV charges'!$A:$O,7,0))</f>
        <v/>
      </c>
      <c r="E360" s="106" t="str">
        <f>IFERROR(IF(VLOOKUP($A360,'Annex 2 EHV charges'!$A:$O,8,FALSE)=0,"",VLOOKUP($A360,'Annex 2 EHV charges'!$A:$O,8,FALSE)),"")</f>
        <v/>
      </c>
      <c r="F360" s="107" t="str">
        <f>IFERROR(IF(VLOOKUP($A360,'Annex 2 EHV charges'!$A:$O,9,FALSE)=0,"",VLOOKUP($A360,'Annex 2 EHV charges'!$A:$O,9,FALSE)),"")</f>
        <v/>
      </c>
      <c r="G360" s="108" t="str">
        <f>IFERROR(IF(VLOOKUP($A360,'Annex 2 EHV charges'!$A:$O,10,FALSE)=0,"",VLOOKUP($A360,'Annex 2 EHV charges'!$A:$O,10,FALSE)),"")</f>
        <v/>
      </c>
      <c r="H360" s="108" t="str">
        <f>IFERROR(IF(VLOOKUP($A360,'Annex 2 EHV charges'!$A:$O,11,FALSE)=0,"",VLOOKUP($A360,'Annex 2 EHV charges'!$A:$O,11,FALSE)),"")</f>
        <v/>
      </c>
    </row>
    <row r="361" spans="1:8" x14ac:dyDescent="0.2">
      <c r="A361" s="101" t="str">
        <f t="array" ref="A361">IFERROR(INDEX('Annex 2 EHV charges'!$A$11:$A$410, MATCH(0, IF(ISBLANK('Annex 2 EHV charges'!$A$11:$A$410),1, COUNTIF(A$4:$A360, 'Annex 2 EHV charges'!$A$11:$A$410)), 0)),"")</f>
        <v/>
      </c>
      <c r="B361" s="101" t="str">
        <f>IF($A361="","",VLOOKUP($A361,'Annex 2 EHV charges'!$A:$O,2,0))</f>
        <v/>
      </c>
      <c r="C361" s="102" t="str">
        <f>IF($A361="","",VLOOKUP($A361,'Annex 2 EHV charges'!$A:$O,3,0))</f>
        <v/>
      </c>
      <c r="D361" s="101" t="str">
        <f>IF($A361="","",VLOOKUP($A361,'Annex 2 EHV charges'!$A:$O,7,0))</f>
        <v/>
      </c>
      <c r="E361" s="106" t="str">
        <f>IFERROR(IF(VLOOKUP($A361,'Annex 2 EHV charges'!$A:$O,8,FALSE)=0,"",VLOOKUP($A361,'Annex 2 EHV charges'!$A:$O,8,FALSE)),"")</f>
        <v/>
      </c>
      <c r="F361" s="107" t="str">
        <f>IFERROR(IF(VLOOKUP($A361,'Annex 2 EHV charges'!$A:$O,9,FALSE)=0,"",VLOOKUP($A361,'Annex 2 EHV charges'!$A:$O,9,FALSE)),"")</f>
        <v/>
      </c>
      <c r="G361" s="108" t="str">
        <f>IFERROR(IF(VLOOKUP($A361,'Annex 2 EHV charges'!$A:$O,10,FALSE)=0,"",VLOOKUP($A361,'Annex 2 EHV charges'!$A:$O,10,FALSE)),"")</f>
        <v/>
      </c>
      <c r="H361" s="108" t="str">
        <f>IFERROR(IF(VLOOKUP($A361,'Annex 2 EHV charges'!$A:$O,11,FALSE)=0,"",VLOOKUP($A361,'Annex 2 EHV charges'!$A:$O,11,FALSE)),"")</f>
        <v/>
      </c>
    </row>
    <row r="362" spans="1:8" x14ac:dyDescent="0.2">
      <c r="A362" s="101" t="str">
        <f t="array" ref="A362">IFERROR(INDEX('Annex 2 EHV charges'!$A$11:$A$410, MATCH(0, IF(ISBLANK('Annex 2 EHV charges'!$A$11:$A$410),1, COUNTIF(A$4:$A361, 'Annex 2 EHV charges'!$A$11:$A$410)), 0)),"")</f>
        <v/>
      </c>
      <c r="B362" s="101" t="str">
        <f>IF($A362="","",VLOOKUP($A362,'Annex 2 EHV charges'!$A:$O,2,0))</f>
        <v/>
      </c>
      <c r="C362" s="102" t="str">
        <f>IF($A362="","",VLOOKUP($A362,'Annex 2 EHV charges'!$A:$O,3,0))</f>
        <v/>
      </c>
      <c r="D362" s="101" t="str">
        <f>IF($A362="","",VLOOKUP($A362,'Annex 2 EHV charges'!$A:$O,7,0))</f>
        <v/>
      </c>
      <c r="E362" s="106" t="str">
        <f>IFERROR(IF(VLOOKUP($A362,'Annex 2 EHV charges'!$A:$O,8,FALSE)=0,"",VLOOKUP($A362,'Annex 2 EHV charges'!$A:$O,8,FALSE)),"")</f>
        <v/>
      </c>
      <c r="F362" s="107" t="str">
        <f>IFERROR(IF(VLOOKUP($A362,'Annex 2 EHV charges'!$A:$O,9,FALSE)=0,"",VLOOKUP($A362,'Annex 2 EHV charges'!$A:$O,9,FALSE)),"")</f>
        <v/>
      </c>
      <c r="G362" s="108" t="str">
        <f>IFERROR(IF(VLOOKUP($A362,'Annex 2 EHV charges'!$A:$O,10,FALSE)=0,"",VLOOKUP($A362,'Annex 2 EHV charges'!$A:$O,10,FALSE)),"")</f>
        <v/>
      </c>
      <c r="H362" s="108" t="str">
        <f>IFERROR(IF(VLOOKUP($A362,'Annex 2 EHV charges'!$A:$O,11,FALSE)=0,"",VLOOKUP($A362,'Annex 2 EHV charges'!$A:$O,11,FALSE)),"")</f>
        <v/>
      </c>
    </row>
    <row r="363" spans="1:8" x14ac:dyDescent="0.2">
      <c r="A363" s="101" t="str">
        <f t="array" ref="A363">IFERROR(INDEX('Annex 2 EHV charges'!$A$11:$A$410, MATCH(0, IF(ISBLANK('Annex 2 EHV charges'!$A$11:$A$410),1, COUNTIF(A$4:$A362, 'Annex 2 EHV charges'!$A$11:$A$410)), 0)),"")</f>
        <v/>
      </c>
      <c r="B363" s="101" t="str">
        <f>IF($A363="","",VLOOKUP($A363,'Annex 2 EHV charges'!$A:$O,2,0))</f>
        <v/>
      </c>
      <c r="C363" s="102" t="str">
        <f>IF($A363="","",VLOOKUP($A363,'Annex 2 EHV charges'!$A:$O,3,0))</f>
        <v/>
      </c>
      <c r="D363" s="101" t="str">
        <f>IF($A363="","",VLOOKUP($A363,'Annex 2 EHV charges'!$A:$O,7,0))</f>
        <v/>
      </c>
      <c r="E363" s="106" t="str">
        <f>IFERROR(IF(VLOOKUP($A363,'Annex 2 EHV charges'!$A:$O,8,FALSE)=0,"",VLOOKUP($A363,'Annex 2 EHV charges'!$A:$O,8,FALSE)),"")</f>
        <v/>
      </c>
      <c r="F363" s="107" t="str">
        <f>IFERROR(IF(VLOOKUP($A363,'Annex 2 EHV charges'!$A:$O,9,FALSE)=0,"",VLOOKUP($A363,'Annex 2 EHV charges'!$A:$O,9,FALSE)),"")</f>
        <v/>
      </c>
      <c r="G363" s="108" t="str">
        <f>IFERROR(IF(VLOOKUP($A363,'Annex 2 EHV charges'!$A:$O,10,FALSE)=0,"",VLOOKUP($A363,'Annex 2 EHV charges'!$A:$O,10,FALSE)),"")</f>
        <v/>
      </c>
      <c r="H363" s="108" t="str">
        <f>IFERROR(IF(VLOOKUP($A363,'Annex 2 EHV charges'!$A:$O,11,FALSE)=0,"",VLOOKUP($A363,'Annex 2 EHV charges'!$A:$O,11,FALSE)),"")</f>
        <v/>
      </c>
    </row>
    <row r="364" spans="1:8" x14ac:dyDescent="0.2">
      <c r="A364" s="101" t="str">
        <f t="array" ref="A364">IFERROR(INDEX('Annex 2 EHV charges'!$A$11:$A$410, MATCH(0, IF(ISBLANK('Annex 2 EHV charges'!$A$11:$A$410),1, COUNTIF(A$4:$A363, 'Annex 2 EHV charges'!$A$11:$A$410)), 0)),"")</f>
        <v/>
      </c>
      <c r="B364" s="101" t="str">
        <f>IF($A364="","",VLOOKUP($A364,'Annex 2 EHV charges'!$A:$O,2,0))</f>
        <v/>
      </c>
      <c r="C364" s="102" t="str">
        <f>IF($A364="","",VLOOKUP($A364,'Annex 2 EHV charges'!$A:$O,3,0))</f>
        <v/>
      </c>
      <c r="D364" s="101" t="str">
        <f>IF($A364="","",VLOOKUP($A364,'Annex 2 EHV charges'!$A:$O,7,0))</f>
        <v/>
      </c>
      <c r="E364" s="106" t="str">
        <f>IFERROR(IF(VLOOKUP($A364,'Annex 2 EHV charges'!$A:$O,8,FALSE)=0,"",VLOOKUP($A364,'Annex 2 EHV charges'!$A:$O,8,FALSE)),"")</f>
        <v/>
      </c>
      <c r="F364" s="107" t="str">
        <f>IFERROR(IF(VLOOKUP($A364,'Annex 2 EHV charges'!$A:$O,9,FALSE)=0,"",VLOOKUP($A364,'Annex 2 EHV charges'!$A:$O,9,FALSE)),"")</f>
        <v/>
      </c>
      <c r="G364" s="108" t="str">
        <f>IFERROR(IF(VLOOKUP($A364,'Annex 2 EHV charges'!$A:$O,10,FALSE)=0,"",VLOOKUP($A364,'Annex 2 EHV charges'!$A:$O,10,FALSE)),"")</f>
        <v/>
      </c>
      <c r="H364" s="108" t="str">
        <f>IFERROR(IF(VLOOKUP($A364,'Annex 2 EHV charges'!$A:$O,11,FALSE)=0,"",VLOOKUP($A364,'Annex 2 EHV charges'!$A:$O,11,FALSE)),"")</f>
        <v/>
      </c>
    </row>
    <row r="365" spans="1:8" x14ac:dyDescent="0.2">
      <c r="A365" s="101" t="str">
        <f t="array" ref="A365">IFERROR(INDEX('Annex 2 EHV charges'!$A$11:$A$410, MATCH(0, IF(ISBLANK('Annex 2 EHV charges'!$A$11:$A$410),1, COUNTIF(A$4:$A364, 'Annex 2 EHV charges'!$A$11:$A$410)), 0)),"")</f>
        <v/>
      </c>
      <c r="B365" s="101" t="str">
        <f>IF($A365="","",VLOOKUP($A365,'Annex 2 EHV charges'!$A:$O,2,0))</f>
        <v/>
      </c>
      <c r="C365" s="102" t="str">
        <f>IF($A365="","",VLOOKUP($A365,'Annex 2 EHV charges'!$A:$O,3,0))</f>
        <v/>
      </c>
      <c r="D365" s="101" t="str">
        <f>IF($A365="","",VLOOKUP($A365,'Annex 2 EHV charges'!$A:$O,7,0))</f>
        <v/>
      </c>
      <c r="E365" s="106" t="str">
        <f>IFERROR(IF(VLOOKUP($A365,'Annex 2 EHV charges'!$A:$O,8,FALSE)=0,"",VLOOKUP($A365,'Annex 2 EHV charges'!$A:$O,8,FALSE)),"")</f>
        <v/>
      </c>
      <c r="F365" s="107" t="str">
        <f>IFERROR(IF(VLOOKUP($A365,'Annex 2 EHV charges'!$A:$O,9,FALSE)=0,"",VLOOKUP($A365,'Annex 2 EHV charges'!$A:$O,9,FALSE)),"")</f>
        <v/>
      </c>
      <c r="G365" s="108" t="str">
        <f>IFERROR(IF(VLOOKUP($A365,'Annex 2 EHV charges'!$A:$O,10,FALSE)=0,"",VLOOKUP($A365,'Annex 2 EHV charges'!$A:$O,10,FALSE)),"")</f>
        <v/>
      </c>
      <c r="H365" s="108" t="str">
        <f>IFERROR(IF(VLOOKUP($A365,'Annex 2 EHV charges'!$A:$O,11,FALSE)=0,"",VLOOKUP($A365,'Annex 2 EHV charges'!$A:$O,11,FALSE)),"")</f>
        <v/>
      </c>
    </row>
    <row r="366" spans="1:8" x14ac:dyDescent="0.2">
      <c r="A366" s="101" t="str">
        <f t="array" ref="A366">IFERROR(INDEX('Annex 2 EHV charges'!$A$11:$A$410, MATCH(0, IF(ISBLANK('Annex 2 EHV charges'!$A$11:$A$410),1, COUNTIF(A$4:$A365, 'Annex 2 EHV charges'!$A$11:$A$410)), 0)),"")</f>
        <v/>
      </c>
      <c r="B366" s="101" t="str">
        <f>IF($A366="","",VLOOKUP($A366,'Annex 2 EHV charges'!$A:$O,2,0))</f>
        <v/>
      </c>
      <c r="C366" s="102" t="str">
        <f>IF($A366="","",VLOOKUP($A366,'Annex 2 EHV charges'!$A:$O,3,0))</f>
        <v/>
      </c>
      <c r="D366" s="101" t="str">
        <f>IF($A366="","",VLOOKUP($A366,'Annex 2 EHV charges'!$A:$O,7,0))</f>
        <v/>
      </c>
      <c r="E366" s="106" t="str">
        <f>IFERROR(IF(VLOOKUP($A366,'Annex 2 EHV charges'!$A:$O,8,FALSE)=0,"",VLOOKUP($A366,'Annex 2 EHV charges'!$A:$O,8,FALSE)),"")</f>
        <v/>
      </c>
      <c r="F366" s="107" t="str">
        <f>IFERROR(IF(VLOOKUP($A366,'Annex 2 EHV charges'!$A:$O,9,FALSE)=0,"",VLOOKUP($A366,'Annex 2 EHV charges'!$A:$O,9,FALSE)),"")</f>
        <v/>
      </c>
      <c r="G366" s="108" t="str">
        <f>IFERROR(IF(VLOOKUP($A366,'Annex 2 EHV charges'!$A:$O,10,FALSE)=0,"",VLOOKUP($A366,'Annex 2 EHV charges'!$A:$O,10,FALSE)),"")</f>
        <v/>
      </c>
      <c r="H366" s="108" t="str">
        <f>IFERROR(IF(VLOOKUP($A366,'Annex 2 EHV charges'!$A:$O,11,FALSE)=0,"",VLOOKUP($A366,'Annex 2 EHV charges'!$A:$O,11,FALSE)),"")</f>
        <v/>
      </c>
    </row>
    <row r="367" spans="1:8" x14ac:dyDescent="0.2">
      <c r="A367" s="101" t="str">
        <f t="array" ref="A367">IFERROR(INDEX('Annex 2 EHV charges'!$A$11:$A$410, MATCH(0, IF(ISBLANK('Annex 2 EHV charges'!$A$11:$A$410),1, COUNTIF(A$4:$A366, 'Annex 2 EHV charges'!$A$11:$A$410)), 0)),"")</f>
        <v/>
      </c>
      <c r="B367" s="101" t="str">
        <f>IF($A367="","",VLOOKUP($A367,'Annex 2 EHV charges'!$A:$O,2,0))</f>
        <v/>
      </c>
      <c r="C367" s="102" t="str">
        <f>IF($A367="","",VLOOKUP($A367,'Annex 2 EHV charges'!$A:$O,3,0))</f>
        <v/>
      </c>
      <c r="D367" s="101" t="str">
        <f>IF($A367="","",VLOOKUP($A367,'Annex 2 EHV charges'!$A:$O,7,0))</f>
        <v/>
      </c>
      <c r="E367" s="106" t="str">
        <f>IFERROR(IF(VLOOKUP($A367,'Annex 2 EHV charges'!$A:$O,8,FALSE)=0,"",VLOOKUP($A367,'Annex 2 EHV charges'!$A:$O,8,FALSE)),"")</f>
        <v/>
      </c>
      <c r="F367" s="107" t="str">
        <f>IFERROR(IF(VLOOKUP($A367,'Annex 2 EHV charges'!$A:$O,9,FALSE)=0,"",VLOOKUP($A367,'Annex 2 EHV charges'!$A:$O,9,FALSE)),"")</f>
        <v/>
      </c>
      <c r="G367" s="108" t="str">
        <f>IFERROR(IF(VLOOKUP($A367,'Annex 2 EHV charges'!$A:$O,10,FALSE)=0,"",VLOOKUP($A367,'Annex 2 EHV charges'!$A:$O,10,FALSE)),"")</f>
        <v/>
      </c>
      <c r="H367" s="108" t="str">
        <f>IFERROR(IF(VLOOKUP($A367,'Annex 2 EHV charges'!$A:$O,11,FALSE)=0,"",VLOOKUP($A367,'Annex 2 EHV charges'!$A:$O,11,FALSE)),"")</f>
        <v/>
      </c>
    </row>
    <row r="368" spans="1:8" x14ac:dyDescent="0.2">
      <c r="A368" s="101" t="str">
        <f t="array" ref="A368">IFERROR(INDEX('Annex 2 EHV charges'!$A$11:$A$410, MATCH(0, IF(ISBLANK('Annex 2 EHV charges'!$A$11:$A$410),1, COUNTIF(A$4:$A367, 'Annex 2 EHV charges'!$A$11:$A$410)), 0)),"")</f>
        <v/>
      </c>
      <c r="B368" s="101" t="str">
        <f>IF($A368="","",VLOOKUP($A368,'Annex 2 EHV charges'!$A:$O,2,0))</f>
        <v/>
      </c>
      <c r="C368" s="102" t="str">
        <f>IF($A368="","",VLOOKUP($A368,'Annex 2 EHV charges'!$A:$O,3,0))</f>
        <v/>
      </c>
      <c r="D368" s="101" t="str">
        <f>IF($A368="","",VLOOKUP($A368,'Annex 2 EHV charges'!$A:$O,7,0))</f>
        <v/>
      </c>
      <c r="E368" s="106" t="str">
        <f>IFERROR(IF(VLOOKUP($A368,'Annex 2 EHV charges'!$A:$O,8,FALSE)=0,"",VLOOKUP($A368,'Annex 2 EHV charges'!$A:$O,8,FALSE)),"")</f>
        <v/>
      </c>
      <c r="F368" s="107" t="str">
        <f>IFERROR(IF(VLOOKUP($A368,'Annex 2 EHV charges'!$A:$O,9,FALSE)=0,"",VLOOKUP($A368,'Annex 2 EHV charges'!$A:$O,9,FALSE)),"")</f>
        <v/>
      </c>
      <c r="G368" s="108" t="str">
        <f>IFERROR(IF(VLOOKUP($A368,'Annex 2 EHV charges'!$A:$O,10,FALSE)=0,"",VLOOKUP($A368,'Annex 2 EHV charges'!$A:$O,10,FALSE)),"")</f>
        <v/>
      </c>
      <c r="H368" s="108" t="str">
        <f>IFERROR(IF(VLOOKUP($A368,'Annex 2 EHV charges'!$A:$O,11,FALSE)=0,"",VLOOKUP($A368,'Annex 2 EHV charges'!$A:$O,11,FALSE)),"")</f>
        <v/>
      </c>
    </row>
    <row r="369" spans="1:8" x14ac:dyDescent="0.2">
      <c r="A369" s="101" t="str">
        <f t="array" ref="A369">IFERROR(INDEX('Annex 2 EHV charges'!$A$11:$A$410, MATCH(0, IF(ISBLANK('Annex 2 EHV charges'!$A$11:$A$410),1, COUNTIF(A$4:$A368, 'Annex 2 EHV charges'!$A$11:$A$410)), 0)),"")</f>
        <v/>
      </c>
      <c r="B369" s="101" t="str">
        <f>IF($A369="","",VLOOKUP($A369,'Annex 2 EHV charges'!$A:$O,2,0))</f>
        <v/>
      </c>
      <c r="C369" s="102" t="str">
        <f>IF($A369="","",VLOOKUP($A369,'Annex 2 EHV charges'!$A:$O,3,0))</f>
        <v/>
      </c>
      <c r="D369" s="101" t="str">
        <f>IF($A369="","",VLOOKUP($A369,'Annex 2 EHV charges'!$A:$O,7,0))</f>
        <v/>
      </c>
      <c r="E369" s="106" t="str">
        <f>IFERROR(IF(VLOOKUP($A369,'Annex 2 EHV charges'!$A:$O,8,FALSE)=0,"",VLOOKUP($A369,'Annex 2 EHV charges'!$A:$O,8,FALSE)),"")</f>
        <v/>
      </c>
      <c r="F369" s="107" t="str">
        <f>IFERROR(IF(VLOOKUP($A369,'Annex 2 EHV charges'!$A:$O,9,FALSE)=0,"",VLOOKUP($A369,'Annex 2 EHV charges'!$A:$O,9,FALSE)),"")</f>
        <v/>
      </c>
      <c r="G369" s="108" t="str">
        <f>IFERROR(IF(VLOOKUP($A369,'Annex 2 EHV charges'!$A:$O,10,FALSE)=0,"",VLOOKUP($A369,'Annex 2 EHV charges'!$A:$O,10,FALSE)),"")</f>
        <v/>
      </c>
      <c r="H369" s="108" t="str">
        <f>IFERROR(IF(VLOOKUP($A369,'Annex 2 EHV charges'!$A:$O,11,FALSE)=0,"",VLOOKUP($A369,'Annex 2 EHV charges'!$A:$O,11,FALSE)),"")</f>
        <v/>
      </c>
    </row>
    <row r="370" spans="1:8" x14ac:dyDescent="0.2">
      <c r="A370" s="101" t="str">
        <f t="array" ref="A370">IFERROR(INDEX('Annex 2 EHV charges'!$A$11:$A$410, MATCH(0, IF(ISBLANK('Annex 2 EHV charges'!$A$11:$A$410),1, COUNTIF(A$4:$A369, 'Annex 2 EHV charges'!$A$11:$A$410)), 0)),"")</f>
        <v/>
      </c>
      <c r="B370" s="101" t="str">
        <f>IF($A370="","",VLOOKUP($A370,'Annex 2 EHV charges'!$A:$O,2,0))</f>
        <v/>
      </c>
      <c r="C370" s="102" t="str">
        <f>IF($A370="","",VLOOKUP($A370,'Annex 2 EHV charges'!$A:$O,3,0))</f>
        <v/>
      </c>
      <c r="D370" s="101" t="str">
        <f>IF($A370="","",VLOOKUP($A370,'Annex 2 EHV charges'!$A:$O,7,0))</f>
        <v/>
      </c>
      <c r="E370" s="106" t="str">
        <f>IFERROR(IF(VLOOKUP($A370,'Annex 2 EHV charges'!$A:$O,8,FALSE)=0,"",VLOOKUP($A370,'Annex 2 EHV charges'!$A:$O,8,FALSE)),"")</f>
        <v/>
      </c>
      <c r="F370" s="107" t="str">
        <f>IFERROR(IF(VLOOKUP($A370,'Annex 2 EHV charges'!$A:$O,9,FALSE)=0,"",VLOOKUP($A370,'Annex 2 EHV charges'!$A:$O,9,FALSE)),"")</f>
        <v/>
      </c>
      <c r="G370" s="108" t="str">
        <f>IFERROR(IF(VLOOKUP($A370,'Annex 2 EHV charges'!$A:$O,10,FALSE)=0,"",VLOOKUP($A370,'Annex 2 EHV charges'!$A:$O,10,FALSE)),"")</f>
        <v/>
      </c>
      <c r="H370" s="108" t="str">
        <f>IFERROR(IF(VLOOKUP($A370,'Annex 2 EHV charges'!$A:$O,11,FALSE)=0,"",VLOOKUP($A370,'Annex 2 EHV charges'!$A:$O,11,FALSE)),"")</f>
        <v/>
      </c>
    </row>
    <row r="371" spans="1:8" x14ac:dyDescent="0.2">
      <c r="A371" s="101" t="str">
        <f t="array" ref="A371">IFERROR(INDEX('Annex 2 EHV charges'!$A$11:$A$410, MATCH(0, IF(ISBLANK('Annex 2 EHV charges'!$A$11:$A$410),1, COUNTIF(A$4:$A370, 'Annex 2 EHV charges'!$A$11:$A$410)), 0)),"")</f>
        <v/>
      </c>
      <c r="B371" s="101" t="str">
        <f>IF($A371="","",VLOOKUP($A371,'Annex 2 EHV charges'!$A:$O,2,0))</f>
        <v/>
      </c>
      <c r="C371" s="102" t="str">
        <f>IF($A371="","",VLOOKUP($A371,'Annex 2 EHV charges'!$A:$O,3,0))</f>
        <v/>
      </c>
      <c r="D371" s="101" t="str">
        <f>IF($A371="","",VLOOKUP($A371,'Annex 2 EHV charges'!$A:$O,7,0))</f>
        <v/>
      </c>
      <c r="E371" s="106" t="str">
        <f>IFERROR(IF(VLOOKUP($A371,'Annex 2 EHV charges'!$A:$O,8,FALSE)=0,"",VLOOKUP($A371,'Annex 2 EHV charges'!$A:$O,8,FALSE)),"")</f>
        <v/>
      </c>
      <c r="F371" s="107" t="str">
        <f>IFERROR(IF(VLOOKUP($A371,'Annex 2 EHV charges'!$A:$O,9,FALSE)=0,"",VLOOKUP($A371,'Annex 2 EHV charges'!$A:$O,9,FALSE)),"")</f>
        <v/>
      </c>
      <c r="G371" s="108" t="str">
        <f>IFERROR(IF(VLOOKUP($A371,'Annex 2 EHV charges'!$A:$O,10,FALSE)=0,"",VLOOKUP($A371,'Annex 2 EHV charges'!$A:$O,10,FALSE)),"")</f>
        <v/>
      </c>
      <c r="H371" s="108" t="str">
        <f>IFERROR(IF(VLOOKUP($A371,'Annex 2 EHV charges'!$A:$O,11,FALSE)=0,"",VLOOKUP($A371,'Annex 2 EHV charges'!$A:$O,11,FALSE)),"")</f>
        <v/>
      </c>
    </row>
    <row r="372" spans="1:8" x14ac:dyDescent="0.2">
      <c r="A372" s="101" t="str">
        <f t="array" ref="A372">IFERROR(INDEX('Annex 2 EHV charges'!$A$11:$A$410, MATCH(0, IF(ISBLANK('Annex 2 EHV charges'!$A$11:$A$410),1, COUNTIF(A$4:$A371, 'Annex 2 EHV charges'!$A$11:$A$410)), 0)),"")</f>
        <v/>
      </c>
      <c r="B372" s="101" t="str">
        <f>IF($A372="","",VLOOKUP($A372,'Annex 2 EHV charges'!$A:$O,2,0))</f>
        <v/>
      </c>
      <c r="C372" s="102" t="str">
        <f>IF($A372="","",VLOOKUP($A372,'Annex 2 EHV charges'!$A:$O,3,0))</f>
        <v/>
      </c>
      <c r="D372" s="101" t="str">
        <f>IF($A372="","",VLOOKUP($A372,'Annex 2 EHV charges'!$A:$O,7,0))</f>
        <v/>
      </c>
      <c r="E372" s="106" t="str">
        <f>IFERROR(IF(VLOOKUP($A372,'Annex 2 EHV charges'!$A:$O,8,FALSE)=0,"",VLOOKUP($A372,'Annex 2 EHV charges'!$A:$O,8,FALSE)),"")</f>
        <v/>
      </c>
      <c r="F372" s="107" t="str">
        <f>IFERROR(IF(VLOOKUP($A372,'Annex 2 EHV charges'!$A:$O,9,FALSE)=0,"",VLOOKUP($A372,'Annex 2 EHV charges'!$A:$O,9,FALSE)),"")</f>
        <v/>
      </c>
      <c r="G372" s="108" t="str">
        <f>IFERROR(IF(VLOOKUP($A372,'Annex 2 EHV charges'!$A:$O,10,FALSE)=0,"",VLOOKUP($A372,'Annex 2 EHV charges'!$A:$O,10,FALSE)),"")</f>
        <v/>
      </c>
      <c r="H372" s="108" t="str">
        <f>IFERROR(IF(VLOOKUP($A372,'Annex 2 EHV charges'!$A:$O,11,FALSE)=0,"",VLOOKUP($A372,'Annex 2 EHV charges'!$A:$O,11,FALSE)),"")</f>
        <v/>
      </c>
    </row>
    <row r="373" spans="1:8" x14ac:dyDescent="0.2">
      <c r="A373" s="101" t="str">
        <f t="array" ref="A373">IFERROR(INDEX('Annex 2 EHV charges'!$A$11:$A$410, MATCH(0, IF(ISBLANK('Annex 2 EHV charges'!$A$11:$A$410),1, COUNTIF(A$4:$A372, 'Annex 2 EHV charges'!$A$11:$A$410)), 0)),"")</f>
        <v/>
      </c>
      <c r="B373" s="101" t="str">
        <f>IF($A373="","",VLOOKUP($A373,'Annex 2 EHV charges'!$A:$O,2,0))</f>
        <v/>
      </c>
      <c r="C373" s="102" t="str">
        <f>IF($A373="","",VLOOKUP($A373,'Annex 2 EHV charges'!$A:$O,3,0))</f>
        <v/>
      </c>
      <c r="D373" s="101" t="str">
        <f>IF($A373="","",VLOOKUP($A373,'Annex 2 EHV charges'!$A:$O,7,0))</f>
        <v/>
      </c>
      <c r="E373" s="106" t="str">
        <f>IFERROR(IF(VLOOKUP($A373,'Annex 2 EHV charges'!$A:$O,8,FALSE)=0,"",VLOOKUP($A373,'Annex 2 EHV charges'!$A:$O,8,FALSE)),"")</f>
        <v/>
      </c>
      <c r="F373" s="107" t="str">
        <f>IFERROR(IF(VLOOKUP($A373,'Annex 2 EHV charges'!$A:$O,9,FALSE)=0,"",VLOOKUP($A373,'Annex 2 EHV charges'!$A:$O,9,FALSE)),"")</f>
        <v/>
      </c>
      <c r="G373" s="108" t="str">
        <f>IFERROR(IF(VLOOKUP($A373,'Annex 2 EHV charges'!$A:$O,10,FALSE)=0,"",VLOOKUP($A373,'Annex 2 EHV charges'!$A:$O,10,FALSE)),"")</f>
        <v/>
      </c>
      <c r="H373" s="108" t="str">
        <f>IFERROR(IF(VLOOKUP($A373,'Annex 2 EHV charges'!$A:$O,11,FALSE)=0,"",VLOOKUP($A373,'Annex 2 EHV charges'!$A:$O,11,FALSE)),"")</f>
        <v/>
      </c>
    </row>
    <row r="374" spans="1:8" x14ac:dyDescent="0.2">
      <c r="A374" s="101" t="str">
        <f t="array" ref="A374">IFERROR(INDEX('Annex 2 EHV charges'!$A$11:$A$410, MATCH(0, IF(ISBLANK('Annex 2 EHV charges'!$A$11:$A$410),1, COUNTIF(A$4:$A373, 'Annex 2 EHV charges'!$A$11:$A$410)), 0)),"")</f>
        <v/>
      </c>
      <c r="B374" s="101" t="str">
        <f>IF($A374="","",VLOOKUP($A374,'Annex 2 EHV charges'!$A:$O,2,0))</f>
        <v/>
      </c>
      <c r="C374" s="102" t="str">
        <f>IF($A374="","",VLOOKUP($A374,'Annex 2 EHV charges'!$A:$O,3,0))</f>
        <v/>
      </c>
      <c r="D374" s="101" t="str">
        <f>IF($A374="","",VLOOKUP($A374,'Annex 2 EHV charges'!$A:$O,7,0))</f>
        <v/>
      </c>
      <c r="E374" s="106" t="str">
        <f>IFERROR(IF(VLOOKUP($A374,'Annex 2 EHV charges'!$A:$O,8,FALSE)=0,"",VLOOKUP($A374,'Annex 2 EHV charges'!$A:$O,8,FALSE)),"")</f>
        <v/>
      </c>
      <c r="F374" s="107" t="str">
        <f>IFERROR(IF(VLOOKUP($A374,'Annex 2 EHV charges'!$A:$O,9,FALSE)=0,"",VLOOKUP($A374,'Annex 2 EHV charges'!$A:$O,9,FALSE)),"")</f>
        <v/>
      </c>
      <c r="G374" s="108" t="str">
        <f>IFERROR(IF(VLOOKUP($A374,'Annex 2 EHV charges'!$A:$O,10,FALSE)=0,"",VLOOKUP($A374,'Annex 2 EHV charges'!$A:$O,10,FALSE)),"")</f>
        <v/>
      </c>
      <c r="H374" s="108" t="str">
        <f>IFERROR(IF(VLOOKUP($A374,'Annex 2 EHV charges'!$A:$O,11,FALSE)=0,"",VLOOKUP($A374,'Annex 2 EHV charges'!$A:$O,11,FALSE)),"")</f>
        <v/>
      </c>
    </row>
    <row r="375" spans="1:8" x14ac:dyDescent="0.2">
      <c r="A375" s="101" t="str">
        <f t="array" ref="A375">IFERROR(INDEX('Annex 2 EHV charges'!$A$11:$A$410, MATCH(0, IF(ISBLANK('Annex 2 EHV charges'!$A$11:$A$410),1, COUNTIF(A$4:$A374, 'Annex 2 EHV charges'!$A$11:$A$410)), 0)),"")</f>
        <v/>
      </c>
      <c r="B375" s="101" t="str">
        <f>IF($A375="","",VLOOKUP($A375,'Annex 2 EHV charges'!$A:$O,2,0))</f>
        <v/>
      </c>
      <c r="C375" s="102" t="str">
        <f>IF($A375="","",VLOOKUP($A375,'Annex 2 EHV charges'!$A:$O,3,0))</f>
        <v/>
      </c>
      <c r="D375" s="101" t="str">
        <f>IF($A375="","",VLOOKUP($A375,'Annex 2 EHV charges'!$A:$O,7,0))</f>
        <v/>
      </c>
      <c r="E375" s="106" t="str">
        <f>IFERROR(IF(VLOOKUP($A375,'Annex 2 EHV charges'!$A:$O,8,FALSE)=0,"",VLOOKUP($A375,'Annex 2 EHV charges'!$A:$O,8,FALSE)),"")</f>
        <v/>
      </c>
      <c r="F375" s="107" t="str">
        <f>IFERROR(IF(VLOOKUP($A375,'Annex 2 EHV charges'!$A:$O,9,FALSE)=0,"",VLOOKUP($A375,'Annex 2 EHV charges'!$A:$O,9,FALSE)),"")</f>
        <v/>
      </c>
      <c r="G375" s="108" t="str">
        <f>IFERROR(IF(VLOOKUP($A375,'Annex 2 EHV charges'!$A:$O,10,FALSE)=0,"",VLOOKUP($A375,'Annex 2 EHV charges'!$A:$O,10,FALSE)),"")</f>
        <v/>
      </c>
      <c r="H375" s="108" t="str">
        <f>IFERROR(IF(VLOOKUP($A375,'Annex 2 EHV charges'!$A:$O,11,FALSE)=0,"",VLOOKUP($A375,'Annex 2 EHV charges'!$A:$O,11,FALSE)),"")</f>
        <v/>
      </c>
    </row>
    <row r="376" spans="1:8" x14ac:dyDescent="0.2">
      <c r="A376" s="101" t="str">
        <f t="array" ref="A376">IFERROR(INDEX('Annex 2 EHV charges'!$A$11:$A$410, MATCH(0, IF(ISBLANK('Annex 2 EHV charges'!$A$11:$A$410),1, COUNTIF(A$4:$A375, 'Annex 2 EHV charges'!$A$11:$A$410)), 0)),"")</f>
        <v/>
      </c>
      <c r="B376" s="101" t="str">
        <f>IF($A376="","",VLOOKUP($A376,'Annex 2 EHV charges'!$A:$O,2,0))</f>
        <v/>
      </c>
      <c r="C376" s="102" t="str">
        <f>IF($A376="","",VLOOKUP($A376,'Annex 2 EHV charges'!$A:$O,3,0))</f>
        <v/>
      </c>
      <c r="D376" s="101" t="str">
        <f>IF($A376="","",VLOOKUP($A376,'Annex 2 EHV charges'!$A:$O,7,0))</f>
        <v/>
      </c>
      <c r="E376" s="106" t="str">
        <f>IFERROR(IF(VLOOKUP($A376,'Annex 2 EHV charges'!$A:$O,8,FALSE)=0,"",VLOOKUP($A376,'Annex 2 EHV charges'!$A:$O,8,FALSE)),"")</f>
        <v/>
      </c>
      <c r="F376" s="107" t="str">
        <f>IFERROR(IF(VLOOKUP($A376,'Annex 2 EHV charges'!$A:$O,9,FALSE)=0,"",VLOOKUP($A376,'Annex 2 EHV charges'!$A:$O,9,FALSE)),"")</f>
        <v/>
      </c>
      <c r="G376" s="108" t="str">
        <f>IFERROR(IF(VLOOKUP($A376,'Annex 2 EHV charges'!$A:$O,10,FALSE)=0,"",VLOOKUP($A376,'Annex 2 EHV charges'!$A:$O,10,FALSE)),"")</f>
        <v/>
      </c>
      <c r="H376" s="108" t="str">
        <f>IFERROR(IF(VLOOKUP($A376,'Annex 2 EHV charges'!$A:$O,11,FALSE)=0,"",VLOOKUP($A376,'Annex 2 EHV charges'!$A:$O,11,FALSE)),"")</f>
        <v/>
      </c>
    </row>
    <row r="377" spans="1:8" x14ac:dyDescent="0.2">
      <c r="A377" s="101" t="str">
        <f t="array" ref="A377">IFERROR(INDEX('Annex 2 EHV charges'!$A$11:$A$410, MATCH(0, IF(ISBLANK('Annex 2 EHV charges'!$A$11:$A$410),1, COUNTIF(A$4:$A376, 'Annex 2 EHV charges'!$A$11:$A$410)), 0)),"")</f>
        <v/>
      </c>
      <c r="B377" s="101" t="str">
        <f>IF($A377="","",VLOOKUP($A377,'Annex 2 EHV charges'!$A:$O,2,0))</f>
        <v/>
      </c>
      <c r="C377" s="102" t="str">
        <f>IF($A377="","",VLOOKUP($A377,'Annex 2 EHV charges'!$A:$O,3,0))</f>
        <v/>
      </c>
      <c r="D377" s="101" t="str">
        <f>IF($A377="","",VLOOKUP($A377,'Annex 2 EHV charges'!$A:$O,7,0))</f>
        <v/>
      </c>
      <c r="E377" s="106" t="str">
        <f>IFERROR(IF(VLOOKUP($A377,'Annex 2 EHV charges'!$A:$O,8,FALSE)=0,"",VLOOKUP($A377,'Annex 2 EHV charges'!$A:$O,8,FALSE)),"")</f>
        <v/>
      </c>
      <c r="F377" s="107" t="str">
        <f>IFERROR(IF(VLOOKUP($A377,'Annex 2 EHV charges'!$A:$O,9,FALSE)=0,"",VLOOKUP($A377,'Annex 2 EHV charges'!$A:$O,9,FALSE)),"")</f>
        <v/>
      </c>
      <c r="G377" s="108" t="str">
        <f>IFERROR(IF(VLOOKUP($A377,'Annex 2 EHV charges'!$A:$O,10,FALSE)=0,"",VLOOKUP($A377,'Annex 2 EHV charges'!$A:$O,10,FALSE)),"")</f>
        <v/>
      </c>
      <c r="H377" s="108" t="str">
        <f>IFERROR(IF(VLOOKUP($A377,'Annex 2 EHV charges'!$A:$O,11,FALSE)=0,"",VLOOKUP($A377,'Annex 2 EHV charges'!$A:$O,11,FALSE)),"")</f>
        <v/>
      </c>
    </row>
    <row r="378" spans="1:8" x14ac:dyDescent="0.2">
      <c r="A378" s="101" t="str">
        <f t="array" ref="A378">IFERROR(INDEX('Annex 2 EHV charges'!$A$11:$A$410, MATCH(0, IF(ISBLANK('Annex 2 EHV charges'!$A$11:$A$410),1, COUNTIF(A$4:$A377, 'Annex 2 EHV charges'!$A$11:$A$410)), 0)),"")</f>
        <v/>
      </c>
      <c r="B378" s="101" t="str">
        <f>IF($A378="","",VLOOKUP($A378,'Annex 2 EHV charges'!$A:$O,2,0))</f>
        <v/>
      </c>
      <c r="C378" s="102" t="str">
        <f>IF($A378="","",VLOOKUP($A378,'Annex 2 EHV charges'!$A:$O,3,0))</f>
        <v/>
      </c>
      <c r="D378" s="101" t="str">
        <f>IF($A378="","",VLOOKUP($A378,'Annex 2 EHV charges'!$A:$O,7,0))</f>
        <v/>
      </c>
      <c r="E378" s="106" t="str">
        <f>IFERROR(IF(VLOOKUP($A378,'Annex 2 EHV charges'!$A:$O,8,FALSE)=0,"",VLOOKUP($A378,'Annex 2 EHV charges'!$A:$O,8,FALSE)),"")</f>
        <v/>
      </c>
      <c r="F378" s="107" t="str">
        <f>IFERROR(IF(VLOOKUP($A378,'Annex 2 EHV charges'!$A:$O,9,FALSE)=0,"",VLOOKUP($A378,'Annex 2 EHV charges'!$A:$O,9,FALSE)),"")</f>
        <v/>
      </c>
      <c r="G378" s="108" t="str">
        <f>IFERROR(IF(VLOOKUP($A378,'Annex 2 EHV charges'!$A:$O,10,FALSE)=0,"",VLOOKUP($A378,'Annex 2 EHV charges'!$A:$O,10,FALSE)),"")</f>
        <v/>
      </c>
      <c r="H378" s="108" t="str">
        <f>IFERROR(IF(VLOOKUP($A378,'Annex 2 EHV charges'!$A:$O,11,FALSE)=0,"",VLOOKUP($A378,'Annex 2 EHV charges'!$A:$O,11,FALSE)),"")</f>
        <v/>
      </c>
    </row>
    <row r="379" spans="1:8" x14ac:dyDescent="0.2">
      <c r="A379" s="101" t="str">
        <f t="array" ref="A379">IFERROR(INDEX('Annex 2 EHV charges'!$A$11:$A$410, MATCH(0, IF(ISBLANK('Annex 2 EHV charges'!$A$11:$A$410),1, COUNTIF(A$4:$A378, 'Annex 2 EHV charges'!$A$11:$A$410)), 0)),"")</f>
        <v/>
      </c>
      <c r="B379" s="101" t="str">
        <f>IF($A379="","",VLOOKUP($A379,'Annex 2 EHV charges'!$A:$O,2,0))</f>
        <v/>
      </c>
      <c r="C379" s="102" t="str">
        <f>IF($A379="","",VLOOKUP($A379,'Annex 2 EHV charges'!$A:$O,3,0))</f>
        <v/>
      </c>
      <c r="D379" s="101" t="str">
        <f>IF($A379="","",VLOOKUP($A379,'Annex 2 EHV charges'!$A:$O,7,0))</f>
        <v/>
      </c>
      <c r="E379" s="106" t="str">
        <f>IFERROR(IF(VLOOKUP($A379,'Annex 2 EHV charges'!$A:$O,8,FALSE)=0,"",VLOOKUP($A379,'Annex 2 EHV charges'!$A:$O,8,FALSE)),"")</f>
        <v/>
      </c>
      <c r="F379" s="107" t="str">
        <f>IFERROR(IF(VLOOKUP($A379,'Annex 2 EHV charges'!$A:$O,9,FALSE)=0,"",VLOOKUP($A379,'Annex 2 EHV charges'!$A:$O,9,FALSE)),"")</f>
        <v/>
      </c>
      <c r="G379" s="108" t="str">
        <f>IFERROR(IF(VLOOKUP($A379,'Annex 2 EHV charges'!$A:$O,10,FALSE)=0,"",VLOOKUP($A379,'Annex 2 EHV charges'!$A:$O,10,FALSE)),"")</f>
        <v/>
      </c>
      <c r="H379" s="108" t="str">
        <f>IFERROR(IF(VLOOKUP($A379,'Annex 2 EHV charges'!$A:$O,11,FALSE)=0,"",VLOOKUP($A379,'Annex 2 EHV charges'!$A:$O,11,FALSE)),"")</f>
        <v/>
      </c>
    </row>
    <row r="380" spans="1:8" x14ac:dyDescent="0.2">
      <c r="A380" s="101" t="str">
        <f t="array" ref="A380">IFERROR(INDEX('Annex 2 EHV charges'!$A$11:$A$410, MATCH(0, IF(ISBLANK('Annex 2 EHV charges'!$A$11:$A$410),1, COUNTIF(A$4:$A379, 'Annex 2 EHV charges'!$A$11:$A$410)), 0)),"")</f>
        <v/>
      </c>
      <c r="B380" s="101" t="str">
        <f>IF($A380="","",VLOOKUP($A380,'Annex 2 EHV charges'!$A:$O,2,0))</f>
        <v/>
      </c>
      <c r="C380" s="102" t="str">
        <f>IF($A380="","",VLOOKUP($A380,'Annex 2 EHV charges'!$A:$O,3,0))</f>
        <v/>
      </c>
      <c r="D380" s="101" t="str">
        <f>IF($A380="","",VLOOKUP($A380,'Annex 2 EHV charges'!$A:$O,7,0))</f>
        <v/>
      </c>
      <c r="E380" s="106" t="str">
        <f>IFERROR(IF(VLOOKUP($A380,'Annex 2 EHV charges'!$A:$O,8,FALSE)=0,"",VLOOKUP($A380,'Annex 2 EHV charges'!$A:$O,8,FALSE)),"")</f>
        <v/>
      </c>
      <c r="F380" s="107" t="str">
        <f>IFERROR(IF(VLOOKUP($A380,'Annex 2 EHV charges'!$A:$O,9,FALSE)=0,"",VLOOKUP($A380,'Annex 2 EHV charges'!$A:$O,9,FALSE)),"")</f>
        <v/>
      </c>
      <c r="G380" s="108" t="str">
        <f>IFERROR(IF(VLOOKUP($A380,'Annex 2 EHV charges'!$A:$O,10,FALSE)=0,"",VLOOKUP($A380,'Annex 2 EHV charges'!$A:$O,10,FALSE)),"")</f>
        <v/>
      </c>
      <c r="H380" s="108" t="str">
        <f>IFERROR(IF(VLOOKUP($A380,'Annex 2 EHV charges'!$A:$O,11,FALSE)=0,"",VLOOKUP($A380,'Annex 2 EHV charges'!$A:$O,11,FALSE)),"")</f>
        <v/>
      </c>
    </row>
    <row r="381" spans="1:8" x14ac:dyDescent="0.2">
      <c r="A381" s="101" t="str">
        <f t="array" ref="A381">IFERROR(INDEX('Annex 2 EHV charges'!$A$11:$A$410, MATCH(0, IF(ISBLANK('Annex 2 EHV charges'!$A$11:$A$410),1, COUNTIF(A$4:$A380, 'Annex 2 EHV charges'!$A$11:$A$410)), 0)),"")</f>
        <v/>
      </c>
      <c r="B381" s="101" t="str">
        <f>IF($A381="","",VLOOKUP($A381,'Annex 2 EHV charges'!$A:$O,2,0))</f>
        <v/>
      </c>
      <c r="C381" s="102" t="str">
        <f>IF($A381="","",VLOOKUP($A381,'Annex 2 EHV charges'!$A:$O,3,0))</f>
        <v/>
      </c>
      <c r="D381" s="101" t="str">
        <f>IF($A381="","",VLOOKUP($A381,'Annex 2 EHV charges'!$A:$O,7,0))</f>
        <v/>
      </c>
      <c r="E381" s="106" t="str">
        <f>IFERROR(IF(VLOOKUP($A381,'Annex 2 EHV charges'!$A:$O,8,FALSE)=0,"",VLOOKUP($A381,'Annex 2 EHV charges'!$A:$O,8,FALSE)),"")</f>
        <v/>
      </c>
      <c r="F381" s="107" t="str">
        <f>IFERROR(IF(VLOOKUP($A381,'Annex 2 EHV charges'!$A:$O,9,FALSE)=0,"",VLOOKUP($A381,'Annex 2 EHV charges'!$A:$O,9,FALSE)),"")</f>
        <v/>
      </c>
      <c r="G381" s="108" t="str">
        <f>IFERROR(IF(VLOOKUP($A381,'Annex 2 EHV charges'!$A:$O,10,FALSE)=0,"",VLOOKUP($A381,'Annex 2 EHV charges'!$A:$O,10,FALSE)),"")</f>
        <v/>
      </c>
      <c r="H381" s="108" t="str">
        <f>IFERROR(IF(VLOOKUP($A381,'Annex 2 EHV charges'!$A:$O,11,FALSE)=0,"",VLOOKUP($A381,'Annex 2 EHV charges'!$A:$O,11,FALSE)),"")</f>
        <v/>
      </c>
    </row>
    <row r="382" spans="1:8" x14ac:dyDescent="0.2">
      <c r="A382" s="101" t="str">
        <f t="array" ref="A382">IFERROR(INDEX('Annex 2 EHV charges'!$A$11:$A$410, MATCH(0, IF(ISBLANK('Annex 2 EHV charges'!$A$11:$A$410),1, COUNTIF(A$4:$A381, 'Annex 2 EHV charges'!$A$11:$A$410)), 0)),"")</f>
        <v/>
      </c>
      <c r="B382" s="101" t="str">
        <f>IF($A382="","",VLOOKUP($A382,'Annex 2 EHV charges'!$A:$O,2,0))</f>
        <v/>
      </c>
      <c r="C382" s="102" t="str">
        <f>IF($A382="","",VLOOKUP($A382,'Annex 2 EHV charges'!$A:$O,3,0))</f>
        <v/>
      </c>
      <c r="D382" s="101" t="str">
        <f>IF($A382="","",VLOOKUP($A382,'Annex 2 EHV charges'!$A:$O,7,0))</f>
        <v/>
      </c>
      <c r="E382" s="106" t="str">
        <f>IFERROR(IF(VLOOKUP($A382,'Annex 2 EHV charges'!$A:$O,8,FALSE)=0,"",VLOOKUP($A382,'Annex 2 EHV charges'!$A:$O,8,FALSE)),"")</f>
        <v/>
      </c>
      <c r="F382" s="107" t="str">
        <f>IFERROR(IF(VLOOKUP($A382,'Annex 2 EHV charges'!$A:$O,9,FALSE)=0,"",VLOOKUP($A382,'Annex 2 EHV charges'!$A:$O,9,FALSE)),"")</f>
        <v/>
      </c>
      <c r="G382" s="108" t="str">
        <f>IFERROR(IF(VLOOKUP($A382,'Annex 2 EHV charges'!$A:$O,10,FALSE)=0,"",VLOOKUP($A382,'Annex 2 EHV charges'!$A:$O,10,FALSE)),"")</f>
        <v/>
      </c>
      <c r="H382" s="108" t="str">
        <f>IFERROR(IF(VLOOKUP($A382,'Annex 2 EHV charges'!$A:$O,11,FALSE)=0,"",VLOOKUP($A382,'Annex 2 EHV charges'!$A:$O,11,FALSE)),"")</f>
        <v/>
      </c>
    </row>
    <row r="383" spans="1:8" x14ac:dyDescent="0.2">
      <c r="A383" s="101" t="str">
        <f t="array" ref="A383">IFERROR(INDEX('Annex 2 EHV charges'!$A$11:$A$410, MATCH(0, IF(ISBLANK('Annex 2 EHV charges'!$A$11:$A$410),1, COUNTIF(A$4:$A382, 'Annex 2 EHV charges'!$A$11:$A$410)), 0)),"")</f>
        <v/>
      </c>
      <c r="B383" s="101" t="str">
        <f>IF($A383="","",VLOOKUP($A383,'Annex 2 EHV charges'!$A:$O,2,0))</f>
        <v/>
      </c>
      <c r="C383" s="102" t="str">
        <f>IF($A383="","",VLOOKUP($A383,'Annex 2 EHV charges'!$A:$O,3,0))</f>
        <v/>
      </c>
      <c r="D383" s="101" t="str">
        <f>IF($A383="","",VLOOKUP($A383,'Annex 2 EHV charges'!$A:$O,7,0))</f>
        <v/>
      </c>
      <c r="E383" s="106" t="str">
        <f>IFERROR(IF(VLOOKUP($A383,'Annex 2 EHV charges'!$A:$O,8,FALSE)=0,"",VLOOKUP($A383,'Annex 2 EHV charges'!$A:$O,8,FALSE)),"")</f>
        <v/>
      </c>
      <c r="F383" s="107" t="str">
        <f>IFERROR(IF(VLOOKUP($A383,'Annex 2 EHV charges'!$A:$O,9,FALSE)=0,"",VLOOKUP($A383,'Annex 2 EHV charges'!$A:$O,9,FALSE)),"")</f>
        <v/>
      </c>
      <c r="G383" s="108" t="str">
        <f>IFERROR(IF(VLOOKUP($A383,'Annex 2 EHV charges'!$A:$O,10,FALSE)=0,"",VLOOKUP($A383,'Annex 2 EHV charges'!$A:$O,10,FALSE)),"")</f>
        <v/>
      </c>
      <c r="H383" s="108" t="str">
        <f>IFERROR(IF(VLOOKUP($A383,'Annex 2 EHV charges'!$A:$O,11,FALSE)=0,"",VLOOKUP($A383,'Annex 2 EHV charges'!$A:$O,11,FALSE)),"")</f>
        <v/>
      </c>
    </row>
    <row r="384" spans="1:8" x14ac:dyDescent="0.2">
      <c r="A384" s="101" t="str">
        <f t="array" ref="A384">IFERROR(INDEX('Annex 2 EHV charges'!$A$11:$A$410, MATCH(0, IF(ISBLANK('Annex 2 EHV charges'!$A$11:$A$410),1, COUNTIF(A$4:$A383, 'Annex 2 EHV charges'!$A$11:$A$410)), 0)),"")</f>
        <v/>
      </c>
      <c r="B384" s="101" t="str">
        <f>IF($A384="","",VLOOKUP($A384,'Annex 2 EHV charges'!$A:$O,2,0))</f>
        <v/>
      </c>
      <c r="C384" s="102" t="str">
        <f>IF($A384="","",VLOOKUP($A384,'Annex 2 EHV charges'!$A:$O,3,0))</f>
        <v/>
      </c>
      <c r="D384" s="101" t="str">
        <f>IF($A384="","",VLOOKUP($A384,'Annex 2 EHV charges'!$A:$O,7,0))</f>
        <v/>
      </c>
      <c r="E384" s="106" t="str">
        <f>IFERROR(IF(VLOOKUP($A384,'Annex 2 EHV charges'!$A:$O,8,FALSE)=0,"",VLOOKUP($A384,'Annex 2 EHV charges'!$A:$O,8,FALSE)),"")</f>
        <v/>
      </c>
      <c r="F384" s="107" t="str">
        <f>IFERROR(IF(VLOOKUP($A384,'Annex 2 EHV charges'!$A:$O,9,FALSE)=0,"",VLOOKUP($A384,'Annex 2 EHV charges'!$A:$O,9,FALSE)),"")</f>
        <v/>
      </c>
      <c r="G384" s="108" t="str">
        <f>IFERROR(IF(VLOOKUP($A384,'Annex 2 EHV charges'!$A:$O,10,FALSE)=0,"",VLOOKUP($A384,'Annex 2 EHV charges'!$A:$O,10,FALSE)),"")</f>
        <v/>
      </c>
      <c r="H384" s="108" t="str">
        <f>IFERROR(IF(VLOOKUP($A384,'Annex 2 EHV charges'!$A:$O,11,FALSE)=0,"",VLOOKUP($A384,'Annex 2 EHV charges'!$A:$O,11,FALSE)),"")</f>
        <v/>
      </c>
    </row>
    <row r="385" spans="1:8" x14ac:dyDescent="0.2">
      <c r="A385" s="101" t="str">
        <f t="array" ref="A385">IFERROR(INDEX('Annex 2 EHV charges'!$A$11:$A$410, MATCH(0, IF(ISBLANK('Annex 2 EHV charges'!$A$11:$A$410),1, COUNTIF(A$4:$A384, 'Annex 2 EHV charges'!$A$11:$A$410)), 0)),"")</f>
        <v/>
      </c>
      <c r="B385" s="101" t="str">
        <f>IF($A385="","",VLOOKUP($A385,'Annex 2 EHV charges'!$A:$O,2,0))</f>
        <v/>
      </c>
      <c r="C385" s="102" t="str">
        <f>IF($A385="","",VLOOKUP($A385,'Annex 2 EHV charges'!$A:$O,3,0))</f>
        <v/>
      </c>
      <c r="D385" s="101" t="str">
        <f>IF($A385="","",VLOOKUP($A385,'Annex 2 EHV charges'!$A:$O,7,0))</f>
        <v/>
      </c>
      <c r="E385" s="106" t="str">
        <f>IFERROR(IF(VLOOKUP($A385,'Annex 2 EHV charges'!$A:$O,8,FALSE)=0,"",VLOOKUP($A385,'Annex 2 EHV charges'!$A:$O,8,FALSE)),"")</f>
        <v/>
      </c>
      <c r="F385" s="107" t="str">
        <f>IFERROR(IF(VLOOKUP($A385,'Annex 2 EHV charges'!$A:$O,9,FALSE)=0,"",VLOOKUP($A385,'Annex 2 EHV charges'!$A:$O,9,FALSE)),"")</f>
        <v/>
      </c>
      <c r="G385" s="108" t="str">
        <f>IFERROR(IF(VLOOKUP($A385,'Annex 2 EHV charges'!$A:$O,10,FALSE)=0,"",VLOOKUP($A385,'Annex 2 EHV charges'!$A:$O,10,FALSE)),"")</f>
        <v/>
      </c>
      <c r="H385" s="108" t="str">
        <f>IFERROR(IF(VLOOKUP($A385,'Annex 2 EHV charges'!$A:$O,11,FALSE)=0,"",VLOOKUP($A385,'Annex 2 EHV charges'!$A:$O,11,FALSE)),"")</f>
        <v/>
      </c>
    </row>
    <row r="386" spans="1:8" x14ac:dyDescent="0.2">
      <c r="A386" s="101" t="str">
        <f t="array" ref="A386">IFERROR(INDEX('Annex 2 EHV charges'!$A$11:$A$410, MATCH(0, IF(ISBLANK('Annex 2 EHV charges'!$A$11:$A$410),1, COUNTIF(A$4:$A385, 'Annex 2 EHV charges'!$A$11:$A$410)), 0)),"")</f>
        <v/>
      </c>
      <c r="B386" s="101" t="str">
        <f>IF($A386="","",VLOOKUP($A386,'Annex 2 EHV charges'!$A:$O,2,0))</f>
        <v/>
      </c>
      <c r="C386" s="102" t="str">
        <f>IF($A386="","",VLOOKUP($A386,'Annex 2 EHV charges'!$A:$O,3,0))</f>
        <v/>
      </c>
      <c r="D386" s="101" t="str">
        <f>IF($A386="","",VLOOKUP($A386,'Annex 2 EHV charges'!$A:$O,7,0))</f>
        <v/>
      </c>
      <c r="E386" s="106" t="str">
        <f>IFERROR(IF(VLOOKUP($A386,'Annex 2 EHV charges'!$A:$O,8,FALSE)=0,"",VLOOKUP($A386,'Annex 2 EHV charges'!$A:$O,8,FALSE)),"")</f>
        <v/>
      </c>
      <c r="F386" s="107" t="str">
        <f>IFERROR(IF(VLOOKUP($A386,'Annex 2 EHV charges'!$A:$O,9,FALSE)=0,"",VLOOKUP($A386,'Annex 2 EHV charges'!$A:$O,9,FALSE)),"")</f>
        <v/>
      </c>
      <c r="G386" s="108" t="str">
        <f>IFERROR(IF(VLOOKUP($A386,'Annex 2 EHV charges'!$A:$O,10,FALSE)=0,"",VLOOKUP($A386,'Annex 2 EHV charges'!$A:$O,10,FALSE)),"")</f>
        <v/>
      </c>
      <c r="H386" s="108" t="str">
        <f>IFERROR(IF(VLOOKUP($A386,'Annex 2 EHV charges'!$A:$O,11,FALSE)=0,"",VLOOKUP($A386,'Annex 2 EHV charges'!$A:$O,11,FALSE)),"")</f>
        <v/>
      </c>
    </row>
    <row r="387" spans="1:8" x14ac:dyDescent="0.2">
      <c r="A387" s="101" t="str">
        <f t="array" ref="A387">IFERROR(INDEX('Annex 2 EHV charges'!$A$11:$A$410, MATCH(0, IF(ISBLANK('Annex 2 EHV charges'!$A$11:$A$410),1, COUNTIF(A$4:$A386, 'Annex 2 EHV charges'!$A$11:$A$410)), 0)),"")</f>
        <v/>
      </c>
      <c r="B387" s="101" t="str">
        <f>IF($A387="","",VLOOKUP($A387,'Annex 2 EHV charges'!$A:$O,2,0))</f>
        <v/>
      </c>
      <c r="C387" s="102" t="str">
        <f>IF($A387="","",VLOOKUP($A387,'Annex 2 EHV charges'!$A:$O,3,0))</f>
        <v/>
      </c>
      <c r="D387" s="101" t="str">
        <f>IF($A387="","",VLOOKUP($A387,'Annex 2 EHV charges'!$A:$O,7,0))</f>
        <v/>
      </c>
      <c r="E387" s="106" t="str">
        <f>IFERROR(IF(VLOOKUP($A387,'Annex 2 EHV charges'!$A:$O,8,FALSE)=0,"",VLOOKUP($A387,'Annex 2 EHV charges'!$A:$O,8,FALSE)),"")</f>
        <v/>
      </c>
      <c r="F387" s="107" t="str">
        <f>IFERROR(IF(VLOOKUP($A387,'Annex 2 EHV charges'!$A:$O,9,FALSE)=0,"",VLOOKUP($A387,'Annex 2 EHV charges'!$A:$O,9,FALSE)),"")</f>
        <v/>
      </c>
      <c r="G387" s="108" t="str">
        <f>IFERROR(IF(VLOOKUP($A387,'Annex 2 EHV charges'!$A:$O,10,FALSE)=0,"",VLOOKUP($A387,'Annex 2 EHV charges'!$A:$O,10,FALSE)),"")</f>
        <v/>
      </c>
      <c r="H387" s="108" t="str">
        <f>IFERROR(IF(VLOOKUP($A387,'Annex 2 EHV charges'!$A:$O,11,FALSE)=0,"",VLOOKUP($A387,'Annex 2 EHV charges'!$A:$O,11,FALSE)),"")</f>
        <v/>
      </c>
    </row>
    <row r="388" spans="1:8" x14ac:dyDescent="0.2">
      <c r="A388" s="101" t="str">
        <f t="array" ref="A388">IFERROR(INDEX('Annex 2 EHV charges'!$A$11:$A$410, MATCH(0, IF(ISBLANK('Annex 2 EHV charges'!$A$11:$A$410),1, COUNTIF(A$4:$A387, 'Annex 2 EHV charges'!$A$11:$A$410)), 0)),"")</f>
        <v/>
      </c>
      <c r="B388" s="101" t="str">
        <f>IF($A388="","",VLOOKUP($A388,'Annex 2 EHV charges'!$A:$O,2,0))</f>
        <v/>
      </c>
      <c r="C388" s="102" t="str">
        <f>IF($A388="","",VLOOKUP($A388,'Annex 2 EHV charges'!$A:$O,3,0))</f>
        <v/>
      </c>
      <c r="D388" s="101" t="str">
        <f>IF($A388="","",VLOOKUP($A388,'Annex 2 EHV charges'!$A:$O,7,0))</f>
        <v/>
      </c>
      <c r="E388" s="106" t="str">
        <f>IFERROR(IF(VLOOKUP($A388,'Annex 2 EHV charges'!$A:$O,8,FALSE)=0,"",VLOOKUP($A388,'Annex 2 EHV charges'!$A:$O,8,FALSE)),"")</f>
        <v/>
      </c>
      <c r="F388" s="107" t="str">
        <f>IFERROR(IF(VLOOKUP($A388,'Annex 2 EHV charges'!$A:$O,9,FALSE)=0,"",VLOOKUP($A388,'Annex 2 EHV charges'!$A:$O,9,FALSE)),"")</f>
        <v/>
      </c>
      <c r="G388" s="108" t="str">
        <f>IFERROR(IF(VLOOKUP($A388,'Annex 2 EHV charges'!$A:$O,10,FALSE)=0,"",VLOOKUP($A388,'Annex 2 EHV charges'!$A:$O,10,FALSE)),"")</f>
        <v/>
      </c>
      <c r="H388" s="108" t="str">
        <f>IFERROR(IF(VLOOKUP($A388,'Annex 2 EHV charges'!$A:$O,11,FALSE)=0,"",VLOOKUP($A388,'Annex 2 EHV charges'!$A:$O,11,FALSE)),"")</f>
        <v/>
      </c>
    </row>
    <row r="389" spans="1:8" x14ac:dyDescent="0.2">
      <c r="A389" s="101" t="str">
        <f t="array" ref="A389">IFERROR(INDEX('Annex 2 EHV charges'!$A$11:$A$410, MATCH(0, IF(ISBLANK('Annex 2 EHV charges'!$A$11:$A$410),1, COUNTIF(A$4:$A388, 'Annex 2 EHV charges'!$A$11:$A$410)), 0)),"")</f>
        <v/>
      </c>
      <c r="B389" s="101" t="str">
        <f>IF($A389="","",VLOOKUP($A389,'Annex 2 EHV charges'!$A:$O,2,0))</f>
        <v/>
      </c>
      <c r="C389" s="102" t="str">
        <f>IF($A389="","",VLOOKUP($A389,'Annex 2 EHV charges'!$A:$O,3,0))</f>
        <v/>
      </c>
      <c r="D389" s="101" t="str">
        <f>IF($A389="","",VLOOKUP($A389,'Annex 2 EHV charges'!$A:$O,7,0))</f>
        <v/>
      </c>
      <c r="E389" s="106" t="str">
        <f>IFERROR(IF(VLOOKUP($A389,'Annex 2 EHV charges'!$A:$O,8,FALSE)=0,"",VLOOKUP($A389,'Annex 2 EHV charges'!$A:$O,8,FALSE)),"")</f>
        <v/>
      </c>
      <c r="F389" s="107" t="str">
        <f>IFERROR(IF(VLOOKUP($A389,'Annex 2 EHV charges'!$A:$O,9,FALSE)=0,"",VLOOKUP($A389,'Annex 2 EHV charges'!$A:$O,9,FALSE)),"")</f>
        <v/>
      </c>
      <c r="G389" s="108" t="str">
        <f>IFERROR(IF(VLOOKUP($A389,'Annex 2 EHV charges'!$A:$O,10,FALSE)=0,"",VLOOKUP($A389,'Annex 2 EHV charges'!$A:$O,10,FALSE)),"")</f>
        <v/>
      </c>
      <c r="H389" s="108" t="str">
        <f>IFERROR(IF(VLOOKUP($A389,'Annex 2 EHV charges'!$A:$O,11,FALSE)=0,"",VLOOKUP($A389,'Annex 2 EHV charges'!$A:$O,11,FALSE)),"")</f>
        <v/>
      </c>
    </row>
    <row r="390" spans="1:8" x14ac:dyDescent="0.2">
      <c r="A390" s="101" t="str">
        <f t="array" ref="A390">IFERROR(INDEX('Annex 2 EHV charges'!$A$11:$A$410, MATCH(0, IF(ISBLANK('Annex 2 EHV charges'!$A$11:$A$410),1, COUNTIF(A$4:$A389, 'Annex 2 EHV charges'!$A$11:$A$410)), 0)),"")</f>
        <v/>
      </c>
      <c r="B390" s="101" t="str">
        <f>IF($A390="","",VLOOKUP($A390,'Annex 2 EHV charges'!$A:$O,2,0))</f>
        <v/>
      </c>
      <c r="C390" s="102" t="str">
        <f>IF($A390="","",VLOOKUP($A390,'Annex 2 EHV charges'!$A:$O,3,0))</f>
        <v/>
      </c>
      <c r="D390" s="101" t="str">
        <f>IF($A390="","",VLOOKUP($A390,'Annex 2 EHV charges'!$A:$O,7,0))</f>
        <v/>
      </c>
      <c r="E390" s="106" t="str">
        <f>IFERROR(IF(VLOOKUP($A390,'Annex 2 EHV charges'!$A:$O,8,FALSE)=0,"",VLOOKUP($A390,'Annex 2 EHV charges'!$A:$O,8,FALSE)),"")</f>
        <v/>
      </c>
      <c r="F390" s="107" t="str">
        <f>IFERROR(IF(VLOOKUP($A390,'Annex 2 EHV charges'!$A:$O,9,FALSE)=0,"",VLOOKUP($A390,'Annex 2 EHV charges'!$A:$O,9,FALSE)),"")</f>
        <v/>
      </c>
      <c r="G390" s="108" t="str">
        <f>IFERROR(IF(VLOOKUP($A390,'Annex 2 EHV charges'!$A:$O,10,FALSE)=0,"",VLOOKUP($A390,'Annex 2 EHV charges'!$A:$O,10,FALSE)),"")</f>
        <v/>
      </c>
      <c r="H390" s="108" t="str">
        <f>IFERROR(IF(VLOOKUP($A390,'Annex 2 EHV charges'!$A:$O,11,FALSE)=0,"",VLOOKUP($A390,'Annex 2 EHV charges'!$A:$O,11,FALSE)),"")</f>
        <v/>
      </c>
    </row>
    <row r="391" spans="1:8" x14ac:dyDescent="0.2">
      <c r="A391" s="101" t="str">
        <f t="array" ref="A391">IFERROR(INDEX('Annex 2 EHV charges'!$A$11:$A$410, MATCH(0, IF(ISBLANK('Annex 2 EHV charges'!$A$11:$A$410),1, COUNTIF(A$4:$A390, 'Annex 2 EHV charges'!$A$11:$A$410)), 0)),"")</f>
        <v/>
      </c>
      <c r="B391" s="101" t="str">
        <f>IF($A391="","",VLOOKUP($A391,'Annex 2 EHV charges'!$A:$O,2,0))</f>
        <v/>
      </c>
      <c r="C391" s="102" t="str">
        <f>IF($A391="","",VLOOKUP($A391,'Annex 2 EHV charges'!$A:$O,3,0))</f>
        <v/>
      </c>
      <c r="D391" s="101" t="str">
        <f>IF($A391="","",VLOOKUP($A391,'Annex 2 EHV charges'!$A:$O,7,0))</f>
        <v/>
      </c>
      <c r="E391" s="106" t="str">
        <f>IFERROR(IF(VLOOKUP($A391,'Annex 2 EHV charges'!$A:$O,8,FALSE)=0,"",VLOOKUP($A391,'Annex 2 EHV charges'!$A:$O,8,FALSE)),"")</f>
        <v/>
      </c>
      <c r="F391" s="107" t="str">
        <f>IFERROR(IF(VLOOKUP($A391,'Annex 2 EHV charges'!$A:$O,9,FALSE)=0,"",VLOOKUP($A391,'Annex 2 EHV charges'!$A:$O,9,FALSE)),"")</f>
        <v/>
      </c>
      <c r="G391" s="108" t="str">
        <f>IFERROR(IF(VLOOKUP($A391,'Annex 2 EHV charges'!$A:$O,10,FALSE)=0,"",VLOOKUP($A391,'Annex 2 EHV charges'!$A:$O,10,FALSE)),"")</f>
        <v/>
      </c>
      <c r="H391" s="108" t="str">
        <f>IFERROR(IF(VLOOKUP($A391,'Annex 2 EHV charges'!$A:$O,11,FALSE)=0,"",VLOOKUP($A391,'Annex 2 EHV charges'!$A:$O,11,FALSE)),"")</f>
        <v/>
      </c>
    </row>
    <row r="392" spans="1:8" x14ac:dyDescent="0.2">
      <c r="A392" s="101" t="str">
        <f t="array" ref="A392">IFERROR(INDEX('Annex 2 EHV charges'!$A$11:$A$410, MATCH(0, IF(ISBLANK('Annex 2 EHV charges'!$A$11:$A$410),1, COUNTIF(A$4:$A391, 'Annex 2 EHV charges'!$A$11:$A$410)), 0)),"")</f>
        <v/>
      </c>
      <c r="B392" s="101" t="str">
        <f>IF($A392="","",VLOOKUP($A392,'Annex 2 EHV charges'!$A:$O,2,0))</f>
        <v/>
      </c>
      <c r="C392" s="102" t="str">
        <f>IF($A392="","",VLOOKUP($A392,'Annex 2 EHV charges'!$A:$O,3,0))</f>
        <v/>
      </c>
      <c r="D392" s="101" t="str">
        <f>IF($A392="","",VLOOKUP($A392,'Annex 2 EHV charges'!$A:$O,7,0))</f>
        <v/>
      </c>
      <c r="E392" s="106" t="str">
        <f>IFERROR(IF(VLOOKUP($A392,'Annex 2 EHV charges'!$A:$O,8,FALSE)=0,"",VLOOKUP($A392,'Annex 2 EHV charges'!$A:$O,8,FALSE)),"")</f>
        <v/>
      </c>
      <c r="F392" s="107" t="str">
        <f>IFERROR(IF(VLOOKUP($A392,'Annex 2 EHV charges'!$A:$O,9,FALSE)=0,"",VLOOKUP($A392,'Annex 2 EHV charges'!$A:$O,9,FALSE)),"")</f>
        <v/>
      </c>
      <c r="G392" s="108" t="str">
        <f>IFERROR(IF(VLOOKUP($A392,'Annex 2 EHV charges'!$A:$O,10,FALSE)=0,"",VLOOKUP($A392,'Annex 2 EHV charges'!$A:$O,10,FALSE)),"")</f>
        <v/>
      </c>
      <c r="H392" s="108" t="str">
        <f>IFERROR(IF(VLOOKUP($A392,'Annex 2 EHV charges'!$A:$O,11,FALSE)=0,"",VLOOKUP($A392,'Annex 2 EHV charges'!$A:$O,11,FALSE)),"")</f>
        <v/>
      </c>
    </row>
    <row r="393" spans="1:8" x14ac:dyDescent="0.2">
      <c r="A393" s="101" t="str">
        <f t="array" ref="A393">IFERROR(INDEX('Annex 2 EHV charges'!$A$11:$A$410, MATCH(0, IF(ISBLANK('Annex 2 EHV charges'!$A$11:$A$410),1, COUNTIF(A$4:$A392, 'Annex 2 EHV charges'!$A$11:$A$410)), 0)),"")</f>
        <v/>
      </c>
      <c r="B393" s="101" t="str">
        <f>IF($A393="","",VLOOKUP($A393,'Annex 2 EHV charges'!$A:$O,2,0))</f>
        <v/>
      </c>
      <c r="C393" s="102" t="str">
        <f>IF($A393="","",VLOOKUP($A393,'Annex 2 EHV charges'!$A:$O,3,0))</f>
        <v/>
      </c>
      <c r="D393" s="101" t="str">
        <f>IF($A393="","",VLOOKUP($A393,'Annex 2 EHV charges'!$A:$O,7,0))</f>
        <v/>
      </c>
      <c r="E393" s="106" t="str">
        <f>IFERROR(IF(VLOOKUP($A393,'Annex 2 EHV charges'!$A:$O,8,FALSE)=0,"",VLOOKUP($A393,'Annex 2 EHV charges'!$A:$O,8,FALSE)),"")</f>
        <v/>
      </c>
      <c r="F393" s="107" t="str">
        <f>IFERROR(IF(VLOOKUP($A393,'Annex 2 EHV charges'!$A:$O,9,FALSE)=0,"",VLOOKUP($A393,'Annex 2 EHV charges'!$A:$O,9,FALSE)),"")</f>
        <v/>
      </c>
      <c r="G393" s="108" t="str">
        <f>IFERROR(IF(VLOOKUP($A393,'Annex 2 EHV charges'!$A:$O,10,FALSE)=0,"",VLOOKUP($A393,'Annex 2 EHV charges'!$A:$O,10,FALSE)),"")</f>
        <v/>
      </c>
      <c r="H393" s="108" t="str">
        <f>IFERROR(IF(VLOOKUP($A393,'Annex 2 EHV charges'!$A:$O,11,FALSE)=0,"",VLOOKUP($A393,'Annex 2 EHV charges'!$A:$O,11,FALSE)),"")</f>
        <v/>
      </c>
    </row>
    <row r="394" spans="1:8" x14ac:dyDescent="0.2">
      <c r="A394" s="101" t="str">
        <f t="array" ref="A394">IFERROR(INDEX('Annex 2 EHV charges'!$A$11:$A$410, MATCH(0, IF(ISBLANK('Annex 2 EHV charges'!$A$11:$A$410),1, COUNTIF(A$4:$A393, 'Annex 2 EHV charges'!$A$11:$A$410)), 0)),"")</f>
        <v/>
      </c>
      <c r="B394" s="101" t="str">
        <f>IF($A394="","",VLOOKUP($A394,'Annex 2 EHV charges'!$A:$O,2,0))</f>
        <v/>
      </c>
      <c r="C394" s="102" t="str">
        <f>IF($A394="","",VLOOKUP($A394,'Annex 2 EHV charges'!$A:$O,3,0))</f>
        <v/>
      </c>
      <c r="D394" s="101" t="str">
        <f>IF($A394="","",VLOOKUP($A394,'Annex 2 EHV charges'!$A:$O,7,0))</f>
        <v/>
      </c>
      <c r="E394" s="106" t="str">
        <f>IFERROR(IF(VLOOKUP($A394,'Annex 2 EHV charges'!$A:$O,8,FALSE)=0,"",VLOOKUP($A394,'Annex 2 EHV charges'!$A:$O,8,FALSE)),"")</f>
        <v/>
      </c>
      <c r="F394" s="107" t="str">
        <f>IFERROR(IF(VLOOKUP($A394,'Annex 2 EHV charges'!$A:$O,9,FALSE)=0,"",VLOOKUP($A394,'Annex 2 EHV charges'!$A:$O,9,FALSE)),"")</f>
        <v/>
      </c>
      <c r="G394" s="108" t="str">
        <f>IFERROR(IF(VLOOKUP($A394,'Annex 2 EHV charges'!$A:$O,10,FALSE)=0,"",VLOOKUP($A394,'Annex 2 EHV charges'!$A:$O,10,FALSE)),"")</f>
        <v/>
      </c>
      <c r="H394" s="108" t="str">
        <f>IFERROR(IF(VLOOKUP($A394,'Annex 2 EHV charges'!$A:$O,11,FALSE)=0,"",VLOOKUP($A394,'Annex 2 EHV charges'!$A:$O,11,FALSE)),"")</f>
        <v/>
      </c>
    </row>
    <row r="395" spans="1:8" x14ac:dyDescent="0.2">
      <c r="A395" s="101" t="str">
        <f t="array" ref="A395">IFERROR(INDEX('Annex 2 EHV charges'!$A$11:$A$410, MATCH(0, IF(ISBLANK('Annex 2 EHV charges'!$A$11:$A$410),1, COUNTIF(A$4:$A394, 'Annex 2 EHV charges'!$A$11:$A$410)), 0)),"")</f>
        <v/>
      </c>
      <c r="B395" s="101" t="str">
        <f>IF($A395="","",VLOOKUP($A395,'Annex 2 EHV charges'!$A:$O,2,0))</f>
        <v/>
      </c>
      <c r="C395" s="102" t="str">
        <f>IF($A395="","",VLOOKUP($A395,'Annex 2 EHV charges'!$A:$O,3,0))</f>
        <v/>
      </c>
      <c r="D395" s="101" t="str">
        <f>IF($A395="","",VLOOKUP($A395,'Annex 2 EHV charges'!$A:$O,7,0))</f>
        <v/>
      </c>
      <c r="E395" s="106" t="str">
        <f>IFERROR(IF(VLOOKUP($A395,'Annex 2 EHV charges'!$A:$O,8,FALSE)=0,"",VLOOKUP($A395,'Annex 2 EHV charges'!$A:$O,8,FALSE)),"")</f>
        <v/>
      </c>
      <c r="F395" s="107" t="str">
        <f>IFERROR(IF(VLOOKUP($A395,'Annex 2 EHV charges'!$A:$O,9,FALSE)=0,"",VLOOKUP($A395,'Annex 2 EHV charges'!$A:$O,9,FALSE)),"")</f>
        <v/>
      </c>
      <c r="G395" s="108" t="str">
        <f>IFERROR(IF(VLOOKUP($A395,'Annex 2 EHV charges'!$A:$O,10,FALSE)=0,"",VLOOKUP($A395,'Annex 2 EHV charges'!$A:$O,10,FALSE)),"")</f>
        <v/>
      </c>
      <c r="H395" s="108" t="str">
        <f>IFERROR(IF(VLOOKUP($A395,'Annex 2 EHV charges'!$A:$O,11,FALSE)=0,"",VLOOKUP($A395,'Annex 2 EHV charges'!$A:$O,11,FALSE)),"")</f>
        <v/>
      </c>
    </row>
    <row r="396" spans="1:8" x14ac:dyDescent="0.2">
      <c r="A396" s="101" t="str">
        <f t="array" ref="A396">IFERROR(INDEX('Annex 2 EHV charges'!$A$11:$A$410, MATCH(0, IF(ISBLANK('Annex 2 EHV charges'!$A$11:$A$410),1, COUNTIF(A$4:$A395, 'Annex 2 EHV charges'!$A$11:$A$410)), 0)),"")</f>
        <v/>
      </c>
      <c r="B396" s="101" t="str">
        <f>IF($A396="","",VLOOKUP($A396,'Annex 2 EHV charges'!$A:$O,2,0))</f>
        <v/>
      </c>
      <c r="C396" s="102" t="str">
        <f>IF($A396="","",VLOOKUP($A396,'Annex 2 EHV charges'!$A:$O,3,0))</f>
        <v/>
      </c>
      <c r="D396" s="101" t="str">
        <f>IF($A396="","",VLOOKUP($A396,'Annex 2 EHV charges'!$A:$O,7,0))</f>
        <v/>
      </c>
      <c r="E396" s="106" t="str">
        <f>IFERROR(IF(VLOOKUP($A396,'Annex 2 EHV charges'!$A:$O,8,FALSE)=0,"",VLOOKUP($A396,'Annex 2 EHV charges'!$A:$O,8,FALSE)),"")</f>
        <v/>
      </c>
      <c r="F396" s="107" t="str">
        <f>IFERROR(IF(VLOOKUP($A396,'Annex 2 EHV charges'!$A:$O,9,FALSE)=0,"",VLOOKUP($A396,'Annex 2 EHV charges'!$A:$O,9,FALSE)),"")</f>
        <v/>
      </c>
      <c r="G396" s="108" t="str">
        <f>IFERROR(IF(VLOOKUP($A396,'Annex 2 EHV charges'!$A:$O,10,FALSE)=0,"",VLOOKUP($A396,'Annex 2 EHV charges'!$A:$O,10,FALSE)),"")</f>
        <v/>
      </c>
      <c r="H396" s="108" t="str">
        <f>IFERROR(IF(VLOOKUP($A396,'Annex 2 EHV charges'!$A:$O,11,FALSE)=0,"",VLOOKUP($A396,'Annex 2 EHV charges'!$A:$O,11,FALSE)),"")</f>
        <v/>
      </c>
    </row>
    <row r="397" spans="1:8" x14ac:dyDescent="0.2">
      <c r="A397" s="101" t="str">
        <f t="array" ref="A397">IFERROR(INDEX('Annex 2 EHV charges'!$A$11:$A$410, MATCH(0, IF(ISBLANK('Annex 2 EHV charges'!$A$11:$A$410),1, COUNTIF(A$4:$A396, 'Annex 2 EHV charges'!$A$11:$A$410)), 0)),"")</f>
        <v/>
      </c>
      <c r="B397" s="101" t="str">
        <f>IF($A397="","",VLOOKUP($A397,'Annex 2 EHV charges'!$A:$O,2,0))</f>
        <v/>
      </c>
      <c r="C397" s="102" t="str">
        <f>IF($A397="","",VLOOKUP($A397,'Annex 2 EHV charges'!$A:$O,3,0))</f>
        <v/>
      </c>
      <c r="D397" s="101" t="str">
        <f>IF($A397="","",VLOOKUP($A397,'Annex 2 EHV charges'!$A:$O,7,0))</f>
        <v/>
      </c>
      <c r="E397" s="106" t="str">
        <f>IFERROR(IF(VLOOKUP($A397,'Annex 2 EHV charges'!$A:$O,8,FALSE)=0,"",VLOOKUP($A397,'Annex 2 EHV charges'!$A:$O,8,FALSE)),"")</f>
        <v/>
      </c>
      <c r="F397" s="107" t="str">
        <f>IFERROR(IF(VLOOKUP($A397,'Annex 2 EHV charges'!$A:$O,9,FALSE)=0,"",VLOOKUP($A397,'Annex 2 EHV charges'!$A:$O,9,FALSE)),"")</f>
        <v/>
      </c>
      <c r="G397" s="108" t="str">
        <f>IFERROR(IF(VLOOKUP($A397,'Annex 2 EHV charges'!$A:$O,10,FALSE)=0,"",VLOOKUP($A397,'Annex 2 EHV charges'!$A:$O,10,FALSE)),"")</f>
        <v/>
      </c>
      <c r="H397" s="108" t="str">
        <f>IFERROR(IF(VLOOKUP($A397,'Annex 2 EHV charges'!$A:$O,11,FALSE)=0,"",VLOOKUP($A397,'Annex 2 EHV charges'!$A:$O,11,FALSE)),"")</f>
        <v/>
      </c>
    </row>
    <row r="398" spans="1:8" x14ac:dyDescent="0.2">
      <c r="A398" s="101" t="str">
        <f t="array" ref="A398">IFERROR(INDEX('Annex 2 EHV charges'!$A$11:$A$410, MATCH(0, IF(ISBLANK('Annex 2 EHV charges'!$A$11:$A$410),1, COUNTIF(A$4:$A397, 'Annex 2 EHV charges'!$A$11:$A$410)), 0)),"")</f>
        <v/>
      </c>
      <c r="B398" s="101" t="str">
        <f>IF($A398="","",VLOOKUP($A398,'Annex 2 EHV charges'!$A:$O,2,0))</f>
        <v/>
      </c>
      <c r="C398" s="102" t="str">
        <f>IF($A398="","",VLOOKUP($A398,'Annex 2 EHV charges'!$A:$O,3,0))</f>
        <v/>
      </c>
      <c r="D398" s="101" t="str">
        <f>IF($A398="","",VLOOKUP($A398,'Annex 2 EHV charges'!$A:$O,7,0))</f>
        <v/>
      </c>
      <c r="E398" s="106" t="str">
        <f>IFERROR(IF(VLOOKUP($A398,'Annex 2 EHV charges'!$A:$O,8,FALSE)=0,"",VLOOKUP($A398,'Annex 2 EHV charges'!$A:$O,8,FALSE)),"")</f>
        <v/>
      </c>
      <c r="F398" s="107" t="str">
        <f>IFERROR(IF(VLOOKUP($A398,'Annex 2 EHV charges'!$A:$O,9,FALSE)=0,"",VLOOKUP($A398,'Annex 2 EHV charges'!$A:$O,9,FALSE)),"")</f>
        <v/>
      </c>
      <c r="G398" s="108" t="str">
        <f>IFERROR(IF(VLOOKUP($A398,'Annex 2 EHV charges'!$A:$O,10,FALSE)=0,"",VLOOKUP($A398,'Annex 2 EHV charges'!$A:$O,10,FALSE)),"")</f>
        <v/>
      </c>
      <c r="H398" s="108" t="str">
        <f>IFERROR(IF(VLOOKUP($A398,'Annex 2 EHV charges'!$A:$O,11,FALSE)=0,"",VLOOKUP($A398,'Annex 2 EHV charges'!$A:$O,11,FALSE)),"")</f>
        <v/>
      </c>
    </row>
    <row r="399" spans="1:8" x14ac:dyDescent="0.2">
      <c r="A399" s="101" t="str">
        <f t="array" ref="A399">IFERROR(INDEX('Annex 2 EHV charges'!$A$11:$A$410, MATCH(0, IF(ISBLANK('Annex 2 EHV charges'!$A$11:$A$410),1, COUNTIF(A$4:$A398, 'Annex 2 EHV charges'!$A$11:$A$410)), 0)),"")</f>
        <v/>
      </c>
      <c r="B399" s="101" t="str">
        <f>IF($A399="","",VLOOKUP($A399,'Annex 2 EHV charges'!$A:$O,2,0))</f>
        <v/>
      </c>
      <c r="C399" s="102" t="str">
        <f>IF($A399="","",VLOOKUP($A399,'Annex 2 EHV charges'!$A:$O,3,0))</f>
        <v/>
      </c>
      <c r="D399" s="101" t="str">
        <f>IF($A399="","",VLOOKUP($A399,'Annex 2 EHV charges'!$A:$O,7,0))</f>
        <v/>
      </c>
      <c r="E399" s="106" t="str">
        <f>IFERROR(IF(VLOOKUP($A399,'Annex 2 EHV charges'!$A:$O,8,FALSE)=0,"",VLOOKUP($A399,'Annex 2 EHV charges'!$A:$O,8,FALSE)),"")</f>
        <v/>
      </c>
      <c r="F399" s="107" t="str">
        <f>IFERROR(IF(VLOOKUP($A399,'Annex 2 EHV charges'!$A:$O,9,FALSE)=0,"",VLOOKUP($A399,'Annex 2 EHV charges'!$A:$O,9,FALSE)),"")</f>
        <v/>
      </c>
      <c r="G399" s="108" t="str">
        <f>IFERROR(IF(VLOOKUP($A399,'Annex 2 EHV charges'!$A:$O,10,FALSE)=0,"",VLOOKUP($A399,'Annex 2 EHV charges'!$A:$O,10,FALSE)),"")</f>
        <v/>
      </c>
      <c r="H399" s="108" t="str">
        <f>IFERROR(IF(VLOOKUP($A399,'Annex 2 EHV charges'!$A:$O,11,FALSE)=0,"",VLOOKUP($A399,'Annex 2 EHV charges'!$A:$O,11,FALSE)),"")</f>
        <v/>
      </c>
    </row>
    <row r="400" spans="1:8" x14ac:dyDescent="0.2">
      <c r="A400" s="101" t="str">
        <f t="array" ref="A400">IFERROR(INDEX('Annex 2 EHV charges'!$A$11:$A$410, MATCH(0, IF(ISBLANK('Annex 2 EHV charges'!$A$11:$A$410),1, COUNTIF(A$4:$A399, 'Annex 2 EHV charges'!$A$11:$A$410)), 0)),"")</f>
        <v/>
      </c>
      <c r="B400" s="101" t="str">
        <f>IF($A400="","",VLOOKUP($A400,'Annex 2 EHV charges'!$A:$O,2,0))</f>
        <v/>
      </c>
      <c r="C400" s="102" t="str">
        <f>IF($A400="","",VLOOKUP($A400,'Annex 2 EHV charges'!$A:$O,3,0))</f>
        <v/>
      </c>
      <c r="D400" s="101" t="str">
        <f>IF($A400="","",VLOOKUP($A400,'Annex 2 EHV charges'!$A:$O,7,0))</f>
        <v/>
      </c>
      <c r="E400" s="106" t="str">
        <f>IFERROR(IF(VLOOKUP($A400,'Annex 2 EHV charges'!$A:$O,8,FALSE)=0,"",VLOOKUP($A400,'Annex 2 EHV charges'!$A:$O,8,FALSE)),"")</f>
        <v/>
      </c>
      <c r="F400" s="107" t="str">
        <f>IFERROR(IF(VLOOKUP($A400,'Annex 2 EHV charges'!$A:$O,9,FALSE)=0,"",VLOOKUP($A400,'Annex 2 EHV charges'!$A:$O,9,FALSE)),"")</f>
        <v/>
      </c>
      <c r="G400" s="108" t="str">
        <f>IFERROR(IF(VLOOKUP($A400,'Annex 2 EHV charges'!$A:$O,10,FALSE)=0,"",VLOOKUP($A400,'Annex 2 EHV charges'!$A:$O,10,FALSE)),"")</f>
        <v/>
      </c>
      <c r="H400" s="108" t="str">
        <f>IFERROR(IF(VLOOKUP($A400,'Annex 2 EHV charges'!$A:$O,11,FALSE)=0,"",VLOOKUP($A400,'Annex 2 EHV charges'!$A:$O,11,FALSE)),"")</f>
        <v/>
      </c>
    </row>
    <row r="401" spans="1:8" x14ac:dyDescent="0.2">
      <c r="A401" s="101" t="str">
        <f t="array" ref="A401">IFERROR(INDEX('Annex 2 EHV charges'!$A$11:$A$410, MATCH(0, IF(ISBLANK('Annex 2 EHV charges'!$A$11:$A$410),1, COUNTIF(A$4:$A400, 'Annex 2 EHV charges'!$A$11:$A$410)), 0)),"")</f>
        <v/>
      </c>
      <c r="B401" s="101" t="str">
        <f>IF($A401="","",VLOOKUP($A401,'Annex 2 EHV charges'!$A:$O,2,0))</f>
        <v/>
      </c>
      <c r="C401" s="102" t="str">
        <f>IF($A401="","",VLOOKUP($A401,'Annex 2 EHV charges'!$A:$O,3,0))</f>
        <v/>
      </c>
      <c r="D401" s="101" t="str">
        <f>IF($A401="","",VLOOKUP($A401,'Annex 2 EHV charges'!$A:$O,7,0))</f>
        <v/>
      </c>
      <c r="E401" s="106" t="str">
        <f>IFERROR(IF(VLOOKUP($A401,'Annex 2 EHV charges'!$A:$O,8,FALSE)=0,"",VLOOKUP($A401,'Annex 2 EHV charges'!$A:$O,8,FALSE)),"")</f>
        <v/>
      </c>
      <c r="F401" s="107" t="str">
        <f>IFERROR(IF(VLOOKUP($A401,'Annex 2 EHV charges'!$A:$O,9,FALSE)=0,"",VLOOKUP($A401,'Annex 2 EHV charges'!$A:$O,9,FALSE)),"")</f>
        <v/>
      </c>
      <c r="G401" s="108" t="str">
        <f>IFERROR(IF(VLOOKUP($A401,'Annex 2 EHV charges'!$A:$O,10,FALSE)=0,"",VLOOKUP($A401,'Annex 2 EHV charges'!$A:$O,10,FALSE)),"")</f>
        <v/>
      </c>
      <c r="H401" s="108" t="str">
        <f>IFERROR(IF(VLOOKUP($A401,'Annex 2 EHV charges'!$A:$O,11,FALSE)=0,"",VLOOKUP($A401,'Annex 2 EHV charges'!$A:$O,11,FALSE)),"")</f>
        <v/>
      </c>
    </row>
    <row r="402" spans="1:8" x14ac:dyDescent="0.2">
      <c r="A402" s="101" t="str">
        <f t="array" ref="A402">IFERROR(INDEX('Annex 2 EHV charges'!$A$11:$A$410, MATCH(0, IF(ISBLANK('Annex 2 EHV charges'!$A$11:$A$410),1, COUNTIF(A$4:$A401, 'Annex 2 EHV charges'!$A$11:$A$410)), 0)),"")</f>
        <v/>
      </c>
      <c r="B402" s="101" t="str">
        <f>IF($A402="","",VLOOKUP($A402,'Annex 2 EHV charges'!$A:$O,2,0))</f>
        <v/>
      </c>
      <c r="C402" s="102" t="str">
        <f>IF($A402="","",VLOOKUP($A402,'Annex 2 EHV charges'!$A:$O,3,0))</f>
        <v/>
      </c>
      <c r="D402" s="101" t="str">
        <f>IF($A402="","",VLOOKUP($A402,'Annex 2 EHV charges'!$A:$O,7,0))</f>
        <v/>
      </c>
      <c r="E402" s="106" t="str">
        <f>IFERROR(IF(VLOOKUP($A402,'Annex 2 EHV charges'!$A:$O,8,FALSE)=0,"",VLOOKUP($A402,'Annex 2 EHV charges'!$A:$O,8,FALSE)),"")</f>
        <v/>
      </c>
      <c r="F402" s="107" t="str">
        <f>IFERROR(IF(VLOOKUP($A402,'Annex 2 EHV charges'!$A:$O,9,FALSE)=0,"",VLOOKUP($A402,'Annex 2 EHV charges'!$A:$O,9,FALSE)),"")</f>
        <v/>
      </c>
      <c r="G402" s="108" t="str">
        <f>IFERROR(IF(VLOOKUP($A402,'Annex 2 EHV charges'!$A:$O,10,FALSE)=0,"",VLOOKUP($A402,'Annex 2 EHV charges'!$A:$O,10,FALSE)),"")</f>
        <v/>
      </c>
      <c r="H402" s="108" t="str">
        <f>IFERROR(IF(VLOOKUP($A402,'Annex 2 EHV charges'!$A:$O,11,FALSE)=0,"",VLOOKUP($A402,'Annex 2 EHV charges'!$A:$O,11,FALSE)),"")</f>
        <v/>
      </c>
    </row>
    <row r="403" spans="1:8" x14ac:dyDescent="0.2">
      <c r="A403" s="101" t="str">
        <f t="array" ref="A403">IFERROR(INDEX('Annex 2 EHV charges'!$A$11:$A$410, MATCH(0, IF(ISBLANK('Annex 2 EHV charges'!$A$11:$A$410),1, COUNTIF(A$4:$A402, 'Annex 2 EHV charges'!$A$11:$A$410)), 0)),"")</f>
        <v/>
      </c>
      <c r="B403" s="101" t="str">
        <f>IF($A403="","",VLOOKUP($A403,'Annex 2 EHV charges'!$A:$O,2,0))</f>
        <v/>
      </c>
      <c r="C403" s="102" t="str">
        <f>IF($A403="","",VLOOKUP($A403,'Annex 2 EHV charges'!$A:$O,3,0))</f>
        <v/>
      </c>
      <c r="D403" s="101" t="str">
        <f>IF($A403="","",VLOOKUP($A403,'Annex 2 EHV charges'!$A:$O,7,0))</f>
        <v/>
      </c>
      <c r="E403" s="106" t="str">
        <f>IFERROR(IF(VLOOKUP($A403,'Annex 2 EHV charges'!$A:$O,8,FALSE)=0,"",VLOOKUP($A403,'Annex 2 EHV charges'!$A:$O,8,FALSE)),"")</f>
        <v/>
      </c>
      <c r="F403" s="107" t="str">
        <f>IFERROR(IF(VLOOKUP($A403,'Annex 2 EHV charges'!$A:$O,9,FALSE)=0,"",VLOOKUP($A403,'Annex 2 EHV charges'!$A:$O,9,FALSE)),"")</f>
        <v/>
      </c>
      <c r="G403" s="108" t="str">
        <f>IFERROR(IF(VLOOKUP($A403,'Annex 2 EHV charges'!$A:$O,10,FALSE)=0,"",VLOOKUP($A403,'Annex 2 EHV charges'!$A:$O,10,FALSE)),"")</f>
        <v/>
      </c>
      <c r="H403" s="108" t="str">
        <f>IFERROR(IF(VLOOKUP($A403,'Annex 2 EHV charges'!$A:$O,11,FALSE)=0,"",VLOOKUP($A403,'Annex 2 EHV charges'!$A:$O,11,FALSE)),"")</f>
        <v/>
      </c>
    </row>
    <row r="404" spans="1:8" x14ac:dyDescent="0.2">
      <c r="A404" s="101" t="str">
        <f t="array" ref="A404">IFERROR(INDEX('Annex 2 EHV charges'!$A$11:$A$410, MATCH(0, IF(ISBLANK('Annex 2 EHV charges'!$A$11:$A$410),1, COUNTIF(A$4:$A403, 'Annex 2 EHV charges'!$A$11:$A$410)), 0)),"")</f>
        <v/>
      </c>
      <c r="B404" s="101" t="str">
        <f>IF($A404="","",VLOOKUP($A404,'Annex 2 EHV charges'!$A:$O,2,0))</f>
        <v/>
      </c>
      <c r="C404" s="102" t="str">
        <f>IF($A404="","",VLOOKUP($A404,'Annex 2 EHV charges'!$A:$O,3,0))</f>
        <v/>
      </c>
      <c r="D404" s="101" t="str">
        <f>IF($A404="","",VLOOKUP($A404,'Annex 2 EHV charges'!$A:$O,7,0))</f>
        <v/>
      </c>
      <c r="E404" s="106" t="str">
        <f>IFERROR(IF(VLOOKUP($A404,'Annex 2 EHV charges'!$A:$O,8,FALSE)=0,"",VLOOKUP($A404,'Annex 2 EHV charges'!$A:$O,8,FALSE)),"")</f>
        <v/>
      </c>
      <c r="F404" s="107" t="str">
        <f>IFERROR(IF(VLOOKUP($A404,'Annex 2 EHV charges'!$A:$O,9,FALSE)=0,"",VLOOKUP($A404,'Annex 2 EHV charges'!$A:$O,9,FALSE)),"")</f>
        <v/>
      </c>
      <c r="G404" s="108" t="str">
        <f>IFERROR(IF(VLOOKUP($A404,'Annex 2 EHV charges'!$A:$O,10,FALSE)=0,"",VLOOKUP($A404,'Annex 2 EHV charges'!$A:$O,10,FALSE)),"")</f>
        <v/>
      </c>
      <c r="H404" s="108" t="str">
        <f>IFERROR(IF(VLOOKUP($A404,'Annex 2 EHV charges'!$A:$O,11,FALSE)=0,"",VLOOKUP($A404,'Annex 2 EHV charges'!$A:$O,11,FALSE)),"")</f>
        <v/>
      </c>
    </row>
  </sheetData>
  <mergeCells count="2">
    <mergeCell ref="A2:H2"/>
    <mergeCell ref="A1:H1"/>
  </mergeCells>
  <pageMargins left="0.39370078740157483" right="0.39370078740157483" top="0.51181102362204722" bottom="0.74803149606299213" header="0.27559055118110237" footer="0.27559055118110237"/>
  <pageSetup paperSize="9" scale="82" fitToHeight="0" orientation="landscape" r:id="rId1"/>
  <headerFooter differentFirst="1"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&amp;R
</oddFooter>
    <firstHeader>&amp;L&amp;"Arial,Bold"Annex 2a&amp;"Arial,Regular" - Schedule of Import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&amp;R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404"/>
  <sheetViews>
    <sheetView topLeftCell="A85" zoomScale="70" zoomScaleNormal="70" zoomScaleSheetLayoutView="55" zoomScalePageLayoutView="55" workbookViewId="0">
      <selection activeCell="B87" sqref="B1:B1048576"/>
    </sheetView>
  </sheetViews>
  <sheetFormatPr defaultColWidth="9.140625" defaultRowHeight="12.75" x14ac:dyDescent="0.2"/>
  <cols>
    <col min="1" max="1" width="18.7109375" style="59" bestFit="1" customWidth="1"/>
    <col min="2" max="2" width="13.28515625" style="59" bestFit="1" customWidth="1"/>
    <col min="3" max="3" width="25.28515625" style="67" bestFit="1" customWidth="1"/>
    <col min="4" max="4" width="50.7109375" style="67" customWidth="1"/>
    <col min="5" max="5" width="20.7109375" style="68" customWidth="1"/>
    <col min="6" max="7" width="20.7109375" style="69" customWidth="1"/>
    <col min="8" max="8" width="20.7109375" style="59" customWidth="1"/>
    <col min="9" max="9" width="15.5703125" style="59" customWidth="1"/>
    <col min="10" max="16384" width="9.140625" style="59"/>
  </cols>
  <sheetData>
    <row r="1" spans="1:15" ht="66.75" customHeight="1" x14ac:dyDescent="0.2">
      <c r="A1" s="272" t="s">
        <v>112</v>
      </c>
      <c r="B1" s="272"/>
      <c r="C1" s="272"/>
      <c r="D1" s="272"/>
      <c r="E1" s="272"/>
      <c r="F1" s="272"/>
      <c r="G1" s="272"/>
      <c r="H1" s="272"/>
    </row>
    <row r="2" spans="1:15" s="60" customFormat="1" ht="25.5" customHeight="1" x14ac:dyDescent="0.2">
      <c r="A2" s="262" t="str">
        <f>Overview!B4&amp; " - Effective from "&amp;TEXT(Overview!D4,"D MMMM YYYY")&amp;" - "&amp;Overview!E4&amp;" EDCM export charges"</f>
        <v>Western Power Distribution (South Wales) plc - Effective from 1 April 2021 - Final EDCM export charges</v>
      </c>
      <c r="B2" s="263"/>
      <c r="C2" s="263"/>
      <c r="D2" s="263"/>
      <c r="E2" s="263"/>
      <c r="F2" s="263"/>
      <c r="G2" s="263"/>
      <c r="H2" s="264"/>
    </row>
    <row r="3" spans="1:15" s="92" customFormat="1" ht="12" customHeight="1" x14ac:dyDescent="0.2">
      <c r="A3" s="93"/>
      <c r="B3" s="93"/>
      <c r="C3" s="93"/>
      <c r="D3" s="94"/>
      <c r="E3" s="95"/>
      <c r="F3" s="95"/>
      <c r="G3" s="96"/>
      <c r="H3" s="96"/>
      <c r="I3" s="89"/>
      <c r="J3" s="89"/>
      <c r="K3" s="89"/>
      <c r="L3" s="89"/>
      <c r="M3" s="89"/>
      <c r="N3" s="89"/>
      <c r="O3" s="89"/>
    </row>
    <row r="4" spans="1:15" ht="60.75" customHeight="1" x14ac:dyDescent="0.2">
      <c r="A4" s="61" t="s">
        <v>100</v>
      </c>
      <c r="B4" s="62" t="s">
        <v>62</v>
      </c>
      <c r="C4" s="61" t="s">
        <v>64</v>
      </c>
      <c r="D4" s="63" t="s">
        <v>55</v>
      </c>
      <c r="E4" s="63" t="str">
        <f>'Annex 2 EHV charges'!L10</f>
        <v>Export
Super Red
unit charge
(p/kWh)</v>
      </c>
      <c r="F4" s="63" t="str">
        <f>'Annex 2 EHV charges'!M10</f>
        <v>Export
fixed charge
(p/day)</v>
      </c>
      <c r="G4" s="63" t="str">
        <f>'Annex 2 EHV charges'!N10</f>
        <v>Export
capacity charge
(p/kVA/day)</v>
      </c>
      <c r="H4" s="63" t="str">
        <f>'Annex 2 EHV charges'!O10</f>
        <v>Export
exceeded capacity charge
(p/kVA/day)</v>
      </c>
    </row>
    <row r="5" spans="1:15" x14ac:dyDescent="0.2">
      <c r="A5" s="102">
        <f t="array" ref="A5">IFERROR(INDEX('Annex 2 EHV charges'!$D$11:$D$410, MATCH(0, IF(ISBLANK('Annex 2 EHV charges'!$D$11:$D$410),1, COUNTIF(A$4:$A4, 'Annex 2 EHV charges'!$D$11:$D$410)), 0)),"")</f>
        <v>425</v>
      </c>
      <c r="B5" s="101">
        <f>IF($A5="","",VLOOKUP($A5,'Annex 2 EHV charges'!$D:$O,2,0))</f>
        <v>425</v>
      </c>
      <c r="C5" s="102">
        <f>IF($A5="","",VLOOKUP($A5,'Annex 2 EHV charges'!$D:$O,3,0))</f>
        <v>2100041256901</v>
      </c>
      <c r="D5" s="101" t="str">
        <f>IF($A5="","",VLOOKUP($A5,'Annex 2 EHV charges'!$D:$O,4,0))</f>
        <v>Mynydd Y Bwllfa WF</v>
      </c>
      <c r="E5" s="103" t="str">
        <f>IFERROR(IF(VLOOKUP($A5,'Annex 2 EHV charges'!$D:$O,9,FALSE)=0,"",VLOOKUP($A5,'Annex 2 EHV charges'!$D:$O,9,FALSE)),"")</f>
        <v/>
      </c>
      <c r="F5" s="104">
        <f>IFERROR(IF(VLOOKUP($A5,'Annex 2 EHV charges'!$D:$O,10,FALSE)=0,"",VLOOKUP($A5,'Annex 2 EHV charges'!$D:$O,10,FALSE)),"")</f>
        <v>1607.01</v>
      </c>
      <c r="G5" s="105">
        <f>IFERROR(IF(VLOOKUP($A5,'Annex 2 EHV charges'!$D:$O,11,FALSE)=0,"",VLOOKUP($A5,'Annex 2 EHV charges'!$D:$O,11,FALSE)),"")</f>
        <v>0.05</v>
      </c>
      <c r="H5" s="105">
        <f>IFERROR(IF(VLOOKUP($A5,'Annex 2 EHV charges'!$D:$O,12,FALSE)=0,"",VLOOKUP($A5,'Annex 2 EHV charges'!$D:$O,12,FALSE)),"")</f>
        <v>0.05</v>
      </c>
    </row>
    <row r="6" spans="1:15" x14ac:dyDescent="0.2">
      <c r="A6" s="102">
        <f t="array" ref="A6">IFERROR(INDEX('Annex 2 EHV charges'!$D$11:$D$410, MATCH(0, IF(ISBLANK('Annex 2 EHV charges'!$D$11:$D$410),1, COUNTIF(A$4:$A5, 'Annex 2 EHV charges'!$D$11:$D$410)), 0)),"")</f>
        <v>426</v>
      </c>
      <c r="B6" s="101">
        <f>IF($A6="","",VLOOKUP($A6,'Annex 2 EHV charges'!$D:$O,2,0))</f>
        <v>426</v>
      </c>
      <c r="C6" s="102">
        <f>IF($A6="","",VLOOKUP($A6,'Annex 2 EHV charges'!$D:$O,3,0))</f>
        <v>2100041327882</v>
      </c>
      <c r="D6" s="101" t="str">
        <f>IF($A6="","",VLOOKUP($A6,'Annex 2 EHV charges'!$D:$O,4,0))</f>
        <v>Western Wood 2 Biomass</v>
      </c>
      <c r="E6" s="103">
        <f>IFERROR(IF(VLOOKUP($A6,'Annex 2 EHV charges'!$D:$O,9,FALSE)=0,"",VLOOKUP($A6,'Annex 2 EHV charges'!$D:$O,9,FALSE)),"")</f>
        <v>-0.11</v>
      </c>
      <c r="F6" s="104">
        <f>IFERROR(IF(VLOOKUP($A6,'Annex 2 EHV charges'!$D:$O,10,FALSE)=0,"",VLOOKUP($A6,'Annex 2 EHV charges'!$D:$O,10,FALSE)),"")</f>
        <v>1594.61</v>
      </c>
      <c r="G6" s="105">
        <f>IFERROR(IF(VLOOKUP($A6,'Annex 2 EHV charges'!$D:$O,11,FALSE)=0,"",VLOOKUP($A6,'Annex 2 EHV charges'!$D:$O,11,FALSE)),"")</f>
        <v>0.05</v>
      </c>
      <c r="H6" s="105">
        <f>IFERROR(IF(VLOOKUP($A6,'Annex 2 EHV charges'!$D:$O,12,FALSE)=0,"",VLOOKUP($A6,'Annex 2 EHV charges'!$D:$O,12,FALSE)),"")</f>
        <v>0.05</v>
      </c>
    </row>
    <row r="7" spans="1:15" x14ac:dyDescent="0.2">
      <c r="A7" s="102">
        <f t="array" ref="A7">IFERROR(INDEX('Annex 2 EHV charges'!$D$11:$D$410, MATCH(0, IF(ISBLANK('Annex 2 EHV charges'!$D$11:$D$410),1, COUNTIF(A$4:$A6, 'Annex 2 EHV charges'!$D$11:$D$410)), 0)),"")</f>
        <v>427</v>
      </c>
      <c r="B7" s="101">
        <f>IF($A7="","",VLOOKUP($A7,'Annex 2 EHV charges'!$D:$O,2,0))</f>
        <v>427</v>
      </c>
      <c r="C7" s="102">
        <f>IF($A7="","",VLOOKUP($A7,'Annex 2 EHV charges'!$D:$O,3,0))</f>
        <v>2100041453141</v>
      </c>
      <c r="D7" s="101" t="str">
        <f>IF($A7="","",VLOOKUP($A7,'Annex 2 EHV charges'!$D:$O,4,0))</f>
        <v>Mynydd Y Gwair WF</v>
      </c>
      <c r="E7" s="103" t="str">
        <f>IFERROR(IF(VLOOKUP($A7,'Annex 2 EHV charges'!$D:$O,9,FALSE)=0,"",VLOOKUP($A7,'Annex 2 EHV charges'!$D:$O,9,FALSE)),"")</f>
        <v/>
      </c>
      <c r="F7" s="104">
        <f>IFERROR(IF(VLOOKUP($A7,'Annex 2 EHV charges'!$D:$O,10,FALSE)=0,"",VLOOKUP($A7,'Annex 2 EHV charges'!$D:$O,10,FALSE)),"")</f>
        <v>1636.4</v>
      </c>
      <c r="G7" s="105">
        <f>IFERROR(IF(VLOOKUP($A7,'Annex 2 EHV charges'!$D:$O,11,FALSE)=0,"",VLOOKUP($A7,'Annex 2 EHV charges'!$D:$O,11,FALSE)),"")</f>
        <v>0.05</v>
      </c>
      <c r="H7" s="105">
        <f>IFERROR(IF(VLOOKUP($A7,'Annex 2 EHV charges'!$D:$O,12,FALSE)=0,"",VLOOKUP($A7,'Annex 2 EHV charges'!$D:$O,12,FALSE)),"")</f>
        <v>0.05</v>
      </c>
    </row>
    <row r="8" spans="1:15" x14ac:dyDescent="0.2">
      <c r="A8" s="102">
        <f t="array" ref="A8">IFERROR(INDEX('Annex 2 EHV charges'!$D$11:$D$410, MATCH(0, IF(ISBLANK('Annex 2 EHV charges'!$D$11:$D$410),1, COUNTIF(A$4:$A7, 'Annex 2 EHV charges'!$D$11:$D$410)), 0)),"")</f>
        <v>975</v>
      </c>
      <c r="B8" s="101">
        <f>IF($A8="","",VLOOKUP($A8,'Annex 2 EHV charges'!$D:$O,2,0))</f>
        <v>975</v>
      </c>
      <c r="C8" s="102">
        <f>IF($A8="","",VLOOKUP($A8,'Annex 2 EHV charges'!$D:$O,3,0))</f>
        <v>2100041270320</v>
      </c>
      <c r="D8" s="101" t="str">
        <f>IF($A8="","",VLOOKUP($A8,'Annex 2 EHV charges'!$D:$O,4,0))</f>
        <v>Penrhiwarwydd Farm PV</v>
      </c>
      <c r="E8" s="103" t="str">
        <f>IFERROR(IF(VLOOKUP($A8,'Annex 2 EHV charges'!$D:$O,9,FALSE)=0,"",VLOOKUP($A8,'Annex 2 EHV charges'!$D:$O,9,FALSE)),"")</f>
        <v/>
      </c>
      <c r="F8" s="104">
        <f>IFERROR(IF(VLOOKUP($A8,'Annex 2 EHV charges'!$D:$O,10,FALSE)=0,"",VLOOKUP($A8,'Annex 2 EHV charges'!$D:$O,10,FALSE)),"")</f>
        <v>740.67</v>
      </c>
      <c r="G8" s="105">
        <f>IFERROR(IF(VLOOKUP($A8,'Annex 2 EHV charges'!$D:$O,11,FALSE)=0,"",VLOOKUP($A8,'Annex 2 EHV charges'!$D:$O,11,FALSE)),"")</f>
        <v>0.05</v>
      </c>
      <c r="H8" s="105">
        <f>IFERROR(IF(VLOOKUP($A8,'Annex 2 EHV charges'!$D:$O,12,FALSE)=0,"",VLOOKUP($A8,'Annex 2 EHV charges'!$D:$O,12,FALSE)),"")</f>
        <v>0.05</v>
      </c>
    </row>
    <row r="9" spans="1:15" x14ac:dyDescent="0.2">
      <c r="A9" s="102">
        <f t="array" ref="A9">IFERROR(INDEX('Annex 2 EHV charges'!$D$11:$D$410, MATCH(0, IF(ISBLANK('Annex 2 EHV charges'!$D$11:$D$410),1, COUNTIF(A$4:$A8, 'Annex 2 EHV charges'!$D$11:$D$410)), 0)),"")</f>
        <v>976</v>
      </c>
      <c r="B9" s="101">
        <f>IF($A9="","",VLOOKUP($A9,'Annex 2 EHV charges'!$D:$O,2,0))</f>
        <v>976</v>
      </c>
      <c r="C9" s="102">
        <f>IF($A9="","",VLOOKUP($A9,'Annex 2 EHV charges'!$D:$O,3,0))</f>
        <v>2100041272870</v>
      </c>
      <c r="D9" s="101" t="str">
        <f>IF($A9="","",VLOOKUP($A9,'Annex 2 EHV charges'!$D:$O,4,0))</f>
        <v>Little Neath PV</v>
      </c>
      <c r="E9" s="103" t="str">
        <f>IFERROR(IF(VLOOKUP($A9,'Annex 2 EHV charges'!$D:$O,9,FALSE)=0,"",VLOOKUP($A9,'Annex 2 EHV charges'!$D:$O,9,FALSE)),"")</f>
        <v/>
      </c>
      <c r="F9" s="104">
        <f>IFERROR(IF(VLOOKUP($A9,'Annex 2 EHV charges'!$D:$O,10,FALSE)=0,"",VLOOKUP($A9,'Annex 2 EHV charges'!$D:$O,10,FALSE)),"")</f>
        <v>865.39</v>
      </c>
      <c r="G9" s="105">
        <f>IFERROR(IF(VLOOKUP($A9,'Annex 2 EHV charges'!$D:$O,11,FALSE)=0,"",VLOOKUP($A9,'Annex 2 EHV charges'!$D:$O,11,FALSE)),"")</f>
        <v>0.05</v>
      </c>
      <c r="H9" s="105">
        <f>IFERROR(IF(VLOOKUP($A9,'Annex 2 EHV charges'!$D:$O,12,FALSE)=0,"",VLOOKUP($A9,'Annex 2 EHV charges'!$D:$O,12,FALSE)),"")</f>
        <v>0.05</v>
      </c>
    </row>
    <row r="10" spans="1:15" x14ac:dyDescent="0.2">
      <c r="A10" s="102">
        <f t="array" ref="A10">IFERROR(INDEX('Annex 2 EHV charges'!$D$11:$D$410, MATCH(0, IF(ISBLANK('Annex 2 EHV charges'!$D$11:$D$410),1, COUNTIF(A$4:$A9, 'Annex 2 EHV charges'!$D$11:$D$410)), 0)),"")</f>
        <v>943</v>
      </c>
      <c r="B10" s="101">
        <f>IF($A10="","",VLOOKUP($A10,'Annex 2 EHV charges'!$D:$O,2,0))</f>
        <v>943</v>
      </c>
      <c r="C10" s="102">
        <f>IF($A10="","",VLOOKUP($A10,'Annex 2 EHV charges'!$D:$O,3,0))</f>
        <v>2100041136546</v>
      </c>
      <c r="D10" s="101" t="str">
        <f>IF($A10="","",VLOOKUP($A10,'Annex 2 EHV charges'!$D:$O,4,0))</f>
        <v>Hoplass Farm PV</v>
      </c>
      <c r="E10" s="103" t="str">
        <f>IFERROR(IF(VLOOKUP($A10,'Annex 2 EHV charges'!$D:$O,9,FALSE)=0,"",VLOOKUP($A10,'Annex 2 EHV charges'!$D:$O,9,FALSE)),"")</f>
        <v/>
      </c>
      <c r="F10" s="104">
        <f>IFERROR(IF(VLOOKUP($A10,'Annex 2 EHV charges'!$D:$O,10,FALSE)=0,"",VLOOKUP($A10,'Annex 2 EHV charges'!$D:$O,10,FALSE)),"")</f>
        <v>777.12</v>
      </c>
      <c r="G10" s="105">
        <f>IFERROR(IF(VLOOKUP($A10,'Annex 2 EHV charges'!$D:$O,11,FALSE)=0,"",VLOOKUP($A10,'Annex 2 EHV charges'!$D:$O,11,FALSE)),"")</f>
        <v>0.05</v>
      </c>
      <c r="H10" s="105">
        <f>IFERROR(IF(VLOOKUP($A10,'Annex 2 EHV charges'!$D:$O,12,FALSE)=0,"",VLOOKUP($A10,'Annex 2 EHV charges'!$D:$O,12,FALSE)),"")</f>
        <v>0.05</v>
      </c>
    </row>
    <row r="11" spans="1:15" x14ac:dyDescent="0.2">
      <c r="A11" s="102">
        <f t="array" ref="A11">IFERROR(INDEX('Annex 2 EHV charges'!$D$11:$D$410, MATCH(0, IF(ISBLANK('Annex 2 EHV charges'!$D$11:$D$410),1, COUNTIF(A$4:$A10, 'Annex 2 EHV charges'!$D$11:$D$410)), 0)),"")</f>
        <v>977</v>
      </c>
      <c r="B11" s="101">
        <f>IF($A11="","",VLOOKUP($A11,'Annex 2 EHV charges'!$D:$O,2,0))</f>
        <v>977</v>
      </c>
      <c r="C11" s="102">
        <f>IF($A11="","",VLOOKUP($A11,'Annex 2 EHV charges'!$D:$O,3,0))</f>
        <v>2100041278161</v>
      </c>
      <c r="D11" s="101" t="str">
        <f>IF($A11="","",VLOOKUP($A11,'Annex 2 EHV charges'!$D:$O,4,0))</f>
        <v>Gelliwern Isaf PV</v>
      </c>
      <c r="E11" s="103" t="str">
        <f>IFERROR(IF(VLOOKUP($A11,'Annex 2 EHV charges'!$D:$O,9,FALSE)=0,"",VLOOKUP($A11,'Annex 2 EHV charges'!$D:$O,9,FALSE)),"")</f>
        <v/>
      </c>
      <c r="F11" s="104">
        <f>IFERROR(IF(VLOOKUP($A11,'Annex 2 EHV charges'!$D:$O,10,FALSE)=0,"",VLOOKUP($A11,'Annex 2 EHV charges'!$D:$O,10,FALSE)),"")</f>
        <v>507.25</v>
      </c>
      <c r="G11" s="105">
        <f>IFERROR(IF(VLOOKUP($A11,'Annex 2 EHV charges'!$D:$O,11,FALSE)=0,"",VLOOKUP($A11,'Annex 2 EHV charges'!$D:$O,11,FALSE)),"")</f>
        <v>0.05</v>
      </c>
      <c r="H11" s="105">
        <f>IFERROR(IF(VLOOKUP($A11,'Annex 2 EHV charges'!$D:$O,12,FALSE)=0,"",VLOOKUP($A11,'Annex 2 EHV charges'!$D:$O,12,FALSE)),"")</f>
        <v>0.05</v>
      </c>
    </row>
    <row r="12" spans="1:15" x14ac:dyDescent="0.2">
      <c r="A12" s="102">
        <f t="array" ref="A12">IFERROR(INDEX('Annex 2 EHV charges'!$D$11:$D$410, MATCH(0, IF(ISBLANK('Annex 2 EHV charges'!$D$11:$D$410),1, COUNTIF(A$4:$A11, 'Annex 2 EHV charges'!$D$11:$D$410)), 0)),"")</f>
        <v>978</v>
      </c>
      <c r="B12" s="101">
        <f>IF($A12="","",VLOOKUP($A12,'Annex 2 EHV charges'!$D:$O,2,0))</f>
        <v>978</v>
      </c>
      <c r="C12" s="102">
        <f>IF($A12="","",VLOOKUP($A12,'Annex 2 EHV charges'!$D:$O,3,0))</f>
        <v>2100041290967</v>
      </c>
      <c r="D12" s="101" t="str">
        <f>IF($A12="","",VLOOKUP($A12,'Annex 2 EHV charges'!$D:$O,4,0))</f>
        <v>Oak Cottage PV</v>
      </c>
      <c r="E12" s="103" t="str">
        <f>IFERROR(IF(VLOOKUP($A12,'Annex 2 EHV charges'!$D:$O,9,FALSE)=0,"",VLOOKUP($A12,'Annex 2 EHV charges'!$D:$O,9,FALSE)),"")</f>
        <v/>
      </c>
      <c r="F12" s="104">
        <f>IFERROR(IF(VLOOKUP($A12,'Annex 2 EHV charges'!$D:$O,10,FALSE)=0,"",VLOOKUP($A12,'Annex 2 EHV charges'!$D:$O,10,FALSE)),"")</f>
        <v>4324.6400000000003</v>
      </c>
      <c r="G12" s="105">
        <f>IFERROR(IF(VLOOKUP($A12,'Annex 2 EHV charges'!$D:$O,11,FALSE)=0,"",VLOOKUP($A12,'Annex 2 EHV charges'!$D:$O,11,FALSE)),"")</f>
        <v>0.05</v>
      </c>
      <c r="H12" s="105">
        <f>IFERROR(IF(VLOOKUP($A12,'Annex 2 EHV charges'!$D:$O,12,FALSE)=0,"",VLOOKUP($A12,'Annex 2 EHV charges'!$D:$O,12,FALSE)),"")</f>
        <v>0.05</v>
      </c>
    </row>
    <row r="13" spans="1:15" x14ac:dyDescent="0.2">
      <c r="A13" s="102">
        <f t="array" ref="A13">IFERROR(INDEX('Annex 2 EHV charges'!$D$11:$D$410, MATCH(0, IF(ISBLANK('Annex 2 EHV charges'!$D$11:$D$410),1, COUNTIF(A$4:$A12, 'Annex 2 EHV charges'!$D$11:$D$410)), 0)),"")</f>
        <v>979</v>
      </c>
      <c r="B13" s="101">
        <f>IF($A13="","",VLOOKUP($A13,'Annex 2 EHV charges'!$D:$O,2,0))</f>
        <v>979</v>
      </c>
      <c r="C13" s="102">
        <f>IF($A13="","",VLOOKUP($A13,'Annex 2 EHV charges'!$D:$O,3,0))</f>
        <v>2100041309935</v>
      </c>
      <c r="D13" s="101" t="str">
        <f>IF($A13="","",VLOOKUP($A13,'Annex 2 EHV charges'!$D:$O,4,0))</f>
        <v>Red Court Farm PV</v>
      </c>
      <c r="E13" s="103" t="str">
        <f>IFERROR(IF(VLOOKUP($A13,'Annex 2 EHV charges'!$D:$O,9,FALSE)=0,"",VLOOKUP($A13,'Annex 2 EHV charges'!$D:$O,9,FALSE)),"")</f>
        <v/>
      </c>
      <c r="F13" s="104">
        <f>IFERROR(IF(VLOOKUP($A13,'Annex 2 EHV charges'!$D:$O,10,FALSE)=0,"",VLOOKUP($A13,'Annex 2 EHV charges'!$D:$O,10,FALSE)),"")</f>
        <v>545.99</v>
      </c>
      <c r="G13" s="105">
        <f>IFERROR(IF(VLOOKUP($A13,'Annex 2 EHV charges'!$D:$O,11,FALSE)=0,"",VLOOKUP($A13,'Annex 2 EHV charges'!$D:$O,11,FALSE)),"")</f>
        <v>0.05</v>
      </c>
      <c r="H13" s="105">
        <f>IFERROR(IF(VLOOKUP($A13,'Annex 2 EHV charges'!$D:$O,12,FALSE)=0,"",VLOOKUP($A13,'Annex 2 EHV charges'!$D:$O,12,FALSE)),"")</f>
        <v>0.05</v>
      </c>
    </row>
    <row r="14" spans="1:15" x14ac:dyDescent="0.2">
      <c r="A14" s="102">
        <f t="array" ref="A14">IFERROR(INDEX('Annex 2 EHV charges'!$D$11:$D$410, MATCH(0, IF(ISBLANK('Annex 2 EHV charges'!$D$11:$D$410),1, COUNTIF(A$4:$A13, 'Annex 2 EHV charges'!$D$11:$D$410)), 0)),"")</f>
        <v>980</v>
      </c>
      <c r="B14" s="101">
        <f>IF($A14="","",VLOOKUP($A14,'Annex 2 EHV charges'!$D:$O,2,0))</f>
        <v>980</v>
      </c>
      <c r="C14" s="102">
        <f>IF($A14="","",VLOOKUP($A14,'Annex 2 EHV charges'!$D:$O,3,0))</f>
        <v>2100041319367</v>
      </c>
      <c r="D14" s="101" t="str">
        <f>IF($A14="","",VLOOKUP($A14,'Annex 2 EHV charges'!$D:$O,4,0))</f>
        <v>Carn Nicholas PV</v>
      </c>
      <c r="E14" s="103" t="str">
        <f>IFERROR(IF(VLOOKUP($A14,'Annex 2 EHV charges'!$D:$O,9,FALSE)=0,"",VLOOKUP($A14,'Annex 2 EHV charges'!$D:$O,9,FALSE)),"")</f>
        <v/>
      </c>
      <c r="F14" s="104">
        <f>IFERROR(IF(VLOOKUP($A14,'Annex 2 EHV charges'!$D:$O,10,FALSE)=0,"",VLOOKUP($A14,'Annex 2 EHV charges'!$D:$O,10,FALSE)),"")</f>
        <v>545.13</v>
      </c>
      <c r="G14" s="105">
        <f>IFERROR(IF(VLOOKUP($A14,'Annex 2 EHV charges'!$D:$O,11,FALSE)=0,"",VLOOKUP($A14,'Annex 2 EHV charges'!$D:$O,11,FALSE)),"")</f>
        <v>0.05</v>
      </c>
      <c r="H14" s="105">
        <f>IFERROR(IF(VLOOKUP($A14,'Annex 2 EHV charges'!$D:$O,12,FALSE)=0,"",VLOOKUP($A14,'Annex 2 EHV charges'!$D:$O,12,FALSE)),"")</f>
        <v>0.05</v>
      </c>
    </row>
    <row r="15" spans="1:15" x14ac:dyDescent="0.2">
      <c r="A15" s="102">
        <f t="array" ref="A15">IFERROR(INDEX('Annex 2 EHV charges'!$D$11:$D$410, MATCH(0, IF(ISBLANK('Annex 2 EHV charges'!$D$11:$D$410),1, COUNTIF(A$4:$A14, 'Annex 2 EHV charges'!$D$11:$D$410)), 0)),"")</f>
        <v>981</v>
      </c>
      <c r="B15" s="101">
        <f>IF($A15="","",VLOOKUP($A15,'Annex 2 EHV charges'!$D:$O,2,0))</f>
        <v>981</v>
      </c>
      <c r="C15" s="102">
        <f>IF($A15="","",VLOOKUP($A15,'Annex 2 EHV charges'!$D:$O,3,0))</f>
        <v>2100041320655</v>
      </c>
      <c r="D15" s="101" t="str">
        <f>IF($A15="","",VLOOKUP($A15,'Annex 2 EHV charges'!$D:$O,4,0))</f>
        <v>Brynwhilach Farm PV</v>
      </c>
      <c r="E15" s="103" t="str">
        <f>IFERROR(IF(VLOOKUP($A15,'Annex 2 EHV charges'!$D:$O,9,FALSE)=0,"",VLOOKUP($A15,'Annex 2 EHV charges'!$D:$O,9,FALSE)),"")</f>
        <v/>
      </c>
      <c r="F15" s="104">
        <f>IFERROR(IF(VLOOKUP($A15,'Annex 2 EHV charges'!$D:$O,10,FALSE)=0,"",VLOOKUP($A15,'Annex 2 EHV charges'!$D:$O,10,FALSE)),"")</f>
        <v>845.53</v>
      </c>
      <c r="G15" s="105">
        <f>IFERROR(IF(VLOOKUP($A15,'Annex 2 EHV charges'!$D:$O,11,FALSE)=0,"",VLOOKUP($A15,'Annex 2 EHV charges'!$D:$O,11,FALSE)),"")</f>
        <v>0.05</v>
      </c>
      <c r="H15" s="105">
        <f>IFERROR(IF(VLOOKUP($A15,'Annex 2 EHV charges'!$D:$O,12,FALSE)=0,"",VLOOKUP($A15,'Annex 2 EHV charges'!$D:$O,12,FALSE)),"")</f>
        <v>0.05</v>
      </c>
    </row>
    <row r="16" spans="1:15" x14ac:dyDescent="0.2">
      <c r="A16" s="102">
        <f t="array" ref="A16">IFERROR(INDEX('Annex 2 EHV charges'!$D$11:$D$410, MATCH(0, IF(ISBLANK('Annex 2 EHV charges'!$D$11:$D$410),1, COUNTIF(A$4:$A15, 'Annex 2 EHV charges'!$D$11:$D$410)), 0)),"")</f>
        <v>982</v>
      </c>
      <c r="B16" s="101">
        <f>IF($A16="","",VLOOKUP($A16,'Annex 2 EHV charges'!$D:$O,2,0))</f>
        <v>982</v>
      </c>
      <c r="C16" s="102">
        <f>IF($A16="","",VLOOKUP($A16,'Annex 2 EHV charges'!$D:$O,3,0))</f>
        <v>2100041320691</v>
      </c>
      <c r="D16" s="101" t="str">
        <f>IF($A16="","",VLOOKUP($A16,'Annex 2 EHV charges'!$D:$O,4,0))</f>
        <v>Pant Y Moch PV Boundary</v>
      </c>
      <c r="E16" s="103" t="str">
        <f>IFERROR(IF(VLOOKUP($A16,'Annex 2 EHV charges'!$D:$O,9,FALSE)=0,"",VLOOKUP($A16,'Annex 2 EHV charges'!$D:$O,9,FALSE)),"")</f>
        <v/>
      </c>
      <c r="F16" s="104">
        <f>IFERROR(IF(VLOOKUP($A16,'Annex 2 EHV charges'!$D:$O,10,FALSE)=0,"",VLOOKUP($A16,'Annex 2 EHV charges'!$D:$O,10,FALSE)),"")</f>
        <v>1114.67</v>
      </c>
      <c r="G16" s="105">
        <f>IFERROR(IF(VLOOKUP($A16,'Annex 2 EHV charges'!$D:$O,11,FALSE)=0,"",VLOOKUP($A16,'Annex 2 EHV charges'!$D:$O,11,FALSE)),"")</f>
        <v>0.05</v>
      </c>
      <c r="H16" s="105">
        <f>IFERROR(IF(VLOOKUP($A16,'Annex 2 EHV charges'!$D:$O,12,FALSE)=0,"",VLOOKUP($A16,'Annex 2 EHV charges'!$D:$O,12,FALSE)),"")</f>
        <v>0.05</v>
      </c>
    </row>
    <row r="17" spans="1:8" x14ac:dyDescent="0.2">
      <c r="A17" s="102">
        <f t="array" ref="A17">IFERROR(INDEX('Annex 2 EHV charges'!$D$11:$D$410, MATCH(0, IF(ISBLANK('Annex 2 EHV charges'!$D$11:$D$410),1, COUNTIF(A$4:$A16, 'Annex 2 EHV charges'!$D$11:$D$410)), 0)),"")</f>
        <v>983</v>
      </c>
      <c r="B17" s="101">
        <f>IF($A17="","",VLOOKUP($A17,'Annex 2 EHV charges'!$D:$O,2,0))</f>
        <v>983</v>
      </c>
      <c r="C17" s="102">
        <f>IF($A17="","",VLOOKUP($A17,'Annex 2 EHV charges'!$D:$O,3,0))</f>
        <v>2100041321817</v>
      </c>
      <c r="D17" s="101" t="str">
        <f>IF($A17="","",VLOOKUP($A17,'Annex 2 EHV charges'!$D:$O,4,0))</f>
        <v>Jesus College PV</v>
      </c>
      <c r="E17" s="103" t="str">
        <f>IFERROR(IF(VLOOKUP($A17,'Annex 2 EHV charges'!$D:$O,9,FALSE)=0,"",VLOOKUP($A17,'Annex 2 EHV charges'!$D:$O,9,FALSE)),"")</f>
        <v/>
      </c>
      <c r="F17" s="104">
        <f>IFERROR(IF(VLOOKUP($A17,'Annex 2 EHV charges'!$D:$O,10,FALSE)=0,"",VLOOKUP($A17,'Annex 2 EHV charges'!$D:$O,10,FALSE)),"")</f>
        <v>542.52</v>
      </c>
      <c r="G17" s="105">
        <f>IFERROR(IF(VLOOKUP($A17,'Annex 2 EHV charges'!$D:$O,11,FALSE)=0,"",VLOOKUP($A17,'Annex 2 EHV charges'!$D:$O,11,FALSE)),"")</f>
        <v>0.05</v>
      </c>
      <c r="H17" s="105">
        <f>IFERROR(IF(VLOOKUP($A17,'Annex 2 EHV charges'!$D:$O,12,FALSE)=0,"",VLOOKUP($A17,'Annex 2 EHV charges'!$D:$O,12,FALSE)),"")</f>
        <v>0.05</v>
      </c>
    </row>
    <row r="18" spans="1:8" x14ac:dyDescent="0.2">
      <c r="A18" s="102">
        <f t="array" ref="A18">IFERROR(INDEX('Annex 2 EHV charges'!$D$11:$D$410, MATCH(0, IF(ISBLANK('Annex 2 EHV charges'!$D$11:$D$410),1, COUNTIF(A$4:$A17, 'Annex 2 EHV charges'!$D$11:$D$410)), 0)),"")</f>
        <v>984</v>
      </c>
      <c r="B18" s="101">
        <f>IF($A18="","",VLOOKUP($A18,'Annex 2 EHV charges'!$D:$O,2,0))</f>
        <v>984</v>
      </c>
      <c r="C18" s="102">
        <f>IF($A18="","",VLOOKUP($A18,'Annex 2 EHV charges'!$D:$O,3,0))</f>
        <v>2100041322192</v>
      </c>
      <c r="D18" s="101" t="str">
        <f>IF($A18="","",VLOOKUP($A18,'Annex 2 EHV charges'!$D:$O,4,0))</f>
        <v>Sully Moors STOR</v>
      </c>
      <c r="E18" s="103">
        <f>IFERROR(IF(VLOOKUP($A18,'Annex 2 EHV charges'!$D:$O,9,FALSE)=0,"",VLOOKUP($A18,'Annex 2 EHV charges'!$D:$O,9,FALSE)),"")</f>
        <v>-0.32700000000000001</v>
      </c>
      <c r="F18" s="104">
        <f>IFERROR(IF(VLOOKUP($A18,'Annex 2 EHV charges'!$D:$O,10,FALSE)=0,"",VLOOKUP($A18,'Annex 2 EHV charges'!$D:$O,10,FALSE)),"")</f>
        <v>473.03</v>
      </c>
      <c r="G18" s="105">
        <f>IFERROR(IF(VLOOKUP($A18,'Annex 2 EHV charges'!$D:$O,11,FALSE)=0,"",VLOOKUP($A18,'Annex 2 EHV charges'!$D:$O,11,FALSE)),"")</f>
        <v>0.05</v>
      </c>
      <c r="H18" s="105">
        <f>IFERROR(IF(VLOOKUP($A18,'Annex 2 EHV charges'!$D:$O,12,FALSE)=0,"",VLOOKUP($A18,'Annex 2 EHV charges'!$D:$O,12,FALSE)),"")</f>
        <v>0.05</v>
      </c>
    </row>
    <row r="19" spans="1:8" x14ac:dyDescent="0.2">
      <c r="A19" s="102">
        <f t="array" ref="A19">IFERROR(INDEX('Annex 2 EHV charges'!$D$11:$D$410, MATCH(0, IF(ISBLANK('Annex 2 EHV charges'!$D$11:$D$410),1, COUNTIF(A$4:$A18, 'Annex 2 EHV charges'!$D$11:$D$410)), 0)),"")</f>
        <v>985</v>
      </c>
      <c r="B19" s="101">
        <f>IF($A19="","",VLOOKUP($A19,'Annex 2 EHV charges'!$D:$O,2,0))</f>
        <v>985</v>
      </c>
      <c r="C19" s="102">
        <f>IF($A19="","",VLOOKUP($A19,'Annex 2 EHV charges'!$D:$O,3,0))</f>
        <v>2100041330928</v>
      </c>
      <c r="D19" s="101" t="str">
        <f>IF($A19="","",VLOOKUP($A19,'Annex 2 EHV charges'!$D:$O,4,0))</f>
        <v>Hafod y Dafal PV</v>
      </c>
      <c r="E19" s="103" t="str">
        <f>IFERROR(IF(VLOOKUP($A19,'Annex 2 EHV charges'!$D:$O,9,FALSE)=0,"",VLOOKUP($A19,'Annex 2 EHV charges'!$D:$O,9,FALSE)),"")</f>
        <v/>
      </c>
      <c r="F19" s="104">
        <f>IFERROR(IF(VLOOKUP($A19,'Annex 2 EHV charges'!$D:$O,10,FALSE)=0,"",VLOOKUP($A19,'Annex 2 EHV charges'!$D:$O,10,FALSE)),"")</f>
        <v>1925.74</v>
      </c>
      <c r="G19" s="105">
        <f>IFERROR(IF(VLOOKUP($A19,'Annex 2 EHV charges'!$D:$O,11,FALSE)=0,"",VLOOKUP($A19,'Annex 2 EHV charges'!$D:$O,11,FALSE)),"")</f>
        <v>0.05</v>
      </c>
      <c r="H19" s="105">
        <f>IFERROR(IF(VLOOKUP($A19,'Annex 2 EHV charges'!$D:$O,12,FALSE)=0,"",VLOOKUP($A19,'Annex 2 EHV charges'!$D:$O,12,FALSE)),"")</f>
        <v>0.05</v>
      </c>
    </row>
    <row r="20" spans="1:8" x14ac:dyDescent="0.2">
      <c r="A20" s="102">
        <f t="array" ref="A20">IFERROR(INDEX('Annex 2 EHV charges'!$D$11:$D$410, MATCH(0, IF(ISBLANK('Annex 2 EHV charges'!$D$11:$D$410),1, COUNTIF(A$4:$A19, 'Annex 2 EHV charges'!$D$11:$D$410)), 0)),"")</f>
        <v>989</v>
      </c>
      <c r="B20" s="101">
        <f>IF($A20="","",VLOOKUP($A20,'Annex 2 EHV charges'!$D:$O,2,0))</f>
        <v>989</v>
      </c>
      <c r="C20" s="102">
        <f>IF($A20="","",VLOOKUP($A20,'Annex 2 EHV charges'!$D:$O,3,0))</f>
        <v>2100041336725</v>
      </c>
      <c r="D20" s="101" t="str">
        <f>IF($A20="","",VLOOKUP($A20,'Annex 2 EHV charges'!$D:$O,4,0))</f>
        <v>Stormy Down PV</v>
      </c>
      <c r="E20" s="103" t="str">
        <f>IFERROR(IF(VLOOKUP($A20,'Annex 2 EHV charges'!$D:$O,9,FALSE)=0,"",VLOOKUP($A20,'Annex 2 EHV charges'!$D:$O,9,FALSE)),"")</f>
        <v/>
      </c>
      <c r="F20" s="104">
        <f>IFERROR(IF(VLOOKUP($A20,'Annex 2 EHV charges'!$D:$O,10,FALSE)=0,"",VLOOKUP($A20,'Annex 2 EHV charges'!$D:$O,10,FALSE)),"")</f>
        <v>1046.96</v>
      </c>
      <c r="G20" s="105">
        <f>IFERROR(IF(VLOOKUP($A20,'Annex 2 EHV charges'!$D:$O,11,FALSE)=0,"",VLOOKUP($A20,'Annex 2 EHV charges'!$D:$O,11,FALSE)),"")</f>
        <v>0.05</v>
      </c>
      <c r="H20" s="105">
        <f>IFERROR(IF(VLOOKUP($A20,'Annex 2 EHV charges'!$D:$O,12,FALSE)=0,"",VLOOKUP($A20,'Annex 2 EHV charges'!$D:$O,12,FALSE)),"")</f>
        <v>0.05</v>
      </c>
    </row>
    <row r="21" spans="1:8" x14ac:dyDescent="0.2">
      <c r="A21" s="102">
        <f t="array" ref="A21">IFERROR(INDEX('Annex 2 EHV charges'!$D$11:$D$410, MATCH(0, IF(ISBLANK('Annex 2 EHV charges'!$D$11:$D$410),1, COUNTIF(A$4:$A20, 'Annex 2 EHV charges'!$D$11:$D$410)), 0)),"")</f>
        <v>721</v>
      </c>
      <c r="B21" s="101">
        <f>IF($A21="","",VLOOKUP($A21,'Annex 2 EHV charges'!$D:$O,2,0))</f>
        <v>721</v>
      </c>
      <c r="C21" s="102">
        <f>IF($A21="","",VLOOKUP($A21,'Annex 2 EHV charges'!$D:$O,3,0))</f>
        <v>2100041336743</v>
      </c>
      <c r="D21" s="101" t="str">
        <f>IF($A21="","",VLOOKUP($A21,'Annex 2 EHV charges'!$D:$O,4,0))</f>
        <v>Oak Grove Farm PV</v>
      </c>
      <c r="E21" s="103" t="str">
        <f>IFERROR(IF(VLOOKUP($A21,'Annex 2 EHV charges'!$D:$O,9,FALSE)=0,"",VLOOKUP($A21,'Annex 2 EHV charges'!$D:$O,9,FALSE)),"")</f>
        <v/>
      </c>
      <c r="F21" s="104">
        <f>IFERROR(IF(VLOOKUP($A21,'Annex 2 EHV charges'!$D:$O,10,FALSE)=0,"",VLOOKUP($A21,'Annex 2 EHV charges'!$D:$O,10,FALSE)),"")</f>
        <v>545.64</v>
      </c>
      <c r="G21" s="105">
        <f>IFERROR(IF(VLOOKUP($A21,'Annex 2 EHV charges'!$D:$O,11,FALSE)=0,"",VLOOKUP($A21,'Annex 2 EHV charges'!$D:$O,11,FALSE)),"")</f>
        <v>0.05</v>
      </c>
      <c r="H21" s="105">
        <f>IFERROR(IF(VLOOKUP($A21,'Annex 2 EHV charges'!$D:$O,12,FALSE)=0,"",VLOOKUP($A21,'Annex 2 EHV charges'!$D:$O,12,FALSE)),"")</f>
        <v>0.05</v>
      </c>
    </row>
    <row r="22" spans="1:8" x14ac:dyDescent="0.2">
      <c r="A22" s="102">
        <f t="array" ref="A22">IFERROR(INDEX('Annex 2 EHV charges'!$D$11:$D$410, MATCH(0, IF(ISBLANK('Annex 2 EHV charges'!$D$11:$D$410),1, COUNTIF(A$4:$A21, 'Annex 2 EHV charges'!$D$11:$D$410)), 0)),"")</f>
        <v>722</v>
      </c>
      <c r="B22" s="101">
        <f>IF($A22="","",VLOOKUP($A22,'Annex 2 EHV charges'!$D:$O,2,0))</f>
        <v>722</v>
      </c>
      <c r="C22" s="102">
        <f>IF($A22="","",VLOOKUP($A22,'Annex 2 EHV charges'!$D:$O,3,0))</f>
        <v>2100041329072</v>
      </c>
      <c r="D22" s="101" t="str">
        <f>IF($A22="","",VLOOKUP($A22,'Annex 2 EHV charges'!$D:$O,4,0))</f>
        <v>Llancadle Farm PV</v>
      </c>
      <c r="E22" s="103" t="str">
        <f>IFERROR(IF(VLOOKUP($A22,'Annex 2 EHV charges'!$D:$O,9,FALSE)=0,"",VLOOKUP($A22,'Annex 2 EHV charges'!$D:$O,9,FALSE)),"")</f>
        <v/>
      </c>
      <c r="F22" s="104">
        <f>IFERROR(IF(VLOOKUP($A22,'Annex 2 EHV charges'!$D:$O,10,FALSE)=0,"",VLOOKUP($A22,'Annex 2 EHV charges'!$D:$O,10,FALSE)),"")</f>
        <v>513.55999999999995</v>
      </c>
      <c r="G22" s="105">
        <f>IFERROR(IF(VLOOKUP($A22,'Annex 2 EHV charges'!$D:$O,11,FALSE)=0,"",VLOOKUP($A22,'Annex 2 EHV charges'!$D:$O,11,FALSE)),"")</f>
        <v>0.05</v>
      </c>
      <c r="H22" s="105">
        <f>IFERROR(IF(VLOOKUP($A22,'Annex 2 EHV charges'!$D:$O,12,FALSE)=0,"",VLOOKUP($A22,'Annex 2 EHV charges'!$D:$O,12,FALSE)),"")</f>
        <v>0.05</v>
      </c>
    </row>
    <row r="23" spans="1:8" x14ac:dyDescent="0.2">
      <c r="A23" s="102">
        <f t="array" ref="A23">IFERROR(INDEX('Annex 2 EHV charges'!$D$11:$D$410, MATCH(0, IF(ISBLANK('Annex 2 EHV charges'!$D$11:$D$410),1, COUNTIF(A$4:$A22, 'Annex 2 EHV charges'!$D$11:$D$410)), 0)),"")</f>
        <v>723</v>
      </c>
      <c r="B23" s="101">
        <f>IF($A23="","",VLOOKUP($A23,'Annex 2 EHV charges'!$D:$O,2,0))</f>
        <v>723</v>
      </c>
      <c r="C23" s="102">
        <f>IF($A23="","",VLOOKUP($A23,'Annex 2 EHV charges'!$D:$O,3,0))</f>
        <v>2100041339187</v>
      </c>
      <c r="D23" s="101" t="str">
        <f>IF($A23="","",VLOOKUP($A23,'Annex 2 EHV charges'!$D:$O,4,0))</f>
        <v>Lower House Farm PV</v>
      </c>
      <c r="E23" s="103" t="str">
        <f>IFERROR(IF(VLOOKUP($A23,'Annex 2 EHV charges'!$D:$O,9,FALSE)=0,"",VLOOKUP($A23,'Annex 2 EHV charges'!$D:$O,9,FALSE)),"")</f>
        <v/>
      </c>
      <c r="F23" s="104">
        <f>IFERROR(IF(VLOOKUP($A23,'Annex 2 EHV charges'!$D:$O,10,FALSE)=0,"",VLOOKUP($A23,'Annex 2 EHV charges'!$D:$O,10,FALSE)),"")</f>
        <v>6343.23</v>
      </c>
      <c r="G23" s="105">
        <f>IFERROR(IF(VLOOKUP($A23,'Annex 2 EHV charges'!$D:$O,11,FALSE)=0,"",VLOOKUP($A23,'Annex 2 EHV charges'!$D:$O,11,FALSE)),"")</f>
        <v>0.05</v>
      </c>
      <c r="H23" s="105">
        <f>IFERROR(IF(VLOOKUP($A23,'Annex 2 EHV charges'!$D:$O,12,FALSE)=0,"",VLOOKUP($A23,'Annex 2 EHV charges'!$D:$O,12,FALSE)),"")</f>
        <v>0.05</v>
      </c>
    </row>
    <row r="24" spans="1:8" x14ac:dyDescent="0.2">
      <c r="A24" s="102">
        <f t="array" ref="A24">IFERROR(INDEX('Annex 2 EHV charges'!$D$11:$D$410, MATCH(0, IF(ISBLANK('Annex 2 EHV charges'!$D$11:$D$410),1, COUNTIF(A$4:$A23, 'Annex 2 EHV charges'!$D$11:$D$410)), 0)),"")</f>
        <v>724</v>
      </c>
      <c r="B24" s="101">
        <f>IF($A24="","",VLOOKUP($A24,'Annex 2 EHV charges'!$D:$O,2,0))</f>
        <v>724</v>
      </c>
      <c r="C24" s="102">
        <f>IF($A24="","",VLOOKUP($A24,'Annex 2 EHV charges'!$D:$O,3,0))</f>
        <v>2100041343607</v>
      </c>
      <c r="D24" s="101" t="str">
        <f>IF($A24="","",VLOOKUP($A24,'Annex 2 EHV charges'!$D:$O,4,0))</f>
        <v>Derwyn PV</v>
      </c>
      <c r="E24" s="103" t="str">
        <f>IFERROR(IF(VLOOKUP($A24,'Annex 2 EHV charges'!$D:$O,9,FALSE)=0,"",VLOOKUP($A24,'Annex 2 EHV charges'!$D:$O,9,FALSE)),"")</f>
        <v/>
      </c>
      <c r="F24" s="104">
        <f>IFERROR(IF(VLOOKUP($A24,'Annex 2 EHV charges'!$D:$O,10,FALSE)=0,"",VLOOKUP($A24,'Annex 2 EHV charges'!$D:$O,10,FALSE)),"")</f>
        <v>520.76</v>
      </c>
      <c r="G24" s="105">
        <f>IFERROR(IF(VLOOKUP($A24,'Annex 2 EHV charges'!$D:$O,11,FALSE)=0,"",VLOOKUP($A24,'Annex 2 EHV charges'!$D:$O,11,FALSE)),"")</f>
        <v>0.05</v>
      </c>
      <c r="H24" s="105">
        <f>IFERROR(IF(VLOOKUP($A24,'Annex 2 EHV charges'!$D:$O,12,FALSE)=0,"",VLOOKUP($A24,'Annex 2 EHV charges'!$D:$O,12,FALSE)),"")</f>
        <v>0.05</v>
      </c>
    </row>
    <row r="25" spans="1:8" x14ac:dyDescent="0.2">
      <c r="A25" s="102">
        <f t="array" ref="A25">IFERROR(INDEX('Annex 2 EHV charges'!$D$11:$D$410, MATCH(0, IF(ISBLANK('Annex 2 EHV charges'!$D$11:$D$410),1, COUNTIF(A$4:$A24, 'Annex 2 EHV charges'!$D$11:$D$410)), 0)),"")</f>
        <v>725</v>
      </c>
      <c r="B25" s="101">
        <f>IF($A25="","",VLOOKUP($A25,'Annex 2 EHV charges'!$D:$O,2,0))</f>
        <v>725</v>
      </c>
      <c r="C25" s="102">
        <f>IF($A25="","",VLOOKUP($A25,'Annex 2 EHV charges'!$D:$O,3,0))</f>
        <v>2100041343945</v>
      </c>
      <c r="D25" s="101" t="str">
        <f>IF($A25="","",VLOOKUP($A25,'Annex 2 EHV charges'!$D:$O,4,0))</f>
        <v>Rosedew PV</v>
      </c>
      <c r="E25" s="103" t="str">
        <f>IFERROR(IF(VLOOKUP($A25,'Annex 2 EHV charges'!$D:$O,9,FALSE)=0,"",VLOOKUP($A25,'Annex 2 EHV charges'!$D:$O,9,FALSE)),"")</f>
        <v/>
      </c>
      <c r="F25" s="104">
        <f>IFERROR(IF(VLOOKUP($A25,'Annex 2 EHV charges'!$D:$O,10,FALSE)=0,"",VLOOKUP($A25,'Annex 2 EHV charges'!$D:$O,10,FALSE)),"")</f>
        <v>795.38</v>
      </c>
      <c r="G25" s="105">
        <f>IFERROR(IF(VLOOKUP($A25,'Annex 2 EHV charges'!$D:$O,11,FALSE)=0,"",VLOOKUP($A25,'Annex 2 EHV charges'!$D:$O,11,FALSE)),"")</f>
        <v>0.05</v>
      </c>
      <c r="H25" s="105">
        <f>IFERROR(IF(VLOOKUP($A25,'Annex 2 EHV charges'!$D:$O,12,FALSE)=0,"",VLOOKUP($A25,'Annex 2 EHV charges'!$D:$O,12,FALSE)),"")</f>
        <v>0.05</v>
      </c>
    </row>
    <row r="26" spans="1:8" x14ac:dyDescent="0.2">
      <c r="A26" s="102">
        <f t="array" ref="A26">IFERROR(INDEX('Annex 2 EHV charges'!$D$11:$D$410, MATCH(0, IF(ISBLANK('Annex 2 EHV charges'!$D$11:$D$410),1, COUNTIF(A$4:$A25, 'Annex 2 EHV charges'!$D$11:$D$410)), 0)),"")</f>
        <v>726</v>
      </c>
      <c r="B26" s="101">
        <f>IF($A26="","",VLOOKUP($A26,'Annex 2 EHV charges'!$D:$O,2,0))</f>
        <v>726</v>
      </c>
      <c r="C26" s="102">
        <f>IF($A26="","",VLOOKUP($A26,'Annex 2 EHV charges'!$D:$O,3,0))</f>
        <v>2100041344656</v>
      </c>
      <c r="D26" s="101" t="str">
        <f>IF($A26="","",VLOOKUP($A26,'Annex 2 EHV charges'!$D:$O,4,0))</f>
        <v>Pen Rhiw Caradog PV</v>
      </c>
      <c r="E26" s="103" t="str">
        <f>IFERROR(IF(VLOOKUP($A26,'Annex 2 EHV charges'!$D:$O,9,FALSE)=0,"",VLOOKUP($A26,'Annex 2 EHV charges'!$D:$O,9,FALSE)),"")</f>
        <v/>
      </c>
      <c r="F26" s="104">
        <f>IFERROR(IF(VLOOKUP($A26,'Annex 2 EHV charges'!$D:$O,10,FALSE)=0,"",VLOOKUP($A26,'Annex 2 EHV charges'!$D:$O,10,FALSE)),"")</f>
        <v>537.41999999999996</v>
      </c>
      <c r="G26" s="105">
        <f>IFERROR(IF(VLOOKUP($A26,'Annex 2 EHV charges'!$D:$O,11,FALSE)=0,"",VLOOKUP($A26,'Annex 2 EHV charges'!$D:$O,11,FALSE)),"")</f>
        <v>0.05</v>
      </c>
      <c r="H26" s="105">
        <f>IFERROR(IF(VLOOKUP($A26,'Annex 2 EHV charges'!$D:$O,12,FALSE)=0,"",VLOOKUP($A26,'Annex 2 EHV charges'!$D:$O,12,FALSE)),"")</f>
        <v>0.05</v>
      </c>
    </row>
    <row r="27" spans="1:8" x14ac:dyDescent="0.2">
      <c r="A27" s="102">
        <f t="array" ref="A27">IFERROR(INDEX('Annex 2 EHV charges'!$D$11:$D$410, MATCH(0, IF(ISBLANK('Annex 2 EHV charges'!$D$11:$D$410),1, COUNTIF(A$4:$A26, 'Annex 2 EHV charges'!$D$11:$D$410)), 0)),"")</f>
        <v>727</v>
      </c>
      <c r="B27" s="101">
        <f>IF($A27="","",VLOOKUP($A27,'Annex 2 EHV charges'!$D:$O,2,0))</f>
        <v>727</v>
      </c>
      <c r="C27" s="102">
        <f>IF($A27="","",VLOOKUP($A27,'Annex 2 EHV charges'!$D:$O,3,0))</f>
        <v>2100041345419</v>
      </c>
      <c r="D27" s="101" t="str">
        <f>IF($A27="","",VLOOKUP($A27,'Annex 2 EHV charges'!$D:$O,4,0))</f>
        <v>Mynydd Y Gwrhyd WF</v>
      </c>
      <c r="E27" s="103" t="str">
        <f>IFERROR(IF(VLOOKUP($A27,'Annex 2 EHV charges'!$D:$O,9,FALSE)=0,"",VLOOKUP($A27,'Annex 2 EHV charges'!$D:$O,9,FALSE)),"")</f>
        <v/>
      </c>
      <c r="F27" s="104">
        <f>IFERROR(IF(VLOOKUP($A27,'Annex 2 EHV charges'!$D:$O,10,FALSE)=0,"",VLOOKUP($A27,'Annex 2 EHV charges'!$D:$O,10,FALSE)),"")</f>
        <v>831.74</v>
      </c>
      <c r="G27" s="105">
        <f>IFERROR(IF(VLOOKUP($A27,'Annex 2 EHV charges'!$D:$O,11,FALSE)=0,"",VLOOKUP($A27,'Annex 2 EHV charges'!$D:$O,11,FALSE)),"")</f>
        <v>0.05</v>
      </c>
      <c r="H27" s="105">
        <f>IFERROR(IF(VLOOKUP($A27,'Annex 2 EHV charges'!$D:$O,12,FALSE)=0,"",VLOOKUP($A27,'Annex 2 EHV charges'!$D:$O,12,FALSE)),"")</f>
        <v>0.05</v>
      </c>
    </row>
    <row r="28" spans="1:8" x14ac:dyDescent="0.2">
      <c r="A28" s="102">
        <f t="array" ref="A28">IFERROR(INDEX('Annex 2 EHV charges'!$D$11:$D$410, MATCH(0, IF(ISBLANK('Annex 2 EHV charges'!$D$11:$D$410),1, COUNTIF(A$4:$A27, 'Annex 2 EHV charges'!$D$11:$D$410)), 0)),"")</f>
        <v>728</v>
      </c>
      <c r="B28" s="101">
        <f>IF($A28="","",VLOOKUP($A28,'Annex 2 EHV charges'!$D:$O,2,0))</f>
        <v>728</v>
      </c>
      <c r="C28" s="102">
        <f>IF($A28="","",VLOOKUP($A28,'Annex 2 EHV charges'!$D:$O,3,0))</f>
        <v>2100041346900</v>
      </c>
      <c r="D28" s="101" t="str">
        <f>IF($A28="","",VLOOKUP($A28,'Annex 2 EHV charges'!$D:$O,4,0))</f>
        <v>Tonypandy STOR</v>
      </c>
      <c r="E28" s="103">
        <f>IFERROR(IF(VLOOKUP($A28,'Annex 2 EHV charges'!$D:$O,9,FALSE)=0,"",VLOOKUP($A28,'Annex 2 EHV charges'!$D:$O,9,FALSE)),"")</f>
        <v>-4.2069999999999999</v>
      </c>
      <c r="F28" s="104">
        <f>IFERROR(IF(VLOOKUP($A28,'Annex 2 EHV charges'!$D:$O,10,FALSE)=0,"",VLOOKUP($A28,'Annex 2 EHV charges'!$D:$O,10,FALSE)),"")</f>
        <v>797.12</v>
      </c>
      <c r="G28" s="105">
        <f>IFERROR(IF(VLOOKUP($A28,'Annex 2 EHV charges'!$D:$O,11,FALSE)=0,"",VLOOKUP($A28,'Annex 2 EHV charges'!$D:$O,11,FALSE)),"")</f>
        <v>0.05</v>
      </c>
      <c r="H28" s="105">
        <f>IFERROR(IF(VLOOKUP($A28,'Annex 2 EHV charges'!$D:$O,12,FALSE)=0,"",VLOOKUP($A28,'Annex 2 EHV charges'!$D:$O,12,FALSE)),"")</f>
        <v>0.05</v>
      </c>
    </row>
    <row r="29" spans="1:8" x14ac:dyDescent="0.2">
      <c r="A29" s="102">
        <f t="array" ref="A29">IFERROR(INDEX('Annex 2 EHV charges'!$D$11:$D$410, MATCH(0, IF(ISBLANK('Annex 2 EHV charges'!$D$11:$D$410),1, COUNTIF(A$4:$A28, 'Annex 2 EHV charges'!$D$11:$D$410)), 0)),"")</f>
        <v>729</v>
      </c>
      <c r="B29" s="101">
        <f>IF($A29="","",VLOOKUP($A29,'Annex 2 EHV charges'!$D:$O,2,0))</f>
        <v>729</v>
      </c>
      <c r="C29" s="102">
        <f>IF($A29="","",VLOOKUP($A29,'Annex 2 EHV charges'!$D:$O,3,0))</f>
        <v>2100041346885</v>
      </c>
      <c r="D29" s="101" t="str">
        <f>IF($A29="","",VLOOKUP($A29,'Annex 2 EHV charges'!$D:$O,4,0))</f>
        <v>Traston Road STOR</v>
      </c>
      <c r="E29" s="103">
        <f>IFERROR(IF(VLOOKUP($A29,'Annex 2 EHV charges'!$D:$O,9,FALSE)=0,"",VLOOKUP($A29,'Annex 2 EHV charges'!$D:$O,9,FALSE)),"")</f>
        <v>-2.1999999999999999E-2</v>
      </c>
      <c r="F29" s="104">
        <f>IFERROR(IF(VLOOKUP($A29,'Annex 2 EHV charges'!$D:$O,10,FALSE)=0,"",VLOOKUP($A29,'Annex 2 EHV charges'!$D:$O,10,FALSE)),"")</f>
        <v>587.66</v>
      </c>
      <c r="G29" s="105">
        <f>IFERROR(IF(VLOOKUP($A29,'Annex 2 EHV charges'!$D:$O,11,FALSE)=0,"",VLOOKUP($A29,'Annex 2 EHV charges'!$D:$O,11,FALSE)),"")</f>
        <v>0.05</v>
      </c>
      <c r="H29" s="105">
        <f>IFERROR(IF(VLOOKUP($A29,'Annex 2 EHV charges'!$D:$O,12,FALSE)=0,"",VLOOKUP($A29,'Annex 2 EHV charges'!$D:$O,12,FALSE)),"")</f>
        <v>0.05</v>
      </c>
    </row>
    <row r="30" spans="1:8" x14ac:dyDescent="0.2">
      <c r="A30" s="102">
        <f t="array" ref="A30">IFERROR(INDEX('Annex 2 EHV charges'!$D$11:$D$410, MATCH(0, IF(ISBLANK('Annex 2 EHV charges'!$D$11:$D$410),1, COUNTIF(A$4:$A29, 'Annex 2 EHV charges'!$D$11:$D$410)), 0)),"")</f>
        <v>730</v>
      </c>
      <c r="B30" s="101">
        <f>IF($A30="","",VLOOKUP($A30,'Annex 2 EHV charges'!$D:$O,2,0))</f>
        <v>730</v>
      </c>
      <c r="C30" s="102">
        <f>IF($A30="","",VLOOKUP($A30,'Annex 2 EHV charges'!$D:$O,3,0))</f>
        <v>2100041347211</v>
      </c>
      <c r="D30" s="101" t="str">
        <f>IF($A30="","",VLOOKUP($A30,'Annex 2 EHV charges'!$D:$O,4,0))</f>
        <v>Maesgwyn Extension WF</v>
      </c>
      <c r="E30" s="103" t="str">
        <f>IFERROR(IF(VLOOKUP($A30,'Annex 2 EHV charges'!$D:$O,9,FALSE)=0,"",VLOOKUP($A30,'Annex 2 EHV charges'!$D:$O,9,FALSE)),"")</f>
        <v/>
      </c>
      <c r="F30" s="104">
        <f>IFERROR(IF(VLOOKUP($A30,'Annex 2 EHV charges'!$D:$O,10,FALSE)=0,"",VLOOKUP($A30,'Annex 2 EHV charges'!$D:$O,10,FALSE)),"")</f>
        <v>498.79</v>
      </c>
      <c r="G30" s="105">
        <f>IFERROR(IF(VLOOKUP($A30,'Annex 2 EHV charges'!$D:$O,11,FALSE)=0,"",VLOOKUP($A30,'Annex 2 EHV charges'!$D:$O,11,FALSE)),"")</f>
        <v>0.05</v>
      </c>
      <c r="H30" s="105">
        <f>IFERROR(IF(VLOOKUP($A30,'Annex 2 EHV charges'!$D:$O,12,FALSE)=0,"",VLOOKUP($A30,'Annex 2 EHV charges'!$D:$O,12,FALSE)),"")</f>
        <v>0.05</v>
      </c>
    </row>
    <row r="31" spans="1:8" x14ac:dyDescent="0.2">
      <c r="A31" s="102">
        <f t="array" ref="A31">IFERROR(INDEX('Annex 2 EHV charges'!$D$11:$D$410, MATCH(0, IF(ISBLANK('Annex 2 EHV charges'!$D$11:$D$410),1, COUNTIF(A$4:$A30, 'Annex 2 EHV charges'!$D$11:$D$410)), 0)),"")</f>
        <v>731</v>
      </c>
      <c r="B31" s="101">
        <f>IF($A31="","",VLOOKUP($A31,'Annex 2 EHV charges'!$D:$O,2,0))</f>
        <v>731</v>
      </c>
      <c r="C31" s="102">
        <f>IF($A31="","",VLOOKUP($A31,'Annex 2 EHV charges'!$D:$O,3,0))</f>
        <v>2100041363427</v>
      </c>
      <c r="D31" s="101" t="str">
        <f>IF($A31="","",VLOOKUP($A31,'Annex 2 EHV charges'!$D:$O,4,0))</f>
        <v>Manor Farm PV</v>
      </c>
      <c r="E31" s="103" t="str">
        <f>IFERROR(IF(VLOOKUP($A31,'Annex 2 EHV charges'!$D:$O,9,FALSE)=0,"",VLOOKUP($A31,'Annex 2 EHV charges'!$D:$O,9,FALSE)),"")</f>
        <v/>
      </c>
      <c r="F31" s="104">
        <f>IFERROR(IF(VLOOKUP($A31,'Annex 2 EHV charges'!$D:$O,10,FALSE)=0,"",VLOOKUP($A31,'Annex 2 EHV charges'!$D:$O,10,FALSE)),"")</f>
        <v>821.56</v>
      </c>
      <c r="G31" s="105">
        <f>IFERROR(IF(VLOOKUP($A31,'Annex 2 EHV charges'!$D:$O,11,FALSE)=0,"",VLOOKUP($A31,'Annex 2 EHV charges'!$D:$O,11,FALSE)),"")</f>
        <v>0.05</v>
      </c>
      <c r="H31" s="105">
        <f>IFERROR(IF(VLOOKUP($A31,'Annex 2 EHV charges'!$D:$O,12,FALSE)=0,"",VLOOKUP($A31,'Annex 2 EHV charges'!$D:$O,12,FALSE)),"")</f>
        <v>0.05</v>
      </c>
    </row>
    <row r="32" spans="1:8" x14ac:dyDescent="0.2">
      <c r="A32" s="102">
        <f t="array" ref="A32">IFERROR(INDEX('Annex 2 EHV charges'!$D$11:$D$410, MATCH(0, IF(ISBLANK('Annex 2 EHV charges'!$D$11:$D$410),1, COUNTIF(A$4:$A31, 'Annex 2 EHV charges'!$D$11:$D$410)), 0)),"")</f>
        <v>733</v>
      </c>
      <c r="B32" s="101">
        <f>IF($A32="","",VLOOKUP($A32,'Annex 2 EHV charges'!$D:$O,2,0))</f>
        <v>733</v>
      </c>
      <c r="C32" s="102">
        <f>IF($A32="","",VLOOKUP($A32,'Annex 2 EHV charges'!$D:$O,3,0))</f>
        <v>2100041355198</v>
      </c>
      <c r="D32" s="101" t="str">
        <f>IF($A32="","",VLOOKUP($A32,'Annex 2 EHV charges'!$D:$O,4,0))</f>
        <v>Rhewl Farm PV</v>
      </c>
      <c r="E32" s="103" t="str">
        <f>IFERROR(IF(VLOOKUP($A32,'Annex 2 EHV charges'!$D:$O,9,FALSE)=0,"",VLOOKUP($A32,'Annex 2 EHV charges'!$D:$O,9,FALSE)),"")</f>
        <v/>
      </c>
      <c r="F32" s="104">
        <f>IFERROR(IF(VLOOKUP($A32,'Annex 2 EHV charges'!$D:$O,10,FALSE)=0,"",VLOOKUP($A32,'Annex 2 EHV charges'!$D:$O,10,FALSE)),"")</f>
        <v>569.49</v>
      </c>
      <c r="G32" s="105">
        <f>IFERROR(IF(VLOOKUP($A32,'Annex 2 EHV charges'!$D:$O,11,FALSE)=0,"",VLOOKUP($A32,'Annex 2 EHV charges'!$D:$O,11,FALSE)),"")</f>
        <v>0.05</v>
      </c>
      <c r="H32" s="105">
        <f>IFERROR(IF(VLOOKUP($A32,'Annex 2 EHV charges'!$D:$O,12,FALSE)=0,"",VLOOKUP($A32,'Annex 2 EHV charges'!$D:$O,12,FALSE)),"")</f>
        <v>0.05</v>
      </c>
    </row>
    <row r="33" spans="1:8" x14ac:dyDescent="0.2">
      <c r="A33" s="102">
        <f t="array" ref="A33">IFERROR(INDEX('Annex 2 EHV charges'!$D$11:$D$410, MATCH(0, IF(ISBLANK('Annex 2 EHV charges'!$D$11:$D$410),1, COUNTIF(A$4:$A32, 'Annex 2 EHV charges'!$D$11:$D$410)), 0)),"")</f>
        <v>735</v>
      </c>
      <c r="B33" s="101">
        <f>IF($A33="","",VLOOKUP($A33,'Annex 2 EHV charges'!$D:$O,2,0))</f>
        <v>735</v>
      </c>
      <c r="C33" s="102">
        <f>IF($A33="","",VLOOKUP($A33,'Annex 2 EHV charges'!$D:$O,3,0))</f>
        <v>2100041383520</v>
      </c>
      <c r="D33" s="101" t="str">
        <f>IF($A33="","",VLOOKUP($A33,'Annex 2 EHV charges'!$D:$O,4,0))</f>
        <v>Bargoed PV</v>
      </c>
      <c r="E33" s="103" t="str">
        <f>IFERROR(IF(VLOOKUP($A33,'Annex 2 EHV charges'!$D:$O,9,FALSE)=0,"",VLOOKUP($A33,'Annex 2 EHV charges'!$D:$O,9,FALSE)),"")</f>
        <v/>
      </c>
      <c r="F33" s="104">
        <f>IFERROR(IF(VLOOKUP($A33,'Annex 2 EHV charges'!$D:$O,10,FALSE)=0,"",VLOOKUP($A33,'Annex 2 EHV charges'!$D:$O,10,FALSE)),"")</f>
        <v>484.83</v>
      </c>
      <c r="G33" s="105">
        <f>IFERROR(IF(VLOOKUP($A33,'Annex 2 EHV charges'!$D:$O,11,FALSE)=0,"",VLOOKUP($A33,'Annex 2 EHV charges'!$D:$O,11,FALSE)),"")</f>
        <v>0.05</v>
      </c>
      <c r="H33" s="105">
        <f>IFERROR(IF(VLOOKUP($A33,'Annex 2 EHV charges'!$D:$O,12,FALSE)=0,"",VLOOKUP($A33,'Annex 2 EHV charges'!$D:$O,12,FALSE)),"")</f>
        <v>0.05</v>
      </c>
    </row>
    <row r="34" spans="1:8" x14ac:dyDescent="0.2">
      <c r="A34" s="102">
        <f t="array" ref="A34">IFERROR(INDEX('Annex 2 EHV charges'!$D$11:$D$410, MATCH(0, IF(ISBLANK('Annex 2 EHV charges'!$D$11:$D$410),1, COUNTIF(A$4:$A33, 'Annex 2 EHV charges'!$D$11:$D$410)), 0)),"")</f>
        <v>736</v>
      </c>
      <c r="B34" s="101">
        <f>IF($A34="","",VLOOKUP($A34,'Annex 2 EHV charges'!$D:$O,2,0))</f>
        <v>736</v>
      </c>
      <c r="C34" s="102">
        <f>IF($A34="","",VLOOKUP($A34,'Annex 2 EHV charges'!$D:$O,3,0))</f>
        <v>2100041383831</v>
      </c>
      <c r="D34" s="101" t="str">
        <f>IF($A34="","",VLOOKUP($A34,'Annex 2 EHV charges'!$D:$O,4,0))</f>
        <v>Mynydd Brombil WF</v>
      </c>
      <c r="E34" s="103" t="str">
        <f>IFERROR(IF(VLOOKUP($A34,'Annex 2 EHV charges'!$D:$O,9,FALSE)=0,"",VLOOKUP($A34,'Annex 2 EHV charges'!$D:$O,9,FALSE)),"")</f>
        <v/>
      </c>
      <c r="F34" s="104">
        <f>IFERROR(IF(VLOOKUP($A34,'Annex 2 EHV charges'!$D:$O,10,FALSE)=0,"",VLOOKUP($A34,'Annex 2 EHV charges'!$D:$O,10,FALSE)),"")</f>
        <v>2122.7600000000002</v>
      </c>
      <c r="G34" s="105">
        <f>IFERROR(IF(VLOOKUP($A34,'Annex 2 EHV charges'!$D:$O,11,FALSE)=0,"",VLOOKUP($A34,'Annex 2 EHV charges'!$D:$O,11,FALSE)),"")</f>
        <v>0.05</v>
      </c>
      <c r="H34" s="105">
        <f>IFERROR(IF(VLOOKUP($A34,'Annex 2 EHV charges'!$D:$O,12,FALSE)=0,"",VLOOKUP($A34,'Annex 2 EHV charges'!$D:$O,12,FALSE)),"")</f>
        <v>0.05</v>
      </c>
    </row>
    <row r="35" spans="1:8" x14ac:dyDescent="0.2">
      <c r="A35" s="102">
        <f t="array" ref="A35">IFERROR(INDEX('Annex 2 EHV charges'!$D$11:$D$410, MATCH(0, IF(ISBLANK('Annex 2 EHV charges'!$D$11:$D$410),1, COUNTIF(A$4:$A34, 'Annex 2 EHV charges'!$D$11:$D$410)), 0)),"")</f>
        <v>737</v>
      </c>
      <c r="B35" s="101">
        <f>IF($A35="","",VLOOKUP($A35,'Annex 2 EHV charges'!$D:$O,2,0))</f>
        <v>737</v>
      </c>
      <c r="C35" s="102">
        <f>IF($A35="","",VLOOKUP($A35,'Annex 2 EHV charges'!$D:$O,3,0))</f>
        <v>2100041383850</v>
      </c>
      <c r="D35" s="101" t="str">
        <f>IF($A35="","",VLOOKUP($A35,'Annex 2 EHV charges'!$D:$O,4,0))</f>
        <v>Rassau Ind Est STOR</v>
      </c>
      <c r="E35" s="103" t="str">
        <f>IFERROR(IF(VLOOKUP($A35,'Annex 2 EHV charges'!$D:$O,9,FALSE)=0,"",VLOOKUP($A35,'Annex 2 EHV charges'!$D:$O,9,FALSE)),"")</f>
        <v/>
      </c>
      <c r="F35" s="104">
        <f>IFERROR(IF(VLOOKUP($A35,'Annex 2 EHV charges'!$D:$O,10,FALSE)=0,"",VLOOKUP($A35,'Annex 2 EHV charges'!$D:$O,10,FALSE)),"")</f>
        <v>1547.97</v>
      </c>
      <c r="G35" s="105">
        <f>IFERROR(IF(VLOOKUP($A35,'Annex 2 EHV charges'!$D:$O,11,FALSE)=0,"",VLOOKUP($A35,'Annex 2 EHV charges'!$D:$O,11,FALSE)),"")</f>
        <v>0.05</v>
      </c>
      <c r="H35" s="105">
        <f>IFERROR(IF(VLOOKUP($A35,'Annex 2 EHV charges'!$D:$O,12,FALSE)=0,"",VLOOKUP($A35,'Annex 2 EHV charges'!$D:$O,12,FALSE)),"")</f>
        <v>0.05</v>
      </c>
    </row>
    <row r="36" spans="1:8" x14ac:dyDescent="0.2">
      <c r="A36" s="102">
        <f t="array" ref="A36">IFERROR(INDEX('Annex 2 EHV charges'!$D$11:$D$410, MATCH(0, IF(ISBLANK('Annex 2 EHV charges'!$D$11:$D$410),1, COUNTIF(A$4:$A35, 'Annex 2 EHV charges'!$D$11:$D$410)), 0)),"")</f>
        <v>738</v>
      </c>
      <c r="B36" s="101">
        <f>IF($A36="","",VLOOKUP($A36,'Annex 2 EHV charges'!$D:$O,2,0))</f>
        <v>738</v>
      </c>
      <c r="C36" s="102">
        <f>IF($A36="","",VLOOKUP($A36,'Annex 2 EHV charges'!$D:$O,3,0))</f>
        <v>2100041394114</v>
      </c>
      <c r="D36" s="101" t="str">
        <f>IF($A36="","",VLOOKUP($A36,'Annex 2 EHV charges'!$D:$O,4,0))</f>
        <v>Llynfi Afan WF</v>
      </c>
      <c r="E36" s="103" t="str">
        <f>IFERROR(IF(VLOOKUP($A36,'Annex 2 EHV charges'!$D:$O,9,FALSE)=0,"",VLOOKUP($A36,'Annex 2 EHV charges'!$D:$O,9,FALSE)),"")</f>
        <v/>
      </c>
      <c r="F36" s="104">
        <f>IFERROR(IF(VLOOKUP($A36,'Annex 2 EHV charges'!$D:$O,10,FALSE)=0,"",VLOOKUP($A36,'Annex 2 EHV charges'!$D:$O,10,FALSE)),"")</f>
        <v>3777.39</v>
      </c>
      <c r="G36" s="105">
        <f>IFERROR(IF(VLOOKUP($A36,'Annex 2 EHV charges'!$D:$O,11,FALSE)=0,"",VLOOKUP($A36,'Annex 2 EHV charges'!$D:$O,11,FALSE)),"")</f>
        <v>0.05</v>
      </c>
      <c r="H36" s="105">
        <f>IFERROR(IF(VLOOKUP($A36,'Annex 2 EHV charges'!$D:$O,12,FALSE)=0,"",VLOOKUP($A36,'Annex 2 EHV charges'!$D:$O,12,FALSE)),"")</f>
        <v>0.05</v>
      </c>
    </row>
    <row r="37" spans="1:8" x14ac:dyDescent="0.2">
      <c r="A37" s="102">
        <f t="array" ref="A37">IFERROR(INDEX('Annex 2 EHV charges'!$D$11:$D$410, MATCH(0, IF(ISBLANK('Annex 2 EHV charges'!$D$11:$D$410),1, COUNTIF(A$4:$A36, 'Annex 2 EHV charges'!$D$11:$D$410)), 0)),"")</f>
        <v>739</v>
      </c>
      <c r="B37" s="101">
        <f>IF($A37="","",VLOOKUP($A37,'Annex 2 EHV charges'!$D:$O,2,0))</f>
        <v>739</v>
      </c>
      <c r="C37" s="102">
        <f>IF($A37="","",VLOOKUP($A37,'Annex 2 EHV charges'!$D:$O,3,0))</f>
        <v>2100041394132</v>
      </c>
      <c r="D37" s="101" t="str">
        <f>IF($A37="","",VLOOKUP($A37,'Annex 2 EHV charges'!$D:$O,4,0))</f>
        <v>Mynydd Yr Aber 66kV WF</v>
      </c>
      <c r="E37" s="103" t="str">
        <f>IFERROR(IF(VLOOKUP($A37,'Annex 2 EHV charges'!$D:$O,9,FALSE)=0,"",VLOOKUP($A37,'Annex 2 EHV charges'!$D:$O,9,FALSE)),"")</f>
        <v/>
      </c>
      <c r="F37" s="104">
        <f>IFERROR(IF(VLOOKUP($A37,'Annex 2 EHV charges'!$D:$O,10,FALSE)=0,"",VLOOKUP($A37,'Annex 2 EHV charges'!$D:$O,10,FALSE)),"")</f>
        <v>5739.13</v>
      </c>
      <c r="G37" s="105">
        <f>IFERROR(IF(VLOOKUP($A37,'Annex 2 EHV charges'!$D:$O,11,FALSE)=0,"",VLOOKUP($A37,'Annex 2 EHV charges'!$D:$O,11,FALSE)),"")</f>
        <v>0.05</v>
      </c>
      <c r="H37" s="105">
        <f>IFERROR(IF(VLOOKUP($A37,'Annex 2 EHV charges'!$D:$O,12,FALSE)=0,"",VLOOKUP($A37,'Annex 2 EHV charges'!$D:$O,12,FALSE)),"")</f>
        <v>0.05</v>
      </c>
    </row>
    <row r="38" spans="1:8" x14ac:dyDescent="0.2">
      <c r="A38" s="102">
        <f t="array" ref="A38">IFERROR(INDEX('Annex 2 EHV charges'!$D$11:$D$410, MATCH(0, IF(ISBLANK('Annex 2 EHV charges'!$D$11:$D$410),1, COUNTIF(A$4:$A37, 'Annex 2 EHV charges'!$D$11:$D$410)), 0)),"")</f>
        <v>740</v>
      </c>
      <c r="B38" s="101">
        <f>IF($A38="","",VLOOKUP($A38,'Annex 2 EHV charges'!$D:$O,2,0))</f>
        <v>740</v>
      </c>
      <c r="C38" s="102">
        <f>IF($A38="","",VLOOKUP($A38,'Annex 2 EHV charges'!$D:$O,3,0))</f>
        <v>2100041401792</v>
      </c>
      <c r="D38" s="101" t="str">
        <f>IF($A38="","",VLOOKUP($A38,'Annex 2 EHV charges'!$D:$O,4,0))</f>
        <v>Waun Y Pound 1 STOR</v>
      </c>
      <c r="E38" s="103" t="str">
        <f>IFERROR(IF(VLOOKUP($A38,'Annex 2 EHV charges'!$D:$O,9,FALSE)=0,"",VLOOKUP($A38,'Annex 2 EHV charges'!$D:$O,9,FALSE)),"")</f>
        <v/>
      </c>
      <c r="F38" s="104">
        <f>IFERROR(IF(VLOOKUP($A38,'Annex 2 EHV charges'!$D:$O,10,FALSE)=0,"",VLOOKUP($A38,'Annex 2 EHV charges'!$D:$O,10,FALSE)),"")</f>
        <v>476.76</v>
      </c>
      <c r="G38" s="105">
        <f>IFERROR(IF(VLOOKUP($A38,'Annex 2 EHV charges'!$D:$O,11,FALSE)=0,"",VLOOKUP($A38,'Annex 2 EHV charges'!$D:$O,11,FALSE)),"")</f>
        <v>0.05</v>
      </c>
      <c r="H38" s="105">
        <f>IFERROR(IF(VLOOKUP($A38,'Annex 2 EHV charges'!$D:$O,12,FALSE)=0,"",VLOOKUP($A38,'Annex 2 EHV charges'!$D:$O,12,FALSE)),"")</f>
        <v>0.05</v>
      </c>
    </row>
    <row r="39" spans="1:8" x14ac:dyDescent="0.2">
      <c r="A39" s="102">
        <f t="array" ref="A39">IFERROR(INDEX('Annex 2 EHV charges'!$D$11:$D$410, MATCH(0, IF(ISBLANK('Annex 2 EHV charges'!$D$11:$D$410),1, COUNTIF(A$4:$A38, 'Annex 2 EHV charges'!$D$11:$D$410)), 0)),"")</f>
        <v>741</v>
      </c>
      <c r="B39" s="101">
        <f>IF($A39="","",VLOOKUP($A39,'Annex 2 EHV charges'!$D:$O,2,0))</f>
        <v>741</v>
      </c>
      <c r="C39" s="102">
        <f>IF($A39="","",VLOOKUP($A39,'Annex 2 EHV charges'!$D:$O,3,0))</f>
        <v>2100041403647</v>
      </c>
      <c r="D39" s="101" t="str">
        <f>IF($A39="","",VLOOKUP($A39,'Annex 2 EHV charges'!$D:$O,4,0))</f>
        <v>Cockett Valley PV</v>
      </c>
      <c r="E39" s="103" t="str">
        <f>IFERROR(IF(VLOOKUP($A39,'Annex 2 EHV charges'!$D:$O,9,FALSE)=0,"",VLOOKUP($A39,'Annex 2 EHV charges'!$D:$O,9,FALSE)),"")</f>
        <v/>
      </c>
      <c r="F39" s="104">
        <f>IFERROR(IF(VLOOKUP($A39,'Annex 2 EHV charges'!$D:$O,10,FALSE)=0,"",VLOOKUP($A39,'Annex 2 EHV charges'!$D:$O,10,FALSE)),"")</f>
        <v>944.64</v>
      </c>
      <c r="G39" s="105">
        <f>IFERROR(IF(VLOOKUP($A39,'Annex 2 EHV charges'!$D:$O,11,FALSE)=0,"",VLOOKUP($A39,'Annex 2 EHV charges'!$D:$O,11,FALSE)),"")</f>
        <v>0.05</v>
      </c>
      <c r="H39" s="105">
        <f>IFERROR(IF(VLOOKUP($A39,'Annex 2 EHV charges'!$D:$O,12,FALSE)=0,"",VLOOKUP($A39,'Annex 2 EHV charges'!$D:$O,12,FALSE)),"")</f>
        <v>0.05</v>
      </c>
    </row>
    <row r="40" spans="1:8" x14ac:dyDescent="0.2">
      <c r="A40" s="102">
        <f t="array" ref="A40">IFERROR(INDEX('Annex 2 EHV charges'!$D$11:$D$410, MATCH(0, IF(ISBLANK('Annex 2 EHV charges'!$D$11:$D$410),1, COUNTIF(A$4:$A39, 'Annex 2 EHV charges'!$D$11:$D$410)), 0)),"")</f>
        <v>742</v>
      </c>
      <c r="B40" s="101">
        <f>IF($A40="","",VLOOKUP($A40,'Annex 2 EHV charges'!$D:$O,2,0))</f>
        <v>742</v>
      </c>
      <c r="C40" s="102">
        <f>IF($A40="","",VLOOKUP($A40,'Annex 2 EHV charges'!$D:$O,3,0))</f>
        <v>2100041403665</v>
      </c>
      <c r="D40" s="101" t="str">
        <f>IF($A40="","",VLOOKUP($A40,'Annex 2 EHV charges'!$D:$O,4,0))</f>
        <v>Nathenfoel PV</v>
      </c>
      <c r="E40" s="103" t="str">
        <f>IFERROR(IF(VLOOKUP($A40,'Annex 2 EHV charges'!$D:$O,9,FALSE)=0,"",VLOOKUP($A40,'Annex 2 EHV charges'!$D:$O,9,FALSE)),"")</f>
        <v/>
      </c>
      <c r="F40" s="104">
        <f>IFERROR(IF(VLOOKUP($A40,'Annex 2 EHV charges'!$D:$O,10,FALSE)=0,"",VLOOKUP($A40,'Annex 2 EHV charges'!$D:$O,10,FALSE)),"")</f>
        <v>631.89</v>
      </c>
      <c r="G40" s="105">
        <f>IFERROR(IF(VLOOKUP($A40,'Annex 2 EHV charges'!$D:$O,11,FALSE)=0,"",VLOOKUP($A40,'Annex 2 EHV charges'!$D:$O,11,FALSE)),"")</f>
        <v>0.05</v>
      </c>
      <c r="H40" s="105">
        <f>IFERROR(IF(VLOOKUP($A40,'Annex 2 EHV charges'!$D:$O,12,FALSE)=0,"",VLOOKUP($A40,'Annex 2 EHV charges'!$D:$O,12,FALSE)),"")</f>
        <v>0.05</v>
      </c>
    </row>
    <row r="41" spans="1:8" x14ac:dyDescent="0.2">
      <c r="A41" s="102">
        <f t="array" ref="A41">IFERROR(INDEX('Annex 2 EHV charges'!$D$11:$D$410, MATCH(0, IF(ISBLANK('Annex 2 EHV charges'!$D$11:$D$410),1, COUNTIF(A$4:$A40, 'Annex 2 EHV charges'!$D$11:$D$410)), 0)),"")</f>
        <v>743</v>
      </c>
      <c r="B41" s="101">
        <f>IF($A41="","",VLOOKUP($A41,'Annex 2 EHV charges'!$D:$O,2,0))</f>
        <v>743</v>
      </c>
      <c r="C41" s="102">
        <f>IF($A41="","",VLOOKUP($A41,'Annex 2 EHV charges'!$D:$O,3,0))</f>
        <v>2100041403683</v>
      </c>
      <c r="D41" s="101" t="str">
        <f>IF($A41="","",VLOOKUP($A41,'Annex 2 EHV charges'!$D:$O,4,0))</f>
        <v>Waun Y Pound 2 STOR</v>
      </c>
      <c r="E41" s="103" t="str">
        <f>IFERROR(IF(VLOOKUP($A41,'Annex 2 EHV charges'!$D:$O,9,FALSE)=0,"",VLOOKUP($A41,'Annex 2 EHV charges'!$D:$O,9,FALSE)),"")</f>
        <v/>
      </c>
      <c r="F41" s="104">
        <f>IFERROR(IF(VLOOKUP($A41,'Annex 2 EHV charges'!$D:$O,10,FALSE)=0,"",VLOOKUP($A41,'Annex 2 EHV charges'!$D:$O,10,FALSE)),"")</f>
        <v>476.76</v>
      </c>
      <c r="G41" s="105">
        <f>IFERROR(IF(VLOOKUP($A41,'Annex 2 EHV charges'!$D:$O,11,FALSE)=0,"",VLOOKUP($A41,'Annex 2 EHV charges'!$D:$O,11,FALSE)),"")</f>
        <v>0.05</v>
      </c>
      <c r="H41" s="105">
        <f>IFERROR(IF(VLOOKUP($A41,'Annex 2 EHV charges'!$D:$O,12,FALSE)=0,"",VLOOKUP($A41,'Annex 2 EHV charges'!$D:$O,12,FALSE)),"")</f>
        <v>0.05</v>
      </c>
    </row>
    <row r="42" spans="1:8" x14ac:dyDescent="0.2">
      <c r="A42" s="102">
        <f t="array" ref="A42">IFERROR(INDEX('Annex 2 EHV charges'!$D$11:$D$410, MATCH(0, IF(ISBLANK('Annex 2 EHV charges'!$D$11:$D$410),1, COUNTIF(A$4:$A41, 'Annex 2 EHV charges'!$D$11:$D$410)), 0)),"")</f>
        <v>744</v>
      </c>
      <c r="B42" s="101">
        <f>IF($A42="","",VLOOKUP($A42,'Annex 2 EHV charges'!$D:$O,2,0))</f>
        <v>744</v>
      </c>
      <c r="C42" s="102">
        <f>IF($A42="","",VLOOKUP($A42,'Annex 2 EHV charges'!$D:$O,3,0))</f>
        <v>2100041407776</v>
      </c>
      <c r="D42" s="101" t="str">
        <f>IF($A42="","",VLOOKUP($A42,'Annex 2 EHV charges'!$D:$O,4,0))</f>
        <v>St Peters Church WF</v>
      </c>
      <c r="E42" s="103" t="str">
        <f>IFERROR(IF(VLOOKUP($A42,'Annex 2 EHV charges'!$D:$O,9,FALSE)=0,"",VLOOKUP($A42,'Annex 2 EHV charges'!$D:$O,9,FALSE)),"")</f>
        <v/>
      </c>
      <c r="F42" s="104">
        <f>IFERROR(IF(VLOOKUP($A42,'Annex 2 EHV charges'!$D:$O,10,FALSE)=0,"",VLOOKUP($A42,'Annex 2 EHV charges'!$D:$O,10,FALSE)),"")</f>
        <v>7975.55</v>
      </c>
      <c r="G42" s="105">
        <f>IFERROR(IF(VLOOKUP($A42,'Annex 2 EHV charges'!$D:$O,11,FALSE)=0,"",VLOOKUP($A42,'Annex 2 EHV charges'!$D:$O,11,FALSE)),"")</f>
        <v>0.05</v>
      </c>
      <c r="H42" s="105">
        <f>IFERROR(IF(VLOOKUP($A42,'Annex 2 EHV charges'!$D:$O,12,FALSE)=0,"",VLOOKUP($A42,'Annex 2 EHV charges'!$D:$O,12,FALSE)),"")</f>
        <v>0.05</v>
      </c>
    </row>
    <row r="43" spans="1:8" x14ac:dyDescent="0.2">
      <c r="A43" s="102">
        <f t="array" ref="A43">IFERROR(INDEX('Annex 2 EHV charges'!$D$11:$D$410, MATCH(0, IF(ISBLANK('Annex 2 EHV charges'!$D$11:$D$410),1, COUNTIF(A$4:$A42, 'Annex 2 EHV charges'!$D$11:$D$410)), 0)),"")</f>
        <v>664</v>
      </c>
      <c r="B43" s="101">
        <f>IF($A43="","",VLOOKUP($A43,'Annex 2 EHV charges'!$D:$O,2,0))</f>
        <v>664</v>
      </c>
      <c r="C43" s="102">
        <f>IF($A43="","",VLOOKUP($A43,'Annex 2 EHV charges'!$D:$O,3,0))</f>
        <v>2100040067477</v>
      </c>
      <c r="D43" s="101" t="str">
        <f>IF($A43="","",VLOOKUP($A43,'Annex 2 EHV charges'!$D:$O,4,0))</f>
        <v>ABB Cornelly</v>
      </c>
      <c r="E43" s="103" t="str">
        <f>IFERROR(IF(VLOOKUP($A43,'Annex 2 EHV charges'!$D:$O,9,FALSE)=0,"",VLOOKUP($A43,'Annex 2 EHV charges'!$D:$O,9,FALSE)),"")</f>
        <v/>
      </c>
      <c r="F43" s="104">
        <f>IFERROR(IF(VLOOKUP($A43,'Annex 2 EHV charges'!$D:$O,10,FALSE)=0,"",VLOOKUP($A43,'Annex 2 EHV charges'!$D:$O,10,FALSE)),"")</f>
        <v>803.72</v>
      </c>
      <c r="G43" s="105">
        <f>IFERROR(IF(VLOOKUP($A43,'Annex 2 EHV charges'!$D:$O,11,FALSE)=0,"",VLOOKUP($A43,'Annex 2 EHV charges'!$D:$O,11,FALSE)),"")</f>
        <v>0.05</v>
      </c>
      <c r="H43" s="105">
        <f>IFERROR(IF(VLOOKUP($A43,'Annex 2 EHV charges'!$D:$O,12,FALSE)=0,"",VLOOKUP($A43,'Annex 2 EHV charges'!$D:$O,12,FALSE)),"")</f>
        <v>0.05</v>
      </c>
    </row>
    <row r="44" spans="1:8" x14ac:dyDescent="0.2">
      <c r="A44" s="102">
        <f t="array" ref="A44">IFERROR(INDEX('Annex 2 EHV charges'!$D$11:$D$410, MATCH(0, IF(ISBLANK('Annex 2 EHV charges'!$D$11:$D$410),1, COUNTIF(A$4:$A43, 'Annex 2 EHV charges'!$D$11:$D$410)), 0)),"")</f>
        <v>674</v>
      </c>
      <c r="B44" s="101">
        <f>IF($A44="","",VLOOKUP($A44,'Annex 2 EHV charges'!$D:$O,2,0))</f>
        <v>674</v>
      </c>
      <c r="C44" s="102">
        <f>IF($A44="","",VLOOKUP($A44,'Annex 2 EHV charges'!$D:$O,3,0))</f>
        <v>2100041079047</v>
      </c>
      <c r="D44" s="101" t="str">
        <f>IF($A44="","",VLOOKUP($A44,'Annex 2 EHV charges'!$D:$O,4,0))</f>
        <v>Bettws</v>
      </c>
      <c r="E44" s="103" t="str">
        <f>IFERROR(IF(VLOOKUP($A44,'Annex 2 EHV charges'!$D:$O,9,FALSE)=0,"",VLOOKUP($A44,'Annex 2 EHV charges'!$D:$O,9,FALSE)),"")</f>
        <v/>
      </c>
      <c r="F44" s="104">
        <f>IFERROR(IF(VLOOKUP($A44,'Annex 2 EHV charges'!$D:$O,10,FALSE)=0,"",VLOOKUP($A44,'Annex 2 EHV charges'!$D:$O,10,FALSE)),"")</f>
        <v>1026.3599999999999</v>
      </c>
      <c r="G44" s="105">
        <f>IFERROR(IF(VLOOKUP($A44,'Annex 2 EHV charges'!$D:$O,11,FALSE)=0,"",VLOOKUP($A44,'Annex 2 EHV charges'!$D:$O,11,FALSE)),"")</f>
        <v>0.05</v>
      </c>
      <c r="H44" s="105">
        <f>IFERROR(IF(VLOOKUP($A44,'Annex 2 EHV charges'!$D:$O,12,FALSE)=0,"",VLOOKUP($A44,'Annex 2 EHV charges'!$D:$O,12,FALSE)),"")</f>
        <v>0.05</v>
      </c>
    </row>
    <row r="45" spans="1:8" x14ac:dyDescent="0.2">
      <c r="A45" s="102">
        <f t="array" ref="A45">IFERROR(INDEX('Annex 2 EHV charges'!$D$11:$D$410, MATCH(0, IF(ISBLANK('Annex 2 EHV charges'!$D$11:$D$410),1, COUNTIF(A$4:$A44, 'Annex 2 EHV charges'!$D$11:$D$410)), 0)),"")</f>
        <v>660</v>
      </c>
      <c r="B45" s="101">
        <f>IF($A45="","",VLOOKUP($A45,'Annex 2 EHV charges'!$D:$O,2,0))</f>
        <v>660</v>
      </c>
      <c r="C45" s="102">
        <f>IF($A45="","",VLOOKUP($A45,'Annex 2 EHV charges'!$D:$O,3,0))</f>
        <v>2100040126333</v>
      </c>
      <c r="D45" s="101" t="str">
        <f>IF($A45="","",VLOOKUP($A45,'Annex 2 EHV charges'!$D:$O,4,0))</f>
        <v>Blaen Bowi</v>
      </c>
      <c r="E45" s="103" t="str">
        <f>IFERROR(IF(VLOOKUP($A45,'Annex 2 EHV charges'!$D:$O,9,FALSE)=0,"",VLOOKUP($A45,'Annex 2 EHV charges'!$D:$O,9,FALSE)),"")</f>
        <v/>
      </c>
      <c r="F45" s="104" t="str">
        <f>IFERROR(IF(VLOOKUP($A45,'Annex 2 EHV charges'!$D:$O,10,FALSE)=0,"",VLOOKUP($A45,'Annex 2 EHV charges'!$D:$O,10,FALSE)),"")</f>
        <v/>
      </c>
      <c r="G45" s="105" t="str">
        <f>IFERROR(IF(VLOOKUP($A45,'Annex 2 EHV charges'!$D:$O,11,FALSE)=0,"",VLOOKUP($A45,'Annex 2 EHV charges'!$D:$O,11,FALSE)),"")</f>
        <v/>
      </c>
      <c r="H45" s="105" t="str">
        <f>IFERROR(IF(VLOOKUP($A45,'Annex 2 EHV charges'!$D:$O,12,FALSE)=0,"",VLOOKUP($A45,'Annex 2 EHV charges'!$D:$O,12,FALSE)),"")</f>
        <v/>
      </c>
    </row>
    <row r="46" spans="1:8" x14ac:dyDescent="0.2">
      <c r="A46" s="102">
        <f t="array" ref="A46">IFERROR(INDEX('Annex 2 EHV charges'!$D$11:$D$410, MATCH(0, IF(ISBLANK('Annex 2 EHV charges'!$D$11:$D$410),1, COUNTIF(A$4:$A45, 'Annex 2 EHV charges'!$D$11:$D$410)), 0)),"")</f>
        <v>778</v>
      </c>
      <c r="B46" s="101">
        <f>IF($A46="","",VLOOKUP($A46,'Annex 2 EHV charges'!$D:$O,2,0))</f>
        <v>778</v>
      </c>
      <c r="C46" s="102">
        <f>IF($A46="","",VLOOKUP($A46,'Annex 2 EHV charges'!$D:$O,3,0))</f>
        <v>2100041256140</v>
      </c>
      <c r="D46" s="101" t="str">
        <f>IF($A46="","",VLOOKUP($A46,'Annex 2 EHV charges'!$D:$O,4,0))</f>
        <v>Ford Bridgend</v>
      </c>
      <c r="E46" s="103" t="str">
        <f>IFERROR(IF(VLOOKUP($A46,'Annex 2 EHV charges'!$D:$O,9,FALSE)=0,"",VLOOKUP($A46,'Annex 2 EHV charges'!$D:$O,9,FALSE)),"")</f>
        <v/>
      </c>
      <c r="F46" s="104">
        <f>IFERROR(IF(VLOOKUP($A46,'Annex 2 EHV charges'!$D:$O,10,FALSE)=0,"",VLOOKUP($A46,'Annex 2 EHV charges'!$D:$O,10,FALSE)),"")</f>
        <v>105.23</v>
      </c>
      <c r="G46" s="105">
        <f>IFERROR(IF(VLOOKUP($A46,'Annex 2 EHV charges'!$D:$O,11,FALSE)=0,"",VLOOKUP($A46,'Annex 2 EHV charges'!$D:$O,11,FALSE)),"")</f>
        <v>0.05</v>
      </c>
      <c r="H46" s="105">
        <f>IFERROR(IF(VLOOKUP($A46,'Annex 2 EHV charges'!$D:$O,12,FALSE)=0,"",VLOOKUP($A46,'Annex 2 EHV charges'!$D:$O,12,FALSE)),"")</f>
        <v>0.05</v>
      </c>
    </row>
    <row r="47" spans="1:8" ht="25.5" x14ac:dyDescent="0.2">
      <c r="A47" s="102">
        <f t="array" ref="A47">IFERROR(INDEX('Annex 2 EHV charges'!$D$11:$D$410, MATCH(0, IF(ISBLANK('Annex 2 EHV charges'!$D$11:$D$410),1, COUNTIF(A$4:$A46, 'Annex 2 EHV charges'!$D$11:$D$410)), 0)),"")</f>
        <v>619</v>
      </c>
      <c r="B47" s="101">
        <f>IF($A47="","",VLOOKUP($A47,'Annex 2 EHV charges'!$D:$O,2,0))</f>
        <v>619</v>
      </c>
      <c r="C47" s="102" t="str">
        <f>IF($A47="","",VLOOKUP($A47,'Annex 2 EHV charges'!$D:$O,3,0))</f>
        <v>2100040023638
2100040023647</v>
      </c>
      <c r="D47" s="101" t="str">
        <f>IF($A47="","",VLOOKUP($A47,'Annex 2 EHV charges'!$D:$O,4,0))</f>
        <v>Interbrew Magor USKM</v>
      </c>
      <c r="E47" s="103" t="str">
        <f>IFERROR(IF(VLOOKUP($A47,'Annex 2 EHV charges'!$D:$O,9,FALSE)=0,"",VLOOKUP($A47,'Annex 2 EHV charges'!$D:$O,9,FALSE)),"")</f>
        <v/>
      </c>
      <c r="F47" s="104" t="str">
        <f>IFERROR(IF(VLOOKUP($A47,'Annex 2 EHV charges'!$D:$O,10,FALSE)=0,"",VLOOKUP($A47,'Annex 2 EHV charges'!$D:$O,10,FALSE)),"")</f>
        <v/>
      </c>
      <c r="G47" s="105" t="str">
        <f>IFERROR(IF(VLOOKUP($A47,'Annex 2 EHV charges'!$D:$O,11,FALSE)=0,"",VLOOKUP($A47,'Annex 2 EHV charges'!$D:$O,11,FALSE)),"")</f>
        <v/>
      </c>
      <c r="H47" s="105" t="str">
        <f>IFERROR(IF(VLOOKUP($A47,'Annex 2 EHV charges'!$D:$O,12,FALSE)=0,"",VLOOKUP($A47,'Annex 2 EHV charges'!$D:$O,12,FALSE)),"")</f>
        <v/>
      </c>
    </row>
    <row r="48" spans="1:8" x14ac:dyDescent="0.2">
      <c r="A48" s="102">
        <f t="array" ref="A48">IFERROR(INDEX('Annex 2 EHV charges'!$D$11:$D$410, MATCH(0, IF(ISBLANK('Annex 2 EHV charges'!$D$11:$D$410),1, COUNTIF(A$4:$A47, 'Annex 2 EHV charges'!$D$11:$D$410)), 0)),"")</f>
        <v>633</v>
      </c>
      <c r="B48" s="101">
        <f>IF($A48="","",VLOOKUP($A48,'Annex 2 EHV charges'!$D:$O,2,0))</f>
        <v>633</v>
      </c>
      <c r="C48" s="102">
        <f>IF($A48="","",VLOOKUP($A48,'Annex 2 EHV charges'!$D:$O,3,0))</f>
        <v>2198765427530</v>
      </c>
      <c r="D48" s="101" t="str">
        <f>IF($A48="","",VLOOKUP($A48,'Annex 2 EHV charges'!$D:$O,4,0))</f>
        <v>Bridgend Paper Mill</v>
      </c>
      <c r="E48" s="103">
        <f>IFERROR(IF(VLOOKUP($A48,'Annex 2 EHV charges'!$D:$O,9,FALSE)=0,"",VLOOKUP($A48,'Annex 2 EHV charges'!$D:$O,9,FALSE)),"")</f>
        <v>-0.46200000000000002</v>
      </c>
      <c r="F48" s="104">
        <f>IFERROR(IF(VLOOKUP($A48,'Annex 2 EHV charges'!$D:$O,10,FALSE)=0,"",VLOOKUP($A48,'Annex 2 EHV charges'!$D:$O,10,FALSE)),"")</f>
        <v>87.8</v>
      </c>
      <c r="G48" s="105">
        <f>IFERROR(IF(VLOOKUP($A48,'Annex 2 EHV charges'!$D:$O,11,FALSE)=0,"",VLOOKUP($A48,'Annex 2 EHV charges'!$D:$O,11,FALSE)),"")</f>
        <v>0.05</v>
      </c>
      <c r="H48" s="105">
        <f>IFERROR(IF(VLOOKUP($A48,'Annex 2 EHV charges'!$D:$O,12,FALSE)=0,"",VLOOKUP($A48,'Annex 2 EHV charges'!$D:$O,12,FALSE)),"")</f>
        <v>0.05</v>
      </c>
    </row>
    <row r="49" spans="1:8" ht="51" x14ac:dyDescent="0.2">
      <c r="A49" s="102">
        <f t="array" ref="A49">IFERROR(INDEX('Annex 2 EHV charges'!$D$11:$D$410, MATCH(0, IF(ISBLANK('Annex 2 EHV charges'!$D$11:$D$410),1, COUNTIF(A$4:$A48, 'Annex 2 EHV charges'!$D$11:$D$410)), 0)),"")</f>
        <v>617</v>
      </c>
      <c r="B49" s="101">
        <f>IF($A49="","",VLOOKUP($A49,'Annex 2 EHV charges'!$D:$O,2,0))</f>
        <v>617</v>
      </c>
      <c r="C49" s="102" t="str">
        <f>IF($A49="","",VLOOKUP($A49,'Annex 2 EHV charges'!$D:$O,3,0))</f>
        <v>2100040890412
2100040890430
2100040890440
2100040890459</v>
      </c>
      <c r="D49" s="101" t="str">
        <f>IF($A49="","",VLOOKUP($A49,'Annex 2 EHV charges'!$D:$O,4,0))</f>
        <v>Monsanto</v>
      </c>
      <c r="E49" s="103">
        <f>IFERROR(IF(VLOOKUP($A49,'Annex 2 EHV charges'!$D:$O,9,FALSE)=0,"",VLOOKUP($A49,'Annex 2 EHV charges'!$D:$O,9,FALSE)),"")</f>
        <v>-0.99299999999999999</v>
      </c>
      <c r="F49" s="104">
        <f>IFERROR(IF(VLOOKUP($A49,'Annex 2 EHV charges'!$D:$O,10,FALSE)=0,"",VLOOKUP($A49,'Annex 2 EHV charges'!$D:$O,10,FALSE)),"")</f>
        <v>163.72</v>
      </c>
      <c r="G49" s="105">
        <f>IFERROR(IF(VLOOKUP($A49,'Annex 2 EHV charges'!$D:$O,11,FALSE)=0,"",VLOOKUP($A49,'Annex 2 EHV charges'!$D:$O,11,FALSE)),"")</f>
        <v>0.05</v>
      </c>
      <c r="H49" s="105">
        <f>IFERROR(IF(VLOOKUP($A49,'Annex 2 EHV charges'!$D:$O,12,FALSE)=0,"",VLOOKUP($A49,'Annex 2 EHV charges'!$D:$O,12,FALSE)),"")</f>
        <v>0.05</v>
      </c>
    </row>
    <row r="50" spans="1:8" x14ac:dyDescent="0.2">
      <c r="A50" s="102">
        <f t="array" ref="A50">IFERROR(INDEX('Annex 2 EHV charges'!$D$11:$D$410, MATCH(0, IF(ISBLANK('Annex 2 EHV charges'!$D$11:$D$410),1, COUNTIF(A$4:$A49, 'Annex 2 EHV charges'!$D$11:$D$410)), 0)),"")</f>
        <v>636</v>
      </c>
      <c r="B50" s="101">
        <f>IF($A50="","",VLOOKUP($A50,'Annex 2 EHV charges'!$D:$O,2,0))</f>
        <v>636</v>
      </c>
      <c r="C50" s="102">
        <f>IF($A50="","",VLOOKUP($A50,'Annex 2 EHV charges'!$D:$O,3,0))</f>
        <v>2189999997354</v>
      </c>
      <c r="D50" s="101" t="str">
        <f>IF($A50="","",VLOOKUP($A50,'Annex 2 EHV charges'!$D:$O,4,0))</f>
        <v>Dow Corning</v>
      </c>
      <c r="E50" s="103" t="str">
        <f>IFERROR(IF(VLOOKUP($A50,'Annex 2 EHV charges'!$D:$O,9,FALSE)=0,"",VLOOKUP($A50,'Annex 2 EHV charges'!$D:$O,9,FALSE)),"")</f>
        <v/>
      </c>
      <c r="F50" s="104" t="str">
        <f>IFERROR(IF(VLOOKUP($A50,'Annex 2 EHV charges'!$D:$O,10,FALSE)=0,"",VLOOKUP($A50,'Annex 2 EHV charges'!$D:$O,10,FALSE)),"")</f>
        <v/>
      </c>
      <c r="G50" s="105" t="str">
        <f>IFERROR(IF(VLOOKUP($A50,'Annex 2 EHV charges'!$D:$O,11,FALSE)=0,"",VLOOKUP($A50,'Annex 2 EHV charges'!$D:$O,11,FALSE)),"")</f>
        <v/>
      </c>
      <c r="H50" s="105" t="str">
        <f>IFERROR(IF(VLOOKUP($A50,'Annex 2 EHV charges'!$D:$O,12,FALSE)=0,"",VLOOKUP($A50,'Annex 2 EHV charges'!$D:$O,12,FALSE)),"")</f>
        <v/>
      </c>
    </row>
    <row r="51" spans="1:8" x14ac:dyDescent="0.2">
      <c r="A51" s="102">
        <f t="array" ref="A51">IFERROR(INDEX('Annex 2 EHV charges'!$D$11:$D$410, MATCH(0, IF(ISBLANK('Annex 2 EHV charges'!$D$11:$D$410),1, COUNTIF(A$4:$A50, 'Annex 2 EHV charges'!$D$11:$D$410)), 0)),"")</f>
        <v>786</v>
      </c>
      <c r="B51" s="101">
        <f>IF($A51="","",VLOOKUP($A51,'Annex 2 EHV charges'!$D:$O,2,0))</f>
        <v>786</v>
      </c>
      <c r="C51" s="102">
        <f>IF($A51="","",VLOOKUP($A51,'Annex 2 EHV charges'!$D:$O,3,0))</f>
        <v>2100041213572</v>
      </c>
      <c r="D51" s="101" t="str">
        <f>IF($A51="","",VLOOKUP($A51,'Annex 2 EHV charges'!$D:$O,4,0))</f>
        <v>DCWW Rover Way</v>
      </c>
      <c r="E51" s="103">
        <f>IFERROR(IF(VLOOKUP($A51,'Annex 2 EHV charges'!$D:$O,9,FALSE)=0,"",VLOOKUP($A51,'Annex 2 EHV charges'!$D:$O,9,FALSE)),"")</f>
        <v>-0.24399999999999999</v>
      </c>
      <c r="F51" s="104">
        <f>IFERROR(IF(VLOOKUP($A51,'Annex 2 EHV charges'!$D:$O,10,FALSE)=0,"",VLOOKUP($A51,'Annex 2 EHV charges'!$D:$O,10,FALSE)),"")</f>
        <v>106.53</v>
      </c>
      <c r="G51" s="105">
        <f>IFERROR(IF(VLOOKUP($A51,'Annex 2 EHV charges'!$D:$O,11,FALSE)=0,"",VLOOKUP($A51,'Annex 2 EHV charges'!$D:$O,11,FALSE)),"")</f>
        <v>0.05</v>
      </c>
      <c r="H51" s="105">
        <f>IFERROR(IF(VLOOKUP($A51,'Annex 2 EHV charges'!$D:$O,12,FALSE)=0,"",VLOOKUP($A51,'Annex 2 EHV charges'!$D:$O,12,FALSE)),"")</f>
        <v>0.05</v>
      </c>
    </row>
    <row r="52" spans="1:8" ht="25.5" x14ac:dyDescent="0.2">
      <c r="A52" s="102">
        <f t="array" ref="A52">IFERROR(INDEX('Annex 2 EHV charges'!$D$11:$D$410, MATCH(0, IF(ISBLANK('Annex 2 EHV charges'!$D$11:$D$410),1, COUNTIF(A$4:$A51, 'Annex 2 EHV charges'!$D$11:$D$410)), 0)),"")</f>
        <v>678</v>
      </c>
      <c r="B52" s="101">
        <f>IF($A52="","",VLOOKUP($A52,'Annex 2 EHV charges'!$D:$O,2,0))</f>
        <v>678</v>
      </c>
      <c r="C52" s="102" t="str">
        <f>IF($A52="","",VLOOKUP($A52,'Annex 2 EHV charges'!$D:$O,3,0))</f>
        <v>2100040752396
2100040752401</v>
      </c>
      <c r="D52" s="101" t="str">
        <f>IF($A52="","",VLOOKUP($A52,'Annex 2 EHV charges'!$D:$O,4,0))</f>
        <v>Milford Energy</v>
      </c>
      <c r="E52" s="103">
        <f>IFERROR(IF(VLOOKUP($A52,'Annex 2 EHV charges'!$D:$O,9,FALSE)=0,"",VLOOKUP($A52,'Annex 2 EHV charges'!$D:$O,9,FALSE)),"")</f>
        <v>-4.3819999999999997</v>
      </c>
      <c r="F52" s="104">
        <f>IFERROR(IF(VLOOKUP($A52,'Annex 2 EHV charges'!$D:$O,10,FALSE)=0,"",VLOOKUP($A52,'Annex 2 EHV charges'!$D:$O,10,FALSE)),"")</f>
        <v>143.80000000000001</v>
      </c>
      <c r="G52" s="105">
        <f>IFERROR(IF(VLOOKUP($A52,'Annex 2 EHV charges'!$D:$O,11,FALSE)=0,"",VLOOKUP($A52,'Annex 2 EHV charges'!$D:$O,11,FALSE)),"")</f>
        <v>0.05</v>
      </c>
      <c r="H52" s="105">
        <f>IFERROR(IF(VLOOKUP($A52,'Annex 2 EHV charges'!$D:$O,12,FALSE)=0,"",VLOOKUP($A52,'Annex 2 EHV charges'!$D:$O,12,FALSE)),"")</f>
        <v>0.05</v>
      </c>
    </row>
    <row r="53" spans="1:8" x14ac:dyDescent="0.2">
      <c r="A53" s="102">
        <f t="array" ref="A53">IFERROR(INDEX('Annex 2 EHV charges'!$D$11:$D$410, MATCH(0, IF(ISBLANK('Annex 2 EHV charges'!$D$11:$D$410),1, COUNTIF(A$4:$A52, 'Annex 2 EHV charges'!$D$11:$D$410)), 0)),"")</f>
        <v>663</v>
      </c>
      <c r="B53" s="101">
        <f>IF($A53="","",VLOOKUP($A53,'Annex 2 EHV charges'!$D:$O,2,0))</f>
        <v>663</v>
      </c>
      <c r="C53" s="102">
        <f>IF($A53="","",VLOOKUP($A53,'Annex 2 EHV charges'!$D:$O,3,0))</f>
        <v>2100040495600</v>
      </c>
      <c r="D53" s="101" t="str">
        <f>IF($A53="","",VLOOKUP($A53,'Annex 2 EHV charges'!$D:$O,4,0))</f>
        <v>Blaen Cregan</v>
      </c>
      <c r="E53" s="103" t="str">
        <f>IFERROR(IF(VLOOKUP($A53,'Annex 2 EHV charges'!$D:$O,9,FALSE)=0,"",VLOOKUP($A53,'Annex 2 EHV charges'!$D:$O,9,FALSE)),"")</f>
        <v/>
      </c>
      <c r="F53" s="104" t="str">
        <f>IFERROR(IF(VLOOKUP($A53,'Annex 2 EHV charges'!$D:$O,10,FALSE)=0,"",VLOOKUP($A53,'Annex 2 EHV charges'!$D:$O,10,FALSE)),"")</f>
        <v/>
      </c>
      <c r="G53" s="105" t="str">
        <f>IFERROR(IF(VLOOKUP($A53,'Annex 2 EHV charges'!$D:$O,11,FALSE)=0,"",VLOOKUP($A53,'Annex 2 EHV charges'!$D:$O,11,FALSE)),"")</f>
        <v/>
      </c>
      <c r="H53" s="105" t="str">
        <f>IFERROR(IF(VLOOKUP($A53,'Annex 2 EHV charges'!$D:$O,12,FALSE)=0,"",VLOOKUP($A53,'Annex 2 EHV charges'!$D:$O,12,FALSE)),"")</f>
        <v/>
      </c>
    </row>
    <row r="54" spans="1:8" x14ac:dyDescent="0.2">
      <c r="A54" s="102">
        <f t="array" ref="A54">IFERROR(INDEX('Annex 2 EHV charges'!$D$11:$D$410, MATCH(0, IF(ISBLANK('Annex 2 EHV charges'!$D$11:$D$410),1, COUNTIF(A$4:$A53, 'Annex 2 EHV charges'!$D$11:$D$410)), 0)),"")</f>
        <v>668</v>
      </c>
      <c r="B54" s="101">
        <f>IF($A54="","",VLOOKUP($A54,'Annex 2 EHV charges'!$D:$O,2,0))</f>
        <v>668</v>
      </c>
      <c r="C54" s="102">
        <f>IF($A54="","",VLOOKUP($A54,'Annex 2 EHV charges'!$D:$O,3,0))</f>
        <v>2100040878016</v>
      </c>
      <c r="D54" s="101" t="str">
        <f>IF($A54="","",VLOOKUP($A54,'Annex 2 EHV charges'!$D:$O,4,0))</f>
        <v>Blaengwen Wind Farm</v>
      </c>
      <c r="E54" s="103" t="str">
        <f>IFERROR(IF(VLOOKUP($A54,'Annex 2 EHV charges'!$D:$O,9,FALSE)=0,"",VLOOKUP($A54,'Annex 2 EHV charges'!$D:$O,9,FALSE)),"")</f>
        <v/>
      </c>
      <c r="F54" s="104">
        <f>IFERROR(IF(VLOOKUP($A54,'Annex 2 EHV charges'!$D:$O,10,FALSE)=0,"",VLOOKUP($A54,'Annex 2 EHV charges'!$D:$O,10,FALSE)),"")</f>
        <v>15710.19</v>
      </c>
      <c r="G54" s="105">
        <f>IFERROR(IF(VLOOKUP($A54,'Annex 2 EHV charges'!$D:$O,11,FALSE)=0,"",VLOOKUP($A54,'Annex 2 EHV charges'!$D:$O,11,FALSE)),"")</f>
        <v>0.05</v>
      </c>
      <c r="H54" s="105">
        <f>IFERROR(IF(VLOOKUP($A54,'Annex 2 EHV charges'!$D:$O,12,FALSE)=0,"",VLOOKUP($A54,'Annex 2 EHV charges'!$D:$O,12,FALSE)),"")</f>
        <v>0.05</v>
      </c>
    </row>
    <row r="55" spans="1:8" x14ac:dyDescent="0.2">
      <c r="A55" s="102">
        <f t="array" ref="A55">IFERROR(INDEX('Annex 2 EHV charges'!$D$11:$D$410, MATCH(0, IF(ISBLANK('Annex 2 EHV charges'!$D$11:$D$410),1, COUNTIF(A$4:$A54, 'Annex 2 EHV charges'!$D$11:$D$410)), 0)),"")</f>
        <v>651</v>
      </c>
      <c r="B55" s="101">
        <f>IF($A55="","",VLOOKUP($A55,'Annex 2 EHV charges'!$D:$O,2,0))</f>
        <v>651</v>
      </c>
      <c r="C55" s="102">
        <f>IF($A55="","",VLOOKUP($A55,'Annex 2 EHV charges'!$D:$O,3,0))</f>
        <v>2100041471239</v>
      </c>
      <c r="D55" s="101" t="str">
        <f>IF($A55="","",VLOOKUP($A55,'Annex 2 EHV charges'!$D:$O,4,0))</f>
        <v>Bryn Titli Wind Farm</v>
      </c>
      <c r="E55" s="103" t="str">
        <f>IFERROR(IF(VLOOKUP($A55,'Annex 2 EHV charges'!$D:$O,9,FALSE)=0,"",VLOOKUP($A55,'Annex 2 EHV charges'!$D:$O,9,FALSE)),"")</f>
        <v/>
      </c>
      <c r="F55" s="104">
        <f>IFERROR(IF(VLOOKUP($A55,'Annex 2 EHV charges'!$D:$O,10,FALSE)=0,"",VLOOKUP($A55,'Annex 2 EHV charges'!$D:$O,10,FALSE)),"")</f>
        <v>811.89</v>
      </c>
      <c r="G55" s="105">
        <f>IFERROR(IF(VLOOKUP($A55,'Annex 2 EHV charges'!$D:$O,11,FALSE)=0,"",VLOOKUP($A55,'Annex 2 EHV charges'!$D:$O,11,FALSE)),"")</f>
        <v>0.05</v>
      </c>
      <c r="H55" s="105">
        <f>IFERROR(IF(VLOOKUP($A55,'Annex 2 EHV charges'!$D:$O,12,FALSE)=0,"",VLOOKUP($A55,'Annex 2 EHV charges'!$D:$O,12,FALSE)),"")</f>
        <v>0.05</v>
      </c>
    </row>
    <row r="56" spans="1:8" x14ac:dyDescent="0.2">
      <c r="A56" s="102">
        <f t="array" ref="A56">IFERROR(INDEX('Annex 2 EHV charges'!$D$11:$D$410, MATCH(0, IF(ISBLANK('Annex 2 EHV charges'!$D$11:$D$410),1, COUNTIF(A$4:$A55, 'Annex 2 EHV charges'!$D$11:$D$410)), 0)),"")</f>
        <v>665</v>
      </c>
      <c r="B56" s="101">
        <f>IF($A56="","",VLOOKUP($A56,'Annex 2 EHV charges'!$D:$O,2,0))</f>
        <v>665</v>
      </c>
      <c r="C56" s="102">
        <f>IF($A56="","",VLOOKUP($A56,'Annex 2 EHV charges'!$D:$O,3,0))</f>
        <v>2100040067529</v>
      </c>
      <c r="D56" s="101" t="str">
        <f>IF($A56="","",VLOOKUP($A56,'Annex 2 EHV charges'!$D:$O,4,0))</f>
        <v>Crymlin Burrows</v>
      </c>
      <c r="E56" s="103" t="str">
        <f>IFERROR(IF(VLOOKUP($A56,'Annex 2 EHV charges'!$D:$O,9,FALSE)=0,"",VLOOKUP($A56,'Annex 2 EHV charges'!$D:$O,9,FALSE)),"")</f>
        <v/>
      </c>
      <c r="F56" s="104" t="str">
        <f>IFERROR(IF(VLOOKUP($A56,'Annex 2 EHV charges'!$D:$O,10,FALSE)=0,"",VLOOKUP($A56,'Annex 2 EHV charges'!$D:$O,10,FALSE)),"")</f>
        <v/>
      </c>
      <c r="G56" s="105" t="str">
        <f>IFERROR(IF(VLOOKUP($A56,'Annex 2 EHV charges'!$D:$O,11,FALSE)=0,"",VLOOKUP($A56,'Annex 2 EHV charges'!$D:$O,11,FALSE)),"")</f>
        <v/>
      </c>
      <c r="H56" s="105" t="str">
        <f>IFERROR(IF(VLOOKUP($A56,'Annex 2 EHV charges'!$D:$O,12,FALSE)=0,"",VLOOKUP($A56,'Annex 2 EHV charges'!$D:$O,12,FALSE)),"")</f>
        <v/>
      </c>
    </row>
    <row r="57" spans="1:8" x14ac:dyDescent="0.2">
      <c r="A57" s="102">
        <f t="array" ref="A57">IFERROR(INDEX('Annex 2 EHV charges'!$D$11:$D$410, MATCH(0, IF(ISBLANK('Annex 2 EHV charges'!$D$11:$D$410),1, COUNTIF(A$4:$A56, 'Annex 2 EHV charges'!$D$11:$D$410)), 0)),"")</f>
        <v>652</v>
      </c>
      <c r="B57" s="101">
        <f>IF($A57="","",VLOOKUP($A57,'Annex 2 EHV charges'!$D:$O,2,0))</f>
        <v>652</v>
      </c>
      <c r="C57" s="102">
        <f>IF($A57="","",VLOOKUP($A57,'Annex 2 EHV charges'!$D:$O,3,0))</f>
        <v>2189999997390</v>
      </c>
      <c r="D57" s="101" t="str">
        <f>IF($A57="","",VLOOKUP($A57,'Annex 2 EHV charges'!$D:$O,4,0))</f>
        <v>Dyffryn Brodyn Wind Farm</v>
      </c>
      <c r="E57" s="103" t="str">
        <f>IFERROR(IF(VLOOKUP($A57,'Annex 2 EHV charges'!$D:$O,9,FALSE)=0,"",VLOOKUP($A57,'Annex 2 EHV charges'!$D:$O,9,FALSE)),"")</f>
        <v/>
      </c>
      <c r="F57" s="104" t="str">
        <f>IFERROR(IF(VLOOKUP($A57,'Annex 2 EHV charges'!$D:$O,10,FALSE)=0,"",VLOOKUP($A57,'Annex 2 EHV charges'!$D:$O,10,FALSE)),"")</f>
        <v/>
      </c>
      <c r="G57" s="105" t="str">
        <f>IFERROR(IF(VLOOKUP($A57,'Annex 2 EHV charges'!$D:$O,11,FALSE)=0,"",VLOOKUP($A57,'Annex 2 EHV charges'!$D:$O,11,FALSE)),"")</f>
        <v/>
      </c>
      <c r="H57" s="105" t="str">
        <f>IFERROR(IF(VLOOKUP($A57,'Annex 2 EHV charges'!$D:$O,12,FALSE)=0,"",VLOOKUP($A57,'Annex 2 EHV charges'!$D:$O,12,FALSE)),"")</f>
        <v/>
      </c>
    </row>
    <row r="58" spans="1:8" x14ac:dyDescent="0.2">
      <c r="A58" s="102">
        <f t="array" ref="A58">IFERROR(INDEX('Annex 2 EHV charges'!$D$11:$D$410, MATCH(0, IF(ISBLANK('Annex 2 EHV charges'!$D$11:$D$410),1, COUNTIF(A$4:$A57, 'Annex 2 EHV charges'!$D$11:$D$410)), 0)),"")</f>
        <v>653</v>
      </c>
      <c r="B58" s="101">
        <f>IF($A58="","",VLOOKUP($A58,'Annex 2 EHV charges'!$D:$O,2,0))</f>
        <v>653</v>
      </c>
      <c r="C58" s="102">
        <f>IF($A58="","",VLOOKUP($A58,'Annex 2 EHV charges'!$D:$O,3,0))</f>
        <v>2199989612769</v>
      </c>
      <c r="D58" s="101" t="str">
        <f>IF($A58="","",VLOOKUP($A58,'Annex 2 EHV charges'!$D:$O,4,0))</f>
        <v>Llyn Brianne</v>
      </c>
      <c r="E58" s="103" t="str">
        <f>IFERROR(IF(VLOOKUP($A58,'Annex 2 EHV charges'!$D:$O,9,FALSE)=0,"",VLOOKUP($A58,'Annex 2 EHV charges'!$D:$O,9,FALSE)),"")</f>
        <v/>
      </c>
      <c r="F58" s="104" t="str">
        <f>IFERROR(IF(VLOOKUP($A58,'Annex 2 EHV charges'!$D:$O,10,FALSE)=0,"",VLOOKUP($A58,'Annex 2 EHV charges'!$D:$O,10,FALSE)),"")</f>
        <v/>
      </c>
      <c r="G58" s="105" t="str">
        <f>IFERROR(IF(VLOOKUP($A58,'Annex 2 EHV charges'!$D:$O,11,FALSE)=0,"",VLOOKUP($A58,'Annex 2 EHV charges'!$D:$O,11,FALSE)),"")</f>
        <v/>
      </c>
      <c r="H58" s="105" t="str">
        <f>IFERROR(IF(VLOOKUP($A58,'Annex 2 EHV charges'!$D:$O,12,FALSE)=0,"",VLOOKUP($A58,'Annex 2 EHV charges'!$D:$O,12,FALSE)),"")</f>
        <v/>
      </c>
    </row>
    <row r="59" spans="1:8" x14ac:dyDescent="0.2">
      <c r="A59" s="102">
        <f t="array" ref="A59">IFERROR(INDEX('Annex 2 EHV charges'!$D$11:$D$410, MATCH(0, IF(ISBLANK('Annex 2 EHV charges'!$D$11:$D$410),1, COUNTIF(A$4:$A58, 'Annex 2 EHV charges'!$D$11:$D$410)), 0)),"")</f>
        <v>676</v>
      </c>
      <c r="B59" s="101">
        <f>IF($A59="","",VLOOKUP($A59,'Annex 2 EHV charges'!$D:$O,2,0))</f>
        <v>676</v>
      </c>
      <c r="C59" s="102">
        <f>IF($A59="","",VLOOKUP($A59,'Annex 2 EHV charges'!$D:$O,3,0))</f>
        <v>2100041079180</v>
      </c>
      <c r="D59" s="101" t="str">
        <f>IF($A59="","",VLOOKUP($A59,'Annex 2 EHV charges'!$D:$O,4,0))</f>
        <v>Maerdy</v>
      </c>
      <c r="E59" s="103" t="str">
        <f>IFERROR(IF(VLOOKUP($A59,'Annex 2 EHV charges'!$D:$O,9,FALSE)=0,"",VLOOKUP($A59,'Annex 2 EHV charges'!$D:$O,9,FALSE)),"")</f>
        <v/>
      </c>
      <c r="F59" s="104">
        <f>IFERROR(IF(VLOOKUP($A59,'Annex 2 EHV charges'!$D:$O,10,FALSE)=0,"",VLOOKUP($A59,'Annex 2 EHV charges'!$D:$O,10,FALSE)),"")</f>
        <v>1798.15</v>
      </c>
      <c r="G59" s="105">
        <f>IFERROR(IF(VLOOKUP($A59,'Annex 2 EHV charges'!$D:$O,11,FALSE)=0,"",VLOOKUP($A59,'Annex 2 EHV charges'!$D:$O,11,FALSE)),"")</f>
        <v>0.05</v>
      </c>
      <c r="H59" s="105">
        <f>IFERROR(IF(VLOOKUP($A59,'Annex 2 EHV charges'!$D:$O,12,FALSE)=0,"",VLOOKUP($A59,'Annex 2 EHV charges'!$D:$O,12,FALSE)),"")</f>
        <v>0.05</v>
      </c>
    </row>
    <row r="60" spans="1:8" x14ac:dyDescent="0.2">
      <c r="A60" s="102">
        <f t="array" ref="A60">IFERROR(INDEX('Annex 2 EHV charges'!$D$11:$D$410, MATCH(0, IF(ISBLANK('Annex 2 EHV charges'!$D$11:$D$410),1, COUNTIF(A$4:$A59, 'Annex 2 EHV charges'!$D$11:$D$410)), 0)),"")</f>
        <v>773</v>
      </c>
      <c r="B60" s="101">
        <f>IF($A60="","",VLOOKUP($A60,'Annex 2 EHV charges'!$D:$O,2,0))</f>
        <v>773</v>
      </c>
      <c r="C60" s="102">
        <f>IF($A60="","",VLOOKUP($A60,'Annex 2 EHV charges'!$D:$O,3,0))</f>
        <v>2100041416450</v>
      </c>
      <c r="D60" s="101" t="str">
        <f>IF($A60="","",VLOOKUP($A60,'Annex 2 EHV charges'!$D:$O,4,0))</f>
        <v>HIRWAUN GE 33kV GEN</v>
      </c>
      <c r="E60" s="103">
        <f>IFERROR(IF(VLOOKUP($A60,'Annex 2 EHV charges'!$D:$O,9,FALSE)=0,"",VLOOKUP($A60,'Annex 2 EHV charges'!$D:$O,9,FALSE)),"")</f>
        <v>-0.02</v>
      </c>
      <c r="F60" s="104">
        <f>IFERROR(IF(VLOOKUP($A60,'Annex 2 EHV charges'!$D:$O,10,FALSE)=0,"",VLOOKUP($A60,'Annex 2 EHV charges'!$D:$O,10,FALSE)),"")</f>
        <v>765.01</v>
      </c>
      <c r="G60" s="105">
        <f>IFERROR(IF(VLOOKUP($A60,'Annex 2 EHV charges'!$D:$O,11,FALSE)=0,"",VLOOKUP($A60,'Annex 2 EHV charges'!$D:$O,11,FALSE)),"")</f>
        <v>0.05</v>
      </c>
      <c r="H60" s="105">
        <f>IFERROR(IF(VLOOKUP($A60,'Annex 2 EHV charges'!$D:$O,12,FALSE)=0,"",VLOOKUP($A60,'Annex 2 EHV charges'!$D:$O,12,FALSE)),"")</f>
        <v>0.05</v>
      </c>
    </row>
    <row r="61" spans="1:8" x14ac:dyDescent="0.2">
      <c r="A61" s="102">
        <f t="array" ref="A61">IFERROR(INDEX('Annex 2 EHV charges'!$D$11:$D$410, MATCH(0, IF(ISBLANK('Annex 2 EHV charges'!$D$11:$D$410),1, COUNTIF(A$4:$A60, 'Annex 2 EHV charges'!$D$11:$D$410)), 0)),"")</f>
        <v>661</v>
      </c>
      <c r="B61" s="101">
        <f>IF($A61="","",VLOOKUP($A61,'Annex 2 EHV charges'!$D:$O,2,0))</f>
        <v>661</v>
      </c>
      <c r="C61" s="102">
        <f>IF($A61="","",VLOOKUP($A61,'Annex 2 EHV charges'!$D:$O,3,0))</f>
        <v>2100040719983</v>
      </c>
      <c r="D61" s="101" t="str">
        <f>IF($A61="","",VLOOKUP($A61,'Annex 2 EHV charges'!$D:$O,4,0))</f>
        <v>Margam Biomass</v>
      </c>
      <c r="E61" s="103" t="str">
        <f>IFERROR(IF(VLOOKUP($A61,'Annex 2 EHV charges'!$D:$O,9,FALSE)=0,"",VLOOKUP($A61,'Annex 2 EHV charges'!$D:$O,9,FALSE)),"")</f>
        <v/>
      </c>
      <c r="F61" s="104">
        <f>IFERROR(IF(VLOOKUP($A61,'Annex 2 EHV charges'!$D:$O,10,FALSE)=0,"",VLOOKUP($A61,'Annex 2 EHV charges'!$D:$O,10,FALSE)),"")</f>
        <v>2476.91</v>
      </c>
      <c r="G61" s="105">
        <f>IFERROR(IF(VLOOKUP($A61,'Annex 2 EHV charges'!$D:$O,11,FALSE)=0,"",VLOOKUP($A61,'Annex 2 EHV charges'!$D:$O,11,FALSE)),"")</f>
        <v>0.05</v>
      </c>
      <c r="H61" s="105">
        <f>IFERROR(IF(VLOOKUP($A61,'Annex 2 EHV charges'!$D:$O,12,FALSE)=0,"",VLOOKUP($A61,'Annex 2 EHV charges'!$D:$O,12,FALSE)),"")</f>
        <v>0.05</v>
      </c>
    </row>
    <row r="62" spans="1:8" x14ac:dyDescent="0.2">
      <c r="A62" s="102">
        <f t="array" ref="A62">IFERROR(INDEX('Annex 2 EHV charges'!$D$11:$D$410, MATCH(0, IF(ISBLANK('Annex 2 EHV charges'!$D$11:$D$410),1, COUNTIF(A$4:$A61, 'Annex 2 EHV charges'!$D$11:$D$410)), 0)),"")</f>
        <v>670</v>
      </c>
      <c r="B62" s="101">
        <f>IF($A62="","",VLOOKUP($A62,'Annex 2 EHV charges'!$D:$O,2,0))</f>
        <v>670</v>
      </c>
      <c r="C62" s="102">
        <f>IF($A62="","",VLOOKUP($A62,'Annex 2 EHV charges'!$D:$O,3,0))</f>
        <v>2100040485940</v>
      </c>
      <c r="D62" s="101" t="str">
        <f>IF($A62="","",VLOOKUP($A62,'Annex 2 EHV charges'!$D:$O,4,0))</f>
        <v>Pwllfa Gwatkin</v>
      </c>
      <c r="E62" s="103" t="str">
        <f>IFERROR(IF(VLOOKUP($A62,'Annex 2 EHV charges'!$D:$O,9,FALSE)=0,"",VLOOKUP($A62,'Annex 2 EHV charges'!$D:$O,9,FALSE)),"")</f>
        <v/>
      </c>
      <c r="F62" s="104" t="str">
        <f>IFERROR(IF(VLOOKUP($A62,'Annex 2 EHV charges'!$D:$O,10,FALSE)=0,"",VLOOKUP($A62,'Annex 2 EHV charges'!$D:$O,10,FALSE)),"")</f>
        <v/>
      </c>
      <c r="G62" s="105" t="str">
        <f>IFERROR(IF(VLOOKUP($A62,'Annex 2 EHV charges'!$D:$O,11,FALSE)=0,"",VLOOKUP($A62,'Annex 2 EHV charges'!$D:$O,11,FALSE)),"")</f>
        <v/>
      </c>
      <c r="H62" s="105" t="str">
        <f>IFERROR(IF(VLOOKUP($A62,'Annex 2 EHV charges'!$D:$O,12,FALSE)=0,"",VLOOKUP($A62,'Annex 2 EHV charges'!$D:$O,12,FALSE)),"")</f>
        <v/>
      </c>
    </row>
    <row r="63" spans="1:8" x14ac:dyDescent="0.2">
      <c r="A63" s="102">
        <f t="array" ref="A63">IFERROR(INDEX('Annex 2 EHV charges'!$D$11:$D$410, MATCH(0, IF(ISBLANK('Annex 2 EHV charges'!$D$11:$D$410),1, COUNTIF(A$4:$A62, 'Annex 2 EHV charges'!$D$11:$D$410)), 0)),"")</f>
        <v>650</v>
      </c>
      <c r="B63" s="101">
        <f>IF($A63="","",VLOOKUP($A63,'Annex 2 EHV charges'!$D:$O,2,0))</f>
        <v>650</v>
      </c>
      <c r="C63" s="102">
        <f>IF($A63="","",VLOOKUP($A63,'Annex 2 EHV charges'!$D:$O,3,0))</f>
        <v>2189999997345</v>
      </c>
      <c r="D63" s="101" t="str">
        <f>IF($A63="","",VLOOKUP($A63,'Annex 2 EHV charges'!$D:$O,4,0))</f>
        <v>Taff Ely Wind Farm</v>
      </c>
      <c r="E63" s="103" t="str">
        <f>IFERROR(IF(VLOOKUP($A63,'Annex 2 EHV charges'!$D:$O,9,FALSE)=0,"",VLOOKUP($A63,'Annex 2 EHV charges'!$D:$O,9,FALSE)),"")</f>
        <v/>
      </c>
      <c r="F63" s="104">
        <f>IFERROR(IF(VLOOKUP($A63,'Annex 2 EHV charges'!$D:$O,10,FALSE)=0,"",VLOOKUP($A63,'Annex 2 EHV charges'!$D:$O,10,FALSE)),"")</f>
        <v>554.33000000000004</v>
      </c>
      <c r="G63" s="105">
        <f>IFERROR(IF(VLOOKUP($A63,'Annex 2 EHV charges'!$D:$O,11,FALSE)=0,"",VLOOKUP($A63,'Annex 2 EHV charges'!$D:$O,11,FALSE)),"")</f>
        <v>0.05</v>
      </c>
      <c r="H63" s="105">
        <f>IFERROR(IF(VLOOKUP($A63,'Annex 2 EHV charges'!$D:$O,12,FALSE)=0,"",VLOOKUP($A63,'Annex 2 EHV charges'!$D:$O,12,FALSE)),"")</f>
        <v>0.05</v>
      </c>
    </row>
    <row r="64" spans="1:8" x14ac:dyDescent="0.2">
      <c r="A64" s="102">
        <f t="array" ref="A64">IFERROR(INDEX('Annex 2 EHV charges'!$D$11:$D$410, MATCH(0, IF(ISBLANK('Annex 2 EHV charges'!$D$11:$D$410),1, COUNTIF(A$4:$A63, 'Annex 2 EHV charges'!$D$11:$D$410)), 0)),"")</f>
        <v>662</v>
      </c>
      <c r="B64" s="101">
        <f>IF($A64="","",VLOOKUP($A64,'Annex 2 EHV charges'!$D:$O,2,0))</f>
        <v>662</v>
      </c>
      <c r="C64" s="102">
        <f>IF($A64="","",VLOOKUP($A64,'Annex 2 EHV charges'!$D:$O,3,0))</f>
        <v>2100040609507</v>
      </c>
      <c r="D64" s="101" t="str">
        <f>IF($A64="","",VLOOKUP($A64,'Annex 2 EHV charges'!$D:$O,4,0))</f>
        <v>Trecatti</v>
      </c>
      <c r="E64" s="103" t="str">
        <f>IFERROR(IF(VLOOKUP($A64,'Annex 2 EHV charges'!$D:$O,9,FALSE)=0,"",VLOOKUP($A64,'Annex 2 EHV charges'!$D:$O,9,FALSE)),"")</f>
        <v/>
      </c>
      <c r="F64" s="104">
        <f>IFERROR(IF(VLOOKUP($A64,'Annex 2 EHV charges'!$D:$O,10,FALSE)=0,"",VLOOKUP($A64,'Annex 2 EHV charges'!$D:$O,10,FALSE)),"")</f>
        <v>650.21</v>
      </c>
      <c r="G64" s="105">
        <f>IFERROR(IF(VLOOKUP($A64,'Annex 2 EHV charges'!$D:$O,11,FALSE)=0,"",VLOOKUP($A64,'Annex 2 EHV charges'!$D:$O,11,FALSE)),"")</f>
        <v>0.05</v>
      </c>
      <c r="H64" s="105">
        <f>IFERROR(IF(VLOOKUP($A64,'Annex 2 EHV charges'!$D:$O,12,FALSE)=0,"",VLOOKUP($A64,'Annex 2 EHV charges'!$D:$O,12,FALSE)),"")</f>
        <v>0.05</v>
      </c>
    </row>
    <row r="65" spans="1:8" x14ac:dyDescent="0.2">
      <c r="A65" s="102">
        <f t="array" ref="A65">IFERROR(INDEX('Annex 2 EHV charges'!$D$11:$D$410, MATCH(0, IF(ISBLANK('Annex 2 EHV charges'!$D$11:$D$410),1, COUNTIF(A$4:$A64, 'Annex 2 EHV charges'!$D$11:$D$410)), 0)),"")</f>
        <v>666</v>
      </c>
      <c r="B65" s="101">
        <f>IF($A65="","",VLOOKUP($A65,'Annex 2 EHV charges'!$D:$O,2,0))</f>
        <v>666</v>
      </c>
      <c r="C65" s="102">
        <f>IF($A65="","",VLOOKUP($A65,'Annex 2 EHV charges'!$D:$O,3,0))</f>
        <v>2100040694051</v>
      </c>
      <c r="D65" s="101" t="str">
        <f>IF($A65="","",VLOOKUP($A65,'Annex 2 EHV charges'!$D:$O,4,0))</f>
        <v>Withyhedges Landfill</v>
      </c>
      <c r="E65" s="103">
        <f>IFERROR(IF(VLOOKUP($A65,'Annex 2 EHV charges'!$D:$O,9,FALSE)=0,"",VLOOKUP($A65,'Annex 2 EHV charges'!$D:$O,9,FALSE)),"")</f>
        <v>-7.7759999999999998</v>
      </c>
      <c r="F65" s="104">
        <f>IFERROR(IF(VLOOKUP($A65,'Annex 2 EHV charges'!$D:$O,10,FALSE)=0,"",VLOOKUP($A65,'Annex 2 EHV charges'!$D:$O,10,FALSE)),"")</f>
        <v>565.41</v>
      </c>
      <c r="G65" s="105">
        <f>IFERROR(IF(VLOOKUP($A65,'Annex 2 EHV charges'!$D:$O,11,FALSE)=0,"",VLOOKUP($A65,'Annex 2 EHV charges'!$D:$O,11,FALSE)),"")</f>
        <v>0.05</v>
      </c>
      <c r="H65" s="105">
        <f>IFERROR(IF(VLOOKUP($A65,'Annex 2 EHV charges'!$D:$O,12,FALSE)=0,"",VLOOKUP($A65,'Annex 2 EHV charges'!$D:$O,12,FALSE)),"")</f>
        <v>0.05</v>
      </c>
    </row>
    <row r="66" spans="1:8" x14ac:dyDescent="0.2">
      <c r="A66" s="102">
        <f t="array" ref="A66">IFERROR(INDEX('Annex 2 EHV charges'!$D$11:$D$410, MATCH(0, IF(ISBLANK('Annex 2 EHV charges'!$D$11:$D$410),1, COUNTIF(A$4:$A65, 'Annex 2 EHV charges'!$D$11:$D$410)), 0)),"")</f>
        <v>659</v>
      </c>
      <c r="B66" s="101">
        <f>IF($A66="","",VLOOKUP($A66,'Annex 2 EHV charges'!$D:$O,2,0))</f>
        <v>659</v>
      </c>
      <c r="C66" s="102">
        <f>IF($A66="","",VLOOKUP($A66,'Annex 2 EHV charges'!$D:$O,3,0))</f>
        <v>2198765142992</v>
      </c>
      <c r="D66" s="101" t="str">
        <f>IF($A66="","",VLOOKUP($A66,'Annex 2 EHV charges'!$D:$O,4,0))</f>
        <v>Parc Cynog</v>
      </c>
      <c r="E66" s="103" t="str">
        <f>IFERROR(IF(VLOOKUP($A66,'Annex 2 EHV charges'!$D:$O,9,FALSE)=0,"",VLOOKUP($A66,'Annex 2 EHV charges'!$D:$O,9,FALSE)),"")</f>
        <v/>
      </c>
      <c r="F66" s="104" t="str">
        <f>IFERROR(IF(VLOOKUP($A66,'Annex 2 EHV charges'!$D:$O,10,FALSE)=0,"",VLOOKUP($A66,'Annex 2 EHV charges'!$D:$O,10,FALSE)),"")</f>
        <v/>
      </c>
      <c r="G66" s="105" t="str">
        <f>IFERROR(IF(VLOOKUP($A66,'Annex 2 EHV charges'!$D:$O,11,FALSE)=0,"",VLOOKUP($A66,'Annex 2 EHV charges'!$D:$O,11,FALSE)),"")</f>
        <v/>
      </c>
      <c r="H66" s="105" t="str">
        <f>IFERROR(IF(VLOOKUP($A66,'Annex 2 EHV charges'!$D:$O,12,FALSE)=0,"",VLOOKUP($A66,'Annex 2 EHV charges'!$D:$O,12,FALSE)),"")</f>
        <v/>
      </c>
    </row>
    <row r="67" spans="1:8" x14ac:dyDescent="0.2">
      <c r="A67" s="102">
        <f t="array" ref="A67">IFERROR(INDEX('Annex 2 EHV charges'!$D$11:$D$410, MATCH(0, IF(ISBLANK('Annex 2 EHV charges'!$D$11:$D$410),1, COUNTIF(A$4:$A66, 'Annex 2 EHV charges'!$D$11:$D$410)), 0)),"")</f>
        <v>667</v>
      </c>
      <c r="B67" s="101">
        <f>IF($A67="","",VLOOKUP($A67,'Annex 2 EHV charges'!$D:$O,2,0))</f>
        <v>667</v>
      </c>
      <c r="C67" s="102">
        <f>IF($A67="","",VLOOKUP($A67,'Annex 2 EHV charges'!$D:$O,3,0))</f>
        <v>2100040841780</v>
      </c>
      <c r="D67" s="101" t="str">
        <f>IF($A67="","",VLOOKUP($A67,'Annex 2 EHV charges'!$D:$O,4,0))</f>
        <v>Parc Cynog (Pendine)</v>
      </c>
      <c r="E67" s="103" t="str">
        <f>IFERROR(IF(VLOOKUP($A67,'Annex 2 EHV charges'!$D:$O,9,FALSE)=0,"",VLOOKUP($A67,'Annex 2 EHV charges'!$D:$O,9,FALSE)),"")</f>
        <v/>
      </c>
      <c r="F67" s="104">
        <f>IFERROR(IF(VLOOKUP($A67,'Annex 2 EHV charges'!$D:$O,10,FALSE)=0,"",VLOOKUP($A67,'Annex 2 EHV charges'!$D:$O,10,FALSE)),"")</f>
        <v>479.16</v>
      </c>
      <c r="G67" s="105">
        <f>IFERROR(IF(VLOOKUP($A67,'Annex 2 EHV charges'!$D:$O,11,FALSE)=0,"",VLOOKUP($A67,'Annex 2 EHV charges'!$D:$O,11,FALSE)),"")</f>
        <v>0.05</v>
      </c>
      <c r="H67" s="105">
        <f>IFERROR(IF(VLOOKUP($A67,'Annex 2 EHV charges'!$D:$O,12,FALSE)=0,"",VLOOKUP($A67,'Annex 2 EHV charges'!$D:$O,12,FALSE)),"")</f>
        <v>0.05</v>
      </c>
    </row>
    <row r="68" spans="1:8" x14ac:dyDescent="0.2">
      <c r="A68" s="102">
        <f t="array" ref="A68">IFERROR(INDEX('Annex 2 EHV charges'!$D$11:$D$410, MATCH(0, IF(ISBLANK('Annex 2 EHV charges'!$D$11:$D$410),1, COUNTIF(A$4:$A67, 'Annex 2 EHV charges'!$D$11:$D$410)), 0)),"")</f>
        <v>684</v>
      </c>
      <c r="B68" s="101">
        <f>IF($A68="","",VLOOKUP($A68,'Annex 2 EHV charges'!$D:$O,2,0))</f>
        <v>684</v>
      </c>
      <c r="C68" s="102">
        <f>IF($A68="","",VLOOKUP($A68,'Annex 2 EHV charges'!$D:$O,3,0))</f>
        <v>2100040960619</v>
      </c>
      <c r="D68" s="101" t="str">
        <f>IF($A68="","",VLOOKUP($A68,'Annex 2 EHV charges'!$D:$O,4,0))</f>
        <v xml:space="preserve">Maesgwyn </v>
      </c>
      <c r="E68" s="103" t="str">
        <f>IFERROR(IF(VLOOKUP($A68,'Annex 2 EHV charges'!$D:$O,9,FALSE)=0,"",VLOOKUP($A68,'Annex 2 EHV charges'!$D:$O,9,FALSE)),"")</f>
        <v/>
      </c>
      <c r="F68" s="104">
        <f>IFERROR(IF(VLOOKUP($A68,'Annex 2 EHV charges'!$D:$O,10,FALSE)=0,"",VLOOKUP($A68,'Annex 2 EHV charges'!$D:$O,10,FALSE)),"")</f>
        <v>5466.21</v>
      </c>
      <c r="G68" s="105">
        <f>IFERROR(IF(VLOOKUP($A68,'Annex 2 EHV charges'!$D:$O,11,FALSE)=0,"",VLOOKUP($A68,'Annex 2 EHV charges'!$D:$O,11,FALSE)),"")</f>
        <v>0.05</v>
      </c>
      <c r="H68" s="105">
        <f>IFERROR(IF(VLOOKUP($A68,'Annex 2 EHV charges'!$D:$O,12,FALSE)=0,"",VLOOKUP($A68,'Annex 2 EHV charges'!$D:$O,12,FALSE)),"")</f>
        <v>0.05</v>
      </c>
    </row>
    <row r="69" spans="1:8" x14ac:dyDescent="0.2">
      <c r="A69" s="102">
        <f t="array" ref="A69">IFERROR(INDEX('Annex 2 EHV charges'!$D$11:$D$410, MATCH(0, IF(ISBLANK('Annex 2 EHV charges'!$D$11:$D$410),1, COUNTIF(A$4:$A68, 'Annex 2 EHV charges'!$D$11:$D$410)), 0)),"")</f>
        <v>679</v>
      </c>
      <c r="B69" s="101">
        <f>IF($A69="","",VLOOKUP($A69,'Annex 2 EHV charges'!$D:$O,2,0))</f>
        <v>679</v>
      </c>
      <c r="C69" s="102">
        <f>IF($A69="","",VLOOKUP($A69,'Annex 2 EHV charges'!$D:$O,3,0))</f>
        <v>2100040989431</v>
      </c>
      <c r="D69" s="101" t="str">
        <f>IF($A69="","",VLOOKUP($A69,'Annex 2 EHV charges'!$D:$O,4,0))</f>
        <v>Ferndale Wind Farm</v>
      </c>
      <c r="E69" s="103" t="str">
        <f>IFERROR(IF(VLOOKUP($A69,'Annex 2 EHV charges'!$D:$O,9,FALSE)=0,"",VLOOKUP($A69,'Annex 2 EHV charges'!$D:$O,9,FALSE)),"")</f>
        <v/>
      </c>
      <c r="F69" s="104">
        <f>IFERROR(IF(VLOOKUP($A69,'Annex 2 EHV charges'!$D:$O,10,FALSE)=0,"",VLOOKUP($A69,'Annex 2 EHV charges'!$D:$O,10,FALSE)),"")</f>
        <v>936.45</v>
      </c>
      <c r="G69" s="105">
        <f>IFERROR(IF(VLOOKUP($A69,'Annex 2 EHV charges'!$D:$O,11,FALSE)=0,"",VLOOKUP($A69,'Annex 2 EHV charges'!$D:$O,11,FALSE)),"")</f>
        <v>0.05</v>
      </c>
      <c r="H69" s="105">
        <f>IFERROR(IF(VLOOKUP($A69,'Annex 2 EHV charges'!$D:$O,12,FALSE)=0,"",VLOOKUP($A69,'Annex 2 EHV charges'!$D:$O,12,FALSE)),"")</f>
        <v>0.05</v>
      </c>
    </row>
    <row r="70" spans="1:8" x14ac:dyDescent="0.2">
      <c r="A70" s="102">
        <f t="array" ref="A70">IFERROR(INDEX('Annex 2 EHV charges'!$D$11:$D$410, MATCH(0, IF(ISBLANK('Annex 2 EHV charges'!$D$11:$D$410),1, COUNTIF(A$4:$A69, 'Annex 2 EHV charges'!$D$11:$D$410)), 0)),"")</f>
        <v>685</v>
      </c>
      <c r="B70" s="101">
        <f>IF($A70="","",VLOOKUP($A70,'Annex 2 EHV charges'!$D:$O,2,0))</f>
        <v>685</v>
      </c>
      <c r="C70" s="102">
        <f>IF($A70="","",VLOOKUP($A70,'Annex 2 EHV charges'!$D:$O,3,0))</f>
        <v>2100041090087</v>
      </c>
      <c r="D70" s="101" t="str">
        <f>IF($A70="","",VLOOKUP($A70,'Annex 2 EHV charges'!$D:$O,4,0))</f>
        <v>Pant y Wal WF</v>
      </c>
      <c r="E70" s="103" t="str">
        <f>IFERROR(IF(VLOOKUP($A70,'Annex 2 EHV charges'!$D:$O,9,FALSE)=0,"",VLOOKUP($A70,'Annex 2 EHV charges'!$D:$O,9,FALSE)),"")</f>
        <v/>
      </c>
      <c r="F70" s="104">
        <f>IFERROR(IF(VLOOKUP($A70,'Annex 2 EHV charges'!$D:$O,10,FALSE)=0,"",VLOOKUP($A70,'Annex 2 EHV charges'!$D:$O,10,FALSE)),"")</f>
        <v>3501.97</v>
      </c>
      <c r="G70" s="105">
        <f>IFERROR(IF(VLOOKUP($A70,'Annex 2 EHV charges'!$D:$O,11,FALSE)=0,"",VLOOKUP($A70,'Annex 2 EHV charges'!$D:$O,11,FALSE)),"")</f>
        <v>0.05</v>
      </c>
      <c r="H70" s="105">
        <f>IFERROR(IF(VLOOKUP($A70,'Annex 2 EHV charges'!$D:$O,12,FALSE)=0,"",VLOOKUP($A70,'Annex 2 EHV charges'!$D:$O,12,FALSE)),"")</f>
        <v>0.05</v>
      </c>
    </row>
    <row r="71" spans="1:8" x14ac:dyDescent="0.2">
      <c r="A71" s="102">
        <f t="array" ref="A71">IFERROR(INDEX('Annex 2 EHV charges'!$D$11:$D$410, MATCH(0, IF(ISBLANK('Annex 2 EHV charges'!$D$11:$D$410),1, COUNTIF(A$4:$A70, 'Annex 2 EHV charges'!$D$11:$D$410)), 0)),"")</f>
        <v>686</v>
      </c>
      <c r="B71" s="101">
        <f>IF($A71="","",VLOOKUP($A71,'Annex 2 EHV charges'!$D:$O,2,0))</f>
        <v>686</v>
      </c>
      <c r="C71" s="102">
        <f>IF($A71="","",VLOOKUP($A71,'Annex 2 EHV charges'!$D:$O,3,0))</f>
        <v>2100041063669</v>
      </c>
      <c r="D71" s="101" t="str">
        <f>IF($A71="","",VLOOKUP($A71,'Annex 2 EHV charges'!$D:$O,4,0))</f>
        <v xml:space="preserve">Mynydd Portref </v>
      </c>
      <c r="E71" s="103" t="str">
        <f>IFERROR(IF(VLOOKUP($A71,'Annex 2 EHV charges'!$D:$O,9,FALSE)=0,"",VLOOKUP($A71,'Annex 2 EHV charges'!$D:$O,9,FALSE)),"")</f>
        <v/>
      </c>
      <c r="F71" s="104">
        <f>IFERROR(IF(VLOOKUP($A71,'Annex 2 EHV charges'!$D:$O,10,FALSE)=0,"",VLOOKUP($A71,'Annex 2 EHV charges'!$D:$O,10,FALSE)),"")</f>
        <v>818.15</v>
      </c>
      <c r="G71" s="105">
        <f>IFERROR(IF(VLOOKUP($A71,'Annex 2 EHV charges'!$D:$O,11,FALSE)=0,"",VLOOKUP($A71,'Annex 2 EHV charges'!$D:$O,11,FALSE)),"")</f>
        <v>0.05</v>
      </c>
      <c r="H71" s="105">
        <f>IFERROR(IF(VLOOKUP($A71,'Annex 2 EHV charges'!$D:$O,12,FALSE)=0,"",VLOOKUP($A71,'Annex 2 EHV charges'!$D:$O,12,FALSE)),"")</f>
        <v>0.05</v>
      </c>
    </row>
    <row r="72" spans="1:8" x14ac:dyDescent="0.2">
      <c r="A72" s="102">
        <f t="array" ref="A72">IFERROR(INDEX('Annex 2 EHV charges'!$D$11:$D$410, MATCH(0, IF(ISBLANK('Annex 2 EHV charges'!$D$11:$D$410),1, COUNTIF(A$4:$A71, 'Annex 2 EHV charges'!$D$11:$D$410)), 0)),"")</f>
        <v>687</v>
      </c>
      <c r="B72" s="101">
        <f>IF($A72="","",VLOOKUP($A72,'Annex 2 EHV charges'!$D:$O,2,0))</f>
        <v>687</v>
      </c>
      <c r="C72" s="102">
        <f>IF($A72="","",VLOOKUP($A72,'Annex 2 EHV charges'!$D:$O,3,0))</f>
        <v>2100041383887</v>
      </c>
      <c r="D72" s="101" t="str">
        <f>IF($A72="","",VLOOKUP($A72,'Annex 2 EHV charges'!$D:$O,4,0))</f>
        <v>Newton Down</v>
      </c>
      <c r="E72" s="103" t="str">
        <f>IFERROR(IF(VLOOKUP($A72,'Annex 2 EHV charges'!$D:$O,9,FALSE)=0,"",VLOOKUP($A72,'Annex 2 EHV charges'!$D:$O,9,FALSE)),"")</f>
        <v/>
      </c>
      <c r="F72" s="104">
        <f>IFERROR(IF(VLOOKUP($A72,'Annex 2 EHV charges'!$D:$O,10,FALSE)=0,"",VLOOKUP($A72,'Annex 2 EHV charges'!$D:$O,10,FALSE)),"")</f>
        <v>1047.1199999999999</v>
      </c>
      <c r="G72" s="105">
        <f>IFERROR(IF(VLOOKUP($A72,'Annex 2 EHV charges'!$D:$O,11,FALSE)=0,"",VLOOKUP($A72,'Annex 2 EHV charges'!$D:$O,11,FALSE)),"")</f>
        <v>0.05</v>
      </c>
      <c r="H72" s="105">
        <f>IFERROR(IF(VLOOKUP($A72,'Annex 2 EHV charges'!$D:$O,12,FALSE)=0,"",VLOOKUP($A72,'Annex 2 EHV charges'!$D:$O,12,FALSE)),"")</f>
        <v>0.05</v>
      </c>
    </row>
    <row r="73" spans="1:8" x14ac:dyDescent="0.2">
      <c r="A73" s="102">
        <f t="array" ref="A73">IFERROR(INDEX('Annex 2 EHV charges'!$D$11:$D$410, MATCH(0, IF(ISBLANK('Annex 2 EHV charges'!$D$11:$D$410),1, COUNTIF(A$4:$A72, 'Annex 2 EHV charges'!$D$11:$D$410)), 0)),"")</f>
        <v>649</v>
      </c>
      <c r="B73" s="101">
        <f>IF($A73="","",VLOOKUP($A73,'Annex 2 EHV charges'!$D:$O,2,0))</f>
        <v>649</v>
      </c>
      <c r="C73" s="102">
        <f>IF($A73="","",VLOOKUP($A73,'Annex 2 EHV charges'!$D:$O,3,0))</f>
        <v>2100041200262</v>
      </c>
      <c r="D73" s="101" t="str">
        <f>IF($A73="","",VLOOKUP($A73,'Annex 2 EHV charges'!$D:$O,4,0))</f>
        <v>Tiers Cross PV</v>
      </c>
      <c r="E73" s="103" t="str">
        <f>IFERROR(IF(VLOOKUP($A73,'Annex 2 EHV charges'!$D:$O,9,FALSE)=0,"",VLOOKUP($A73,'Annex 2 EHV charges'!$D:$O,9,FALSE)),"")</f>
        <v/>
      </c>
      <c r="F73" s="104">
        <f>IFERROR(IF(VLOOKUP($A73,'Annex 2 EHV charges'!$D:$O,10,FALSE)=0,"",VLOOKUP($A73,'Annex 2 EHV charges'!$D:$O,10,FALSE)),"")</f>
        <v>1154.74</v>
      </c>
      <c r="G73" s="105">
        <f>IFERROR(IF(VLOOKUP($A73,'Annex 2 EHV charges'!$D:$O,11,FALSE)=0,"",VLOOKUP($A73,'Annex 2 EHV charges'!$D:$O,11,FALSE)),"")</f>
        <v>0.05</v>
      </c>
      <c r="H73" s="105">
        <f>IFERROR(IF(VLOOKUP($A73,'Annex 2 EHV charges'!$D:$O,12,FALSE)=0,"",VLOOKUP($A73,'Annex 2 EHV charges'!$D:$O,12,FALSE)),"")</f>
        <v>0.05</v>
      </c>
    </row>
    <row r="74" spans="1:8" x14ac:dyDescent="0.2">
      <c r="A74" s="102">
        <f t="array" ref="A74">IFERROR(INDEX('Annex 2 EHV charges'!$D$11:$D$410, MATCH(0, IF(ISBLANK('Annex 2 EHV charges'!$D$11:$D$410),1, COUNTIF(A$4:$A73, 'Annex 2 EHV charges'!$D$11:$D$410)), 0)),"")</f>
        <v>745</v>
      </c>
      <c r="B74" s="101">
        <f>IF($A74="","",VLOOKUP($A74,'Annex 2 EHV charges'!$D:$O,2,0))</f>
        <v>745</v>
      </c>
      <c r="C74" s="102">
        <f>IF($A74="","",VLOOKUP($A74,'Annex 2 EHV charges'!$D:$O,3,0))</f>
        <v>2100041407758</v>
      </c>
      <c r="D74" s="101" t="str">
        <f>IF($A74="","",VLOOKUP($A74,'Annex 2 EHV charges'!$D:$O,4,0))</f>
        <v>Berthllwyd PV</v>
      </c>
      <c r="E74" s="103" t="str">
        <f>IFERROR(IF(VLOOKUP($A74,'Annex 2 EHV charges'!$D:$O,9,FALSE)=0,"",VLOOKUP($A74,'Annex 2 EHV charges'!$D:$O,9,FALSE)),"")</f>
        <v/>
      </c>
      <c r="F74" s="104">
        <f>IFERROR(IF(VLOOKUP($A74,'Annex 2 EHV charges'!$D:$O,10,FALSE)=0,"",VLOOKUP($A74,'Annex 2 EHV charges'!$D:$O,10,FALSE)),"")</f>
        <v>662.77</v>
      </c>
      <c r="G74" s="105">
        <f>IFERROR(IF(VLOOKUP($A74,'Annex 2 EHV charges'!$D:$O,11,FALSE)=0,"",VLOOKUP($A74,'Annex 2 EHV charges'!$D:$O,11,FALSE)),"")</f>
        <v>0.05</v>
      </c>
      <c r="H74" s="105">
        <f>IFERROR(IF(VLOOKUP($A74,'Annex 2 EHV charges'!$D:$O,12,FALSE)=0,"",VLOOKUP($A74,'Annex 2 EHV charges'!$D:$O,12,FALSE)),"")</f>
        <v>0.05</v>
      </c>
    </row>
    <row r="75" spans="1:8" x14ac:dyDescent="0.2">
      <c r="A75" s="102">
        <f t="array" ref="A75">IFERROR(INDEX('Annex 2 EHV charges'!$D$11:$D$410, MATCH(0, IF(ISBLANK('Annex 2 EHV charges'!$D$11:$D$410),1, COUNTIF(A$4:$A74, 'Annex 2 EHV charges'!$D$11:$D$410)), 0)),"")</f>
        <v>747</v>
      </c>
      <c r="B75" s="101">
        <f>IF($A75="","",VLOOKUP($A75,'Annex 2 EHV charges'!$D:$O,2,0))</f>
        <v>747</v>
      </c>
      <c r="C75" s="102">
        <f>IF($A75="","",VLOOKUP($A75,'Annex 2 EHV charges'!$D:$O,3,0))</f>
        <v>2100041412109</v>
      </c>
      <c r="D75" s="101" t="str">
        <f>IF($A75="","",VLOOKUP($A75,'Annex 2 EHV charges'!$D:$O,4,0))</f>
        <v>Whitton Mawr PV</v>
      </c>
      <c r="E75" s="103" t="str">
        <f>IFERROR(IF(VLOOKUP($A75,'Annex 2 EHV charges'!$D:$O,9,FALSE)=0,"",VLOOKUP($A75,'Annex 2 EHV charges'!$D:$O,9,FALSE)),"")</f>
        <v/>
      </c>
      <c r="F75" s="104">
        <f>IFERROR(IF(VLOOKUP($A75,'Annex 2 EHV charges'!$D:$O,10,FALSE)=0,"",VLOOKUP($A75,'Annex 2 EHV charges'!$D:$O,10,FALSE)),"")</f>
        <v>493.81</v>
      </c>
      <c r="G75" s="105">
        <f>IFERROR(IF(VLOOKUP($A75,'Annex 2 EHV charges'!$D:$O,11,FALSE)=0,"",VLOOKUP($A75,'Annex 2 EHV charges'!$D:$O,11,FALSE)),"")</f>
        <v>0.05</v>
      </c>
      <c r="H75" s="105">
        <f>IFERROR(IF(VLOOKUP($A75,'Annex 2 EHV charges'!$D:$O,12,FALSE)=0,"",VLOOKUP($A75,'Annex 2 EHV charges'!$D:$O,12,FALSE)),"")</f>
        <v>0.05</v>
      </c>
    </row>
    <row r="76" spans="1:8" x14ac:dyDescent="0.2">
      <c r="A76" s="102">
        <f t="array" ref="A76">IFERROR(INDEX('Annex 2 EHV charges'!$D$11:$D$410, MATCH(0, IF(ISBLANK('Annex 2 EHV charges'!$D$11:$D$410),1, COUNTIF(A$4:$A75, 'Annex 2 EHV charges'!$D$11:$D$410)), 0)),"")</f>
        <v>748</v>
      </c>
      <c r="B76" s="101">
        <f>IF($A76="","",VLOOKUP($A76,'Annex 2 EHV charges'!$D:$O,2,0))</f>
        <v>748</v>
      </c>
      <c r="C76" s="102">
        <f>IF($A76="","",VLOOKUP($A76,'Annex 2 EHV charges'!$D:$O,3,0))</f>
        <v>2100041412127</v>
      </c>
      <c r="D76" s="101" t="str">
        <f>IF($A76="","",VLOOKUP($A76,'Annex 2 EHV charges'!$D:$O,4,0))</f>
        <v>Barry Dock Biomass</v>
      </c>
      <c r="E76" s="103">
        <f>IFERROR(IF(VLOOKUP($A76,'Annex 2 EHV charges'!$D:$O,9,FALSE)=0,"",VLOOKUP($A76,'Annex 2 EHV charges'!$D:$O,9,FALSE)),"")</f>
        <v>-0.33400000000000002</v>
      </c>
      <c r="F76" s="104">
        <f>IFERROR(IF(VLOOKUP($A76,'Annex 2 EHV charges'!$D:$O,10,FALSE)=0,"",VLOOKUP($A76,'Annex 2 EHV charges'!$D:$O,10,FALSE)),"")</f>
        <v>1163.3699999999999</v>
      </c>
      <c r="G76" s="105">
        <f>IFERROR(IF(VLOOKUP($A76,'Annex 2 EHV charges'!$D:$O,11,FALSE)=0,"",VLOOKUP($A76,'Annex 2 EHV charges'!$D:$O,11,FALSE)),"")</f>
        <v>0.05</v>
      </c>
      <c r="H76" s="105">
        <f>IFERROR(IF(VLOOKUP($A76,'Annex 2 EHV charges'!$D:$O,12,FALSE)=0,"",VLOOKUP($A76,'Annex 2 EHV charges'!$D:$O,12,FALSE)),"")</f>
        <v>0.05</v>
      </c>
    </row>
    <row r="77" spans="1:8" x14ac:dyDescent="0.2">
      <c r="A77" s="102">
        <f t="array" ref="A77">IFERROR(INDEX('Annex 2 EHV charges'!$D$11:$D$410, MATCH(0, IF(ISBLANK('Annex 2 EHV charges'!$D$11:$D$410),1, COUNTIF(A$4:$A76, 'Annex 2 EHV charges'!$D$11:$D$410)), 0)),"")</f>
        <v>749</v>
      </c>
      <c r="B77" s="101">
        <f>IF($A77="","",VLOOKUP($A77,'Annex 2 EHV charges'!$D:$O,2,0))</f>
        <v>749</v>
      </c>
      <c r="C77" s="102">
        <f>IF($A77="","",VLOOKUP($A77,'Annex 2 EHV charges'!$D:$O,3,0))</f>
        <v>2100041412181</v>
      </c>
      <c r="D77" s="101" t="str">
        <f>IF($A77="","",VLOOKUP($A77,'Annex 2 EHV charges'!$D:$O,4,0))</f>
        <v>North Tenement PV</v>
      </c>
      <c r="E77" s="103" t="str">
        <f>IFERROR(IF(VLOOKUP($A77,'Annex 2 EHV charges'!$D:$O,9,FALSE)=0,"",VLOOKUP($A77,'Annex 2 EHV charges'!$D:$O,9,FALSE)),"")</f>
        <v/>
      </c>
      <c r="F77" s="104">
        <f>IFERROR(IF(VLOOKUP($A77,'Annex 2 EHV charges'!$D:$O,10,FALSE)=0,"",VLOOKUP($A77,'Annex 2 EHV charges'!$D:$O,10,FALSE)),"")</f>
        <v>1165.07</v>
      </c>
      <c r="G77" s="105">
        <f>IFERROR(IF(VLOOKUP($A77,'Annex 2 EHV charges'!$D:$O,11,FALSE)=0,"",VLOOKUP($A77,'Annex 2 EHV charges'!$D:$O,11,FALSE)),"")</f>
        <v>0.05</v>
      </c>
      <c r="H77" s="105">
        <f>IFERROR(IF(VLOOKUP($A77,'Annex 2 EHV charges'!$D:$O,12,FALSE)=0,"",VLOOKUP($A77,'Annex 2 EHV charges'!$D:$O,12,FALSE)),"")</f>
        <v>0.05</v>
      </c>
    </row>
    <row r="78" spans="1:8" x14ac:dyDescent="0.2">
      <c r="A78" s="102">
        <f t="array" ref="A78">IFERROR(INDEX('Annex 2 EHV charges'!$D$11:$D$410, MATCH(0, IF(ISBLANK('Annex 2 EHV charges'!$D$11:$D$410),1, COUNTIF(A$4:$A77, 'Annex 2 EHV charges'!$D$11:$D$410)), 0)),"")</f>
        <v>772</v>
      </c>
      <c r="B78" s="101">
        <f>IF($A78="","",VLOOKUP($A78,'Annex 2 EHV charges'!$D:$O,2,0))</f>
        <v>772</v>
      </c>
      <c r="C78" s="102">
        <f>IF($A78="","",VLOOKUP($A78,'Annex 2 EHV charges'!$D:$O,3,0))</f>
        <v>2100041416432</v>
      </c>
      <c r="D78" s="101" t="str">
        <f>IF($A78="","",VLOOKUP($A78,'Annex 2 EHV charges'!$D:$O,4,0))</f>
        <v>Bryncyrnau Isaf PV</v>
      </c>
      <c r="E78" s="103" t="str">
        <f>IFERROR(IF(VLOOKUP($A78,'Annex 2 EHV charges'!$D:$O,9,FALSE)=0,"",VLOOKUP($A78,'Annex 2 EHV charges'!$D:$O,9,FALSE)),"")</f>
        <v/>
      </c>
      <c r="F78" s="104">
        <f>IFERROR(IF(VLOOKUP($A78,'Annex 2 EHV charges'!$D:$O,10,FALSE)=0,"",VLOOKUP($A78,'Annex 2 EHV charges'!$D:$O,10,FALSE)),"")</f>
        <v>931.16</v>
      </c>
      <c r="G78" s="105">
        <f>IFERROR(IF(VLOOKUP($A78,'Annex 2 EHV charges'!$D:$O,11,FALSE)=0,"",VLOOKUP($A78,'Annex 2 EHV charges'!$D:$O,11,FALSE)),"")</f>
        <v>0.05</v>
      </c>
      <c r="H78" s="105">
        <f>IFERROR(IF(VLOOKUP($A78,'Annex 2 EHV charges'!$D:$O,12,FALSE)=0,"",VLOOKUP($A78,'Annex 2 EHV charges'!$D:$O,12,FALSE)),"")</f>
        <v>0.05</v>
      </c>
    </row>
    <row r="79" spans="1:8" x14ac:dyDescent="0.2">
      <c r="A79" s="102">
        <f t="array" ref="A79">IFERROR(INDEX('Annex 2 EHV charges'!$D$11:$D$410, MATCH(0, IF(ISBLANK('Annex 2 EHV charges'!$D$11:$D$410),1, COUNTIF(A$4:$A78, 'Annex 2 EHV charges'!$D$11:$D$410)), 0)),"")</f>
        <v>658</v>
      </c>
      <c r="B79" s="101">
        <f>IF($A79="","",VLOOKUP($A79,'Annex 2 EHV charges'!$D:$O,2,0))</f>
        <v>658</v>
      </c>
      <c r="C79" s="102">
        <f>IF($A79="","",VLOOKUP($A79,'Annex 2 EHV charges'!$D:$O,3,0))</f>
        <v>2199989641360</v>
      </c>
      <c r="D79" s="101" t="str">
        <f>IF($A79="","",VLOOKUP($A79,'Annex 2 EHV charges'!$D:$O,4,0))</f>
        <v>Tregaron</v>
      </c>
      <c r="E79" s="103">
        <f>IFERROR(IF(VLOOKUP($A79,'Annex 2 EHV charges'!$D:$O,9,FALSE)=0,"",VLOOKUP($A79,'Annex 2 EHV charges'!$D:$O,9,FALSE)),"")</f>
        <v>-6.79</v>
      </c>
      <c r="F79" s="104">
        <f>IFERROR(IF(VLOOKUP($A79,'Annex 2 EHV charges'!$D:$O,10,FALSE)=0,"",VLOOKUP($A79,'Annex 2 EHV charges'!$D:$O,10,FALSE)),"")</f>
        <v>137.63</v>
      </c>
      <c r="G79" s="105">
        <f>IFERROR(IF(VLOOKUP($A79,'Annex 2 EHV charges'!$D:$O,11,FALSE)=0,"",VLOOKUP($A79,'Annex 2 EHV charges'!$D:$O,11,FALSE)),"")</f>
        <v>0.05</v>
      </c>
      <c r="H79" s="105">
        <f>IFERROR(IF(VLOOKUP($A79,'Annex 2 EHV charges'!$D:$O,12,FALSE)=0,"",VLOOKUP($A79,'Annex 2 EHV charges'!$D:$O,12,FALSE)),"")</f>
        <v>0.05</v>
      </c>
    </row>
    <row r="80" spans="1:8" x14ac:dyDescent="0.2">
      <c r="A80" s="102">
        <f t="array" ref="A80">IFERROR(INDEX('Annex 2 EHV charges'!$D$11:$D$410, MATCH(0, IF(ISBLANK('Annex 2 EHV charges'!$D$11:$D$410),1, COUNTIF(A$4:$A79, 'Annex 2 EHV charges'!$D$11:$D$410)), 0)),"")</f>
        <v>646</v>
      </c>
      <c r="B80" s="101">
        <f>IF($A80="","",VLOOKUP($A80,'Annex 2 EHV charges'!$D:$O,2,0))</f>
        <v>646</v>
      </c>
      <c r="C80" s="102">
        <f>IF($A80="","",VLOOKUP($A80,'Annex 2 EHV charges'!$D:$O,3,0))</f>
        <v>2100041072803</v>
      </c>
      <c r="D80" s="101" t="str">
        <f>IF($A80="","",VLOOKUP($A80,'Annex 2 EHV charges'!$D:$O,4,0))</f>
        <v>Waunarlydd STOR</v>
      </c>
      <c r="E80" s="103">
        <f>IFERROR(IF(VLOOKUP($A80,'Annex 2 EHV charges'!$D:$O,9,FALSE)=0,"",VLOOKUP($A80,'Annex 2 EHV charges'!$D:$O,9,FALSE)),"")</f>
        <v>-0.374</v>
      </c>
      <c r="F80" s="104">
        <f>IFERROR(IF(VLOOKUP($A80,'Annex 2 EHV charges'!$D:$O,10,FALSE)=0,"",VLOOKUP($A80,'Annex 2 EHV charges'!$D:$O,10,FALSE)),"")</f>
        <v>545.62</v>
      </c>
      <c r="G80" s="105">
        <f>IFERROR(IF(VLOOKUP($A80,'Annex 2 EHV charges'!$D:$O,11,FALSE)=0,"",VLOOKUP($A80,'Annex 2 EHV charges'!$D:$O,11,FALSE)),"")</f>
        <v>0.05</v>
      </c>
      <c r="H80" s="105">
        <f>IFERROR(IF(VLOOKUP($A80,'Annex 2 EHV charges'!$D:$O,12,FALSE)=0,"",VLOOKUP($A80,'Annex 2 EHV charges'!$D:$O,12,FALSE)),"")</f>
        <v>0.05</v>
      </c>
    </row>
    <row r="81" spans="1:8" x14ac:dyDescent="0.2">
      <c r="A81" s="102">
        <f t="array" ref="A81">IFERROR(INDEX('Annex 2 EHV charges'!$D$11:$D$410, MATCH(0, IF(ISBLANK('Annex 2 EHV charges'!$D$11:$D$410),1, COUNTIF(A$4:$A80, 'Annex 2 EHV charges'!$D$11:$D$410)), 0)),"")</f>
        <v>645</v>
      </c>
      <c r="B81" s="101">
        <f>IF($A81="","",VLOOKUP($A81,'Annex 2 EHV charges'!$D:$O,2,0))</f>
        <v>645</v>
      </c>
      <c r="C81" s="102">
        <f>IF($A81="","",VLOOKUP($A81,'Annex 2 EHV charges'!$D:$O,3,0))</f>
        <v>2100041078814</v>
      </c>
      <c r="D81" s="101" t="str">
        <f>IF($A81="","",VLOOKUP($A81,'Annex 2 EHV charges'!$D:$O,4,0))</f>
        <v>Briton Ferry STOR</v>
      </c>
      <c r="E81" s="103">
        <f>IFERROR(IF(VLOOKUP($A81,'Annex 2 EHV charges'!$D:$O,9,FALSE)=0,"",VLOOKUP($A81,'Annex 2 EHV charges'!$D:$O,9,FALSE)),"")</f>
        <v>-2E-3</v>
      </c>
      <c r="F81" s="104">
        <f>IFERROR(IF(VLOOKUP($A81,'Annex 2 EHV charges'!$D:$O,10,FALSE)=0,"",VLOOKUP($A81,'Annex 2 EHV charges'!$D:$O,10,FALSE)),"")</f>
        <v>900.93</v>
      </c>
      <c r="G81" s="105">
        <f>IFERROR(IF(VLOOKUP($A81,'Annex 2 EHV charges'!$D:$O,11,FALSE)=0,"",VLOOKUP($A81,'Annex 2 EHV charges'!$D:$O,11,FALSE)),"")</f>
        <v>0.05</v>
      </c>
      <c r="H81" s="105">
        <f>IFERROR(IF(VLOOKUP($A81,'Annex 2 EHV charges'!$D:$O,12,FALSE)=0,"",VLOOKUP($A81,'Annex 2 EHV charges'!$D:$O,12,FALSE)),"")</f>
        <v>0.05</v>
      </c>
    </row>
    <row r="82" spans="1:8" x14ac:dyDescent="0.2">
      <c r="A82" s="102">
        <f t="array" ref="A82">IFERROR(INDEX('Annex 2 EHV charges'!$D$11:$D$410, MATCH(0, IF(ISBLANK('Annex 2 EHV charges'!$D$11:$D$410),1, COUNTIF(A$4:$A81, 'Annex 2 EHV charges'!$D$11:$D$410)), 0)),"")</f>
        <v>644</v>
      </c>
      <c r="B82" s="101">
        <f>IF($A82="","",VLOOKUP($A82,'Annex 2 EHV charges'!$D:$O,2,0))</f>
        <v>644</v>
      </c>
      <c r="C82" s="102">
        <f>IF($A82="","",VLOOKUP($A82,'Annex 2 EHV charges'!$D:$O,3,0))</f>
        <v>2100041089685</v>
      </c>
      <c r="D82" s="101" t="str">
        <f>IF($A82="","",VLOOKUP($A82,'Annex 2 EHV charges'!$D:$O,4,0))</f>
        <v>Hirwaun STOR</v>
      </c>
      <c r="E82" s="103">
        <f>IFERROR(IF(VLOOKUP($A82,'Annex 2 EHV charges'!$D:$O,9,FALSE)=0,"",VLOOKUP($A82,'Annex 2 EHV charges'!$D:$O,9,FALSE)),"")</f>
        <v>-0.02</v>
      </c>
      <c r="F82" s="104">
        <f>IFERROR(IF(VLOOKUP($A82,'Annex 2 EHV charges'!$D:$O,10,FALSE)=0,"",VLOOKUP($A82,'Annex 2 EHV charges'!$D:$O,10,FALSE)),"")</f>
        <v>840.82</v>
      </c>
      <c r="G82" s="105">
        <f>IFERROR(IF(VLOOKUP($A82,'Annex 2 EHV charges'!$D:$O,11,FALSE)=0,"",VLOOKUP($A82,'Annex 2 EHV charges'!$D:$O,11,FALSE)),"")</f>
        <v>0.05</v>
      </c>
      <c r="H82" s="105">
        <f>IFERROR(IF(VLOOKUP($A82,'Annex 2 EHV charges'!$D:$O,12,FALSE)=0,"",VLOOKUP($A82,'Annex 2 EHV charges'!$D:$O,12,FALSE)),"")</f>
        <v>0.05</v>
      </c>
    </row>
    <row r="83" spans="1:8" x14ac:dyDescent="0.2">
      <c r="A83" s="102">
        <f t="array" ref="A83">IFERROR(INDEX('Annex 2 EHV charges'!$D$11:$D$410, MATCH(0, IF(ISBLANK('Annex 2 EHV charges'!$D$11:$D$410),1, COUNTIF(A$4:$A82, 'Annex 2 EHV charges'!$D$11:$D$410)), 0)),"")</f>
        <v>643</v>
      </c>
      <c r="B83" s="101">
        <f>IF($A83="","",VLOOKUP($A83,'Annex 2 EHV charges'!$D:$O,2,0))</f>
        <v>643</v>
      </c>
      <c r="C83" s="102">
        <f>IF($A83="","",VLOOKUP($A83,'Annex 2 EHV charges'!$D:$O,3,0))</f>
        <v>2100041080130</v>
      </c>
      <c r="D83" s="101" t="str">
        <f>IF($A83="","",VLOOKUP($A83,'Annex 2 EHV charges'!$D:$O,4,0))</f>
        <v>Ffos Las PV</v>
      </c>
      <c r="E83" s="103" t="str">
        <f>IFERROR(IF(VLOOKUP($A83,'Annex 2 EHV charges'!$D:$O,9,FALSE)=0,"",VLOOKUP($A83,'Annex 2 EHV charges'!$D:$O,9,FALSE)),"")</f>
        <v/>
      </c>
      <c r="F83" s="104">
        <f>IFERROR(IF(VLOOKUP($A83,'Annex 2 EHV charges'!$D:$O,10,FALSE)=0,"",VLOOKUP($A83,'Annex 2 EHV charges'!$D:$O,10,FALSE)),"")</f>
        <v>772.6</v>
      </c>
      <c r="G83" s="105">
        <f>IFERROR(IF(VLOOKUP($A83,'Annex 2 EHV charges'!$D:$O,11,FALSE)=0,"",VLOOKUP($A83,'Annex 2 EHV charges'!$D:$O,11,FALSE)),"")</f>
        <v>0.05</v>
      </c>
      <c r="H83" s="105">
        <f>IFERROR(IF(VLOOKUP($A83,'Annex 2 EHV charges'!$D:$O,12,FALSE)=0,"",VLOOKUP($A83,'Annex 2 EHV charges'!$D:$O,12,FALSE)),"")</f>
        <v>0.05</v>
      </c>
    </row>
    <row r="84" spans="1:8" x14ac:dyDescent="0.2">
      <c r="A84" s="102">
        <f t="array" ref="A84">IFERROR(INDEX('Annex 2 EHV charges'!$D$11:$D$410, MATCH(0, IF(ISBLANK('Annex 2 EHV charges'!$D$11:$D$410),1, COUNTIF(A$4:$A83, 'Annex 2 EHV charges'!$D$11:$D$410)), 0)),"")</f>
        <v>642</v>
      </c>
      <c r="B84" s="101">
        <f>IF($A84="","",VLOOKUP($A84,'Annex 2 EHV charges'!$D:$O,2,0))</f>
        <v>642</v>
      </c>
      <c r="C84" s="102">
        <f>IF($A84="","",VLOOKUP($A84,'Annex 2 EHV charges'!$D:$O,3,0))</f>
        <v>2100041080177</v>
      </c>
      <c r="D84" s="101" t="str">
        <f>IF($A84="","",VLOOKUP($A84,'Annex 2 EHV charges'!$D:$O,4,0))</f>
        <v>Pont Andrew PV</v>
      </c>
      <c r="E84" s="103" t="str">
        <f>IFERROR(IF(VLOOKUP($A84,'Annex 2 EHV charges'!$D:$O,9,FALSE)=0,"",VLOOKUP($A84,'Annex 2 EHV charges'!$D:$O,9,FALSE)),"")</f>
        <v/>
      </c>
      <c r="F84" s="104">
        <f>IFERROR(IF(VLOOKUP($A84,'Annex 2 EHV charges'!$D:$O,10,FALSE)=0,"",VLOOKUP($A84,'Annex 2 EHV charges'!$D:$O,10,FALSE)),"")</f>
        <v>778.06</v>
      </c>
      <c r="G84" s="105">
        <f>IFERROR(IF(VLOOKUP($A84,'Annex 2 EHV charges'!$D:$O,11,FALSE)=0,"",VLOOKUP($A84,'Annex 2 EHV charges'!$D:$O,11,FALSE)),"")</f>
        <v>0.05</v>
      </c>
      <c r="H84" s="105">
        <f>IFERROR(IF(VLOOKUP($A84,'Annex 2 EHV charges'!$D:$O,12,FALSE)=0,"",VLOOKUP($A84,'Annex 2 EHV charges'!$D:$O,12,FALSE)),"")</f>
        <v>0.05</v>
      </c>
    </row>
    <row r="85" spans="1:8" x14ac:dyDescent="0.2">
      <c r="A85" s="102">
        <f t="array" ref="A85">IFERROR(INDEX('Annex 2 EHV charges'!$D$11:$D$410, MATCH(0, IF(ISBLANK('Annex 2 EHV charges'!$D$11:$D$410),1, COUNTIF(A$4:$A84, 'Annex 2 EHV charges'!$D$11:$D$410)), 0)),"")</f>
        <v>922</v>
      </c>
      <c r="B85" s="101">
        <f>IF($A85="","",VLOOKUP($A85,'Annex 2 EHV charges'!$D:$O,2,0))</f>
        <v>922</v>
      </c>
      <c r="C85" s="102">
        <f>IF($A85="","",VLOOKUP($A85,'Annex 2 EHV charges'!$D:$O,3,0))</f>
        <v>2100041495921</v>
      </c>
      <c r="D85" s="101" t="str">
        <f>IF($A85="","",VLOOKUP($A85,'Annex 2 EHV charges'!$D:$O,4,0))</f>
        <v>Beaufort Power STOR</v>
      </c>
      <c r="E85" s="103" t="str">
        <f>IFERROR(IF(VLOOKUP($A85,'Annex 2 EHV charges'!$D:$O,9,FALSE)=0,"",VLOOKUP($A85,'Annex 2 EHV charges'!$D:$O,9,FALSE)),"")</f>
        <v/>
      </c>
      <c r="F85" s="104">
        <f>IFERROR(IF(VLOOKUP($A85,'Annex 2 EHV charges'!$D:$O,10,FALSE)=0,"",VLOOKUP($A85,'Annex 2 EHV charges'!$D:$O,10,FALSE)),"")</f>
        <v>2604.5</v>
      </c>
      <c r="G85" s="105">
        <f>IFERROR(IF(VLOOKUP($A85,'Annex 2 EHV charges'!$D:$O,11,FALSE)=0,"",VLOOKUP($A85,'Annex 2 EHV charges'!$D:$O,11,FALSE)),"")</f>
        <v>0.05</v>
      </c>
      <c r="H85" s="105">
        <f>IFERROR(IF(VLOOKUP($A85,'Annex 2 EHV charges'!$D:$O,12,FALSE)=0,"",VLOOKUP($A85,'Annex 2 EHV charges'!$D:$O,12,FALSE)),"")</f>
        <v>0.05</v>
      </c>
    </row>
    <row r="86" spans="1:8" x14ac:dyDescent="0.2">
      <c r="A86" s="102">
        <f t="array" ref="A86">IFERROR(INDEX('Annex 2 EHV charges'!$D$11:$D$410, MATCH(0, IF(ISBLANK('Annex 2 EHV charges'!$D$11:$D$410),1, COUNTIF(A$4:$A85, 'Annex 2 EHV charges'!$D$11:$D$410)), 0)),"")</f>
        <v>921</v>
      </c>
      <c r="B86" s="101">
        <f>IF($A86="","",VLOOKUP($A86,'Annex 2 EHV charges'!$D:$O,2,0))</f>
        <v>921</v>
      </c>
      <c r="C86" s="102">
        <f>IF($A86="","",VLOOKUP($A86,'Annex 2 EHV charges'!$D:$O,3,0))</f>
        <v>2100041495959</v>
      </c>
      <c r="D86" s="101" t="str">
        <f>IF($A86="","",VLOOKUP($A86,'Annex 2 EHV charges'!$D:$O,4,0))</f>
        <v>Brecon Power STOR</v>
      </c>
      <c r="E86" s="103" t="str">
        <f>IFERROR(IF(VLOOKUP($A86,'Annex 2 EHV charges'!$D:$O,9,FALSE)=0,"",VLOOKUP($A86,'Annex 2 EHV charges'!$D:$O,9,FALSE)),"")</f>
        <v/>
      </c>
      <c r="F86" s="104">
        <f>IFERROR(IF(VLOOKUP($A86,'Annex 2 EHV charges'!$D:$O,10,FALSE)=0,"",VLOOKUP($A86,'Annex 2 EHV charges'!$D:$O,10,FALSE)),"")</f>
        <v>3887.54</v>
      </c>
      <c r="G86" s="105">
        <f>IFERROR(IF(VLOOKUP($A86,'Annex 2 EHV charges'!$D:$O,11,FALSE)=0,"",VLOOKUP($A86,'Annex 2 EHV charges'!$D:$O,11,FALSE)),"")</f>
        <v>0.05</v>
      </c>
      <c r="H86" s="105">
        <f>IFERROR(IF(VLOOKUP($A86,'Annex 2 EHV charges'!$D:$O,12,FALSE)=0,"",VLOOKUP($A86,'Annex 2 EHV charges'!$D:$O,12,FALSE)),"")</f>
        <v>0.05</v>
      </c>
    </row>
    <row r="87" spans="1:8" x14ac:dyDescent="0.2">
      <c r="A87" s="102">
        <f t="array" ref="A87">IFERROR(INDEX('Annex 2 EHV charges'!$D$11:$D$410, MATCH(0, IF(ISBLANK('Annex 2 EHV charges'!$D$11:$D$410),1, COUNTIF(A$4:$A86, 'Annex 2 EHV charges'!$D$11:$D$410)), 0)),"")</f>
        <v>990</v>
      </c>
      <c r="B87" s="101">
        <f>IF($A87="","",VLOOKUP($A87,'Annex 2 EHV charges'!$D:$O,2,0))</f>
        <v>990</v>
      </c>
      <c r="C87" s="102">
        <f>IF($A87="","",VLOOKUP($A87,'Annex 2 EHV charges'!$D:$O,3,0))</f>
        <v>2100041526640</v>
      </c>
      <c r="D87" s="101" t="str">
        <f>IF($A87="","",VLOOKUP($A87,'Annex 2 EHV charges'!$D:$O,4,0))</f>
        <v>Bryn Blaen WF</v>
      </c>
      <c r="E87" s="103" t="str">
        <f>IFERROR(IF(VLOOKUP($A87,'Annex 2 EHV charges'!$D:$O,9,FALSE)=0,"",VLOOKUP($A87,'Annex 2 EHV charges'!$D:$O,9,FALSE)),"")</f>
        <v/>
      </c>
      <c r="F87" s="104">
        <f>IFERROR(IF(VLOOKUP($A87,'Annex 2 EHV charges'!$D:$O,10,FALSE)=0,"",VLOOKUP($A87,'Annex 2 EHV charges'!$D:$O,10,FALSE)),"")</f>
        <v>867.37</v>
      </c>
      <c r="G87" s="105">
        <f>IFERROR(IF(VLOOKUP($A87,'Annex 2 EHV charges'!$D:$O,11,FALSE)=0,"",VLOOKUP($A87,'Annex 2 EHV charges'!$D:$O,11,FALSE)),"")</f>
        <v>0.05</v>
      </c>
      <c r="H87" s="105">
        <f>IFERROR(IF(VLOOKUP($A87,'Annex 2 EHV charges'!$D:$O,12,FALSE)=0,"",VLOOKUP($A87,'Annex 2 EHV charges'!$D:$O,12,FALSE)),"")</f>
        <v>0.05</v>
      </c>
    </row>
    <row r="88" spans="1:8" x14ac:dyDescent="0.2">
      <c r="A88" s="102">
        <f t="array" ref="A88">IFERROR(INDEX('Annex 2 EHV charges'!$D$11:$D$410, MATCH(0, IF(ISBLANK('Annex 2 EHV charges'!$D$11:$D$410),1, COUNTIF(A$4:$A87, 'Annex 2 EHV charges'!$D$11:$D$410)), 0)),"")</f>
        <v>991</v>
      </c>
      <c r="B88" s="101">
        <f>IF($A88="","",VLOOKUP($A88,'Annex 2 EHV charges'!$D:$O,2,0))</f>
        <v>991</v>
      </c>
      <c r="C88" s="102">
        <f>IF($A88="","",VLOOKUP($A88,'Annex 2 EHV charges'!$D:$O,3,0))</f>
        <v>2100041539180</v>
      </c>
      <c r="D88" s="101" t="str">
        <f>IF($A88="","",VLOOKUP($A88,'Annex 2 EHV charges'!$D:$O,4,0))</f>
        <v xml:space="preserve">Ystradffin Hydro </v>
      </c>
      <c r="E88" s="103">
        <f>IFERROR(IF(VLOOKUP($A88,'Annex 2 EHV charges'!$D:$O,9,FALSE)=0,"",VLOOKUP($A88,'Annex 2 EHV charges'!$D:$O,9,FALSE)),"")</f>
        <v>-7.2629999999999999</v>
      </c>
      <c r="F88" s="104">
        <f>IFERROR(IF(VLOOKUP($A88,'Annex 2 EHV charges'!$D:$O,10,FALSE)=0,"",VLOOKUP($A88,'Annex 2 EHV charges'!$D:$O,10,FALSE)),"")</f>
        <v>1056.05</v>
      </c>
      <c r="G88" s="105">
        <f>IFERROR(IF(VLOOKUP($A88,'Annex 2 EHV charges'!$D:$O,11,FALSE)=0,"",VLOOKUP($A88,'Annex 2 EHV charges'!$D:$O,11,FALSE)),"")</f>
        <v>0.05</v>
      </c>
      <c r="H88" s="105">
        <f>IFERROR(IF(VLOOKUP($A88,'Annex 2 EHV charges'!$D:$O,12,FALSE)=0,"",VLOOKUP($A88,'Annex 2 EHV charges'!$D:$O,12,FALSE)),"")</f>
        <v>0.05</v>
      </c>
    </row>
    <row r="89" spans="1:8" x14ac:dyDescent="0.2">
      <c r="A89" s="102">
        <f t="array" ref="A89">IFERROR(INDEX('Annex 2 EHV charges'!$D$11:$D$410, MATCH(0, IF(ISBLANK('Annex 2 EHV charges'!$D$11:$D$410),1, COUNTIF(A$4:$A88, 'Annex 2 EHV charges'!$D$11:$D$410)), 0)),"")</f>
        <v>779</v>
      </c>
      <c r="B89" s="101">
        <f>IF($A89="","",VLOOKUP($A89,'Annex 2 EHV charges'!$D:$O,2,0))</f>
        <v>779</v>
      </c>
      <c r="C89" s="102">
        <f>IF($A89="","",VLOOKUP($A89,'Annex 2 EHV charges'!$D:$O,3,0))</f>
        <v>2100041422677</v>
      </c>
      <c r="D89" s="101" t="str">
        <f>IF($A89="","",VLOOKUP($A89,'Annex 2 EHV charges'!$D:$O,4,0))</f>
        <v>Brechfa Forest West WF</v>
      </c>
      <c r="E89" s="103" t="str">
        <f>IFERROR(IF(VLOOKUP($A89,'Annex 2 EHV charges'!$D:$O,9,FALSE)=0,"",VLOOKUP($A89,'Annex 2 EHV charges'!$D:$O,9,FALSE)),"")</f>
        <v/>
      </c>
      <c r="F89" s="104">
        <f>IFERROR(IF(VLOOKUP($A89,'Annex 2 EHV charges'!$D:$O,10,FALSE)=0,"",VLOOKUP($A89,'Annex 2 EHV charges'!$D:$O,10,FALSE)),"")</f>
        <v>984.73</v>
      </c>
      <c r="G89" s="105">
        <f>IFERROR(IF(VLOOKUP($A89,'Annex 2 EHV charges'!$D:$O,11,FALSE)=0,"",VLOOKUP($A89,'Annex 2 EHV charges'!$D:$O,11,FALSE)),"")</f>
        <v>0.05</v>
      </c>
      <c r="H89" s="105">
        <f>IFERROR(IF(VLOOKUP($A89,'Annex 2 EHV charges'!$D:$O,12,FALSE)=0,"",VLOOKUP($A89,'Annex 2 EHV charges'!$D:$O,12,FALSE)),"")</f>
        <v>0.05</v>
      </c>
    </row>
    <row r="90" spans="1:8" x14ac:dyDescent="0.2">
      <c r="A90" s="102">
        <f t="array" ref="A90">IFERROR(INDEX('Annex 2 EHV charges'!$D$11:$D$410, MATCH(0, IF(ISBLANK('Annex 2 EHV charges'!$D$11:$D$410),1, COUNTIF(A$4:$A89, 'Annex 2 EHV charges'!$D$11:$D$410)), 0)),"")</f>
        <v>789</v>
      </c>
      <c r="B90" s="101">
        <f>IF($A90="","",VLOOKUP($A90,'Annex 2 EHV charges'!$D:$O,2,0))</f>
        <v>789</v>
      </c>
      <c r="C90" s="102">
        <f>IF($A90="","",VLOOKUP($A90,'Annex 2 EHV charges'!$D:$O,3,0))</f>
        <v>2100041490046</v>
      </c>
      <c r="D90" s="101" t="str">
        <f>IF($A90="","",VLOOKUP($A90,'Annex 2 EHV charges'!$D:$O,4,0))</f>
        <v>Afan Way STOR</v>
      </c>
      <c r="E90" s="103" t="str">
        <f>IFERROR(IF(VLOOKUP($A90,'Annex 2 EHV charges'!$D:$O,9,FALSE)=0,"",VLOOKUP($A90,'Annex 2 EHV charges'!$D:$O,9,FALSE)),"")</f>
        <v/>
      </c>
      <c r="F90" s="104">
        <f>IFERROR(IF(VLOOKUP($A90,'Annex 2 EHV charges'!$D:$O,10,FALSE)=0,"",VLOOKUP($A90,'Annex 2 EHV charges'!$D:$O,10,FALSE)),"")</f>
        <v>711.58</v>
      </c>
      <c r="G90" s="105">
        <f>IFERROR(IF(VLOOKUP($A90,'Annex 2 EHV charges'!$D:$O,11,FALSE)=0,"",VLOOKUP($A90,'Annex 2 EHV charges'!$D:$O,11,FALSE)),"")</f>
        <v>0.05</v>
      </c>
      <c r="H90" s="105">
        <f>IFERROR(IF(VLOOKUP($A90,'Annex 2 EHV charges'!$D:$O,12,FALSE)=0,"",VLOOKUP($A90,'Annex 2 EHV charges'!$D:$O,12,FALSE)),"")</f>
        <v>0.05</v>
      </c>
    </row>
    <row r="91" spans="1:8" x14ac:dyDescent="0.2">
      <c r="A91" s="102">
        <f t="array" ref="A91">IFERROR(INDEX('Annex 2 EHV charges'!$D$11:$D$410, MATCH(0, IF(ISBLANK('Annex 2 EHV charges'!$D$11:$D$410),1, COUNTIF(A$4:$A90, 'Annex 2 EHV charges'!$D$11:$D$410)), 0)),"")</f>
        <v>774</v>
      </c>
      <c r="B91" s="101">
        <f>IF($A91="","",VLOOKUP($A91,'Annex 2 EHV charges'!$D:$O,2,0))</f>
        <v>774</v>
      </c>
      <c r="C91" s="102">
        <f>IF($A91="","",VLOOKUP($A91,'Annex 2 EHV charges'!$D:$O,3,0))</f>
        <v>2100041418360</v>
      </c>
      <c r="D91" s="101" t="str">
        <f>IF($A91="","",VLOOKUP($A91,'Annex 2 EHV charges'!$D:$O,4,0))</f>
        <v>Manmoel PV</v>
      </c>
      <c r="E91" s="103" t="str">
        <f>IFERROR(IF(VLOOKUP($A91,'Annex 2 EHV charges'!$D:$O,9,FALSE)=0,"",VLOOKUP($A91,'Annex 2 EHV charges'!$D:$O,9,FALSE)),"")</f>
        <v/>
      </c>
      <c r="F91" s="104">
        <f>IFERROR(IF(VLOOKUP($A91,'Annex 2 EHV charges'!$D:$O,10,FALSE)=0,"",VLOOKUP($A91,'Annex 2 EHV charges'!$D:$O,10,FALSE)),"")</f>
        <v>1309.26</v>
      </c>
      <c r="G91" s="105">
        <f>IFERROR(IF(VLOOKUP($A91,'Annex 2 EHV charges'!$D:$O,11,FALSE)=0,"",VLOOKUP($A91,'Annex 2 EHV charges'!$D:$O,11,FALSE)),"")</f>
        <v>0.05</v>
      </c>
      <c r="H91" s="105">
        <f>IFERROR(IF(VLOOKUP($A91,'Annex 2 EHV charges'!$D:$O,12,FALSE)=0,"",VLOOKUP($A91,'Annex 2 EHV charges'!$D:$O,12,FALSE)),"")</f>
        <v>0.05</v>
      </c>
    </row>
    <row r="92" spans="1:8" x14ac:dyDescent="0.2">
      <c r="A92" s="102">
        <f t="array" ref="A92">IFERROR(INDEX('Annex 2 EHV charges'!$D$11:$D$410, MATCH(0, IF(ISBLANK('Annex 2 EHV charges'!$D$11:$D$410),1, COUNTIF(A$4:$A91, 'Annex 2 EHV charges'!$D$11:$D$410)), 0)),"")</f>
        <v>776</v>
      </c>
      <c r="B92" s="101">
        <f>IF($A92="","",VLOOKUP($A92,'Annex 2 EHV charges'!$D:$O,2,0))</f>
        <v>776</v>
      </c>
      <c r="C92" s="102">
        <f>IF($A92="","",VLOOKUP($A92,'Annex 2 EHV charges'!$D:$O,3,0))</f>
        <v>2100041444810</v>
      </c>
      <c r="D92" s="101" t="str">
        <f>IF($A92="","",VLOOKUP($A92,'Annex 2 EHV charges'!$D:$O,4,0))</f>
        <v>Crumlin STOR</v>
      </c>
      <c r="E92" s="103">
        <f>IFERROR(IF(VLOOKUP($A92,'Annex 2 EHV charges'!$D:$O,9,FALSE)=0,"",VLOOKUP($A92,'Annex 2 EHV charges'!$D:$O,9,FALSE)),"")</f>
        <v>-0.46200000000000002</v>
      </c>
      <c r="F92" s="104">
        <f>IFERROR(IF(VLOOKUP($A92,'Annex 2 EHV charges'!$D:$O,10,FALSE)=0,"",VLOOKUP($A92,'Annex 2 EHV charges'!$D:$O,10,FALSE)),"")</f>
        <v>838.84</v>
      </c>
      <c r="G92" s="105">
        <f>IFERROR(IF(VLOOKUP($A92,'Annex 2 EHV charges'!$D:$O,11,FALSE)=0,"",VLOOKUP($A92,'Annex 2 EHV charges'!$D:$O,11,FALSE)),"")</f>
        <v>0.05</v>
      </c>
      <c r="H92" s="105">
        <f>IFERROR(IF(VLOOKUP($A92,'Annex 2 EHV charges'!$D:$O,12,FALSE)=0,"",VLOOKUP($A92,'Annex 2 EHV charges'!$D:$O,12,FALSE)),"")</f>
        <v>0.05</v>
      </c>
    </row>
    <row r="93" spans="1:8" x14ac:dyDescent="0.2">
      <c r="A93" s="102">
        <f t="array" ref="A93">IFERROR(INDEX('Annex 2 EHV charges'!$D$11:$D$410, MATCH(0, IF(ISBLANK('Annex 2 EHV charges'!$D$11:$D$410),1, COUNTIF(A$4:$A92, 'Annex 2 EHV charges'!$D$11:$D$410)), 0)),"")</f>
        <v>777</v>
      </c>
      <c r="B93" s="101">
        <f>IF($A93="","",VLOOKUP($A93,'Annex 2 EHV charges'!$D:$O,2,0))</f>
        <v>777</v>
      </c>
      <c r="C93" s="102">
        <f>IF($A93="","",VLOOKUP($A93,'Annex 2 EHV charges'!$D:$O,3,0))</f>
        <v>2100041445967</v>
      </c>
      <c r="D93" s="101" t="str">
        <f>IF($A93="","",VLOOKUP($A93,'Annex 2 EHV charges'!$D:$O,4,0))</f>
        <v>Pen Bryn Oer WF</v>
      </c>
      <c r="E93" s="103" t="str">
        <f>IFERROR(IF(VLOOKUP($A93,'Annex 2 EHV charges'!$D:$O,9,FALSE)=0,"",VLOOKUP($A93,'Annex 2 EHV charges'!$D:$O,9,FALSE)),"")</f>
        <v/>
      </c>
      <c r="F93" s="104">
        <f>IFERROR(IF(VLOOKUP($A93,'Annex 2 EHV charges'!$D:$O,10,FALSE)=0,"",VLOOKUP($A93,'Annex 2 EHV charges'!$D:$O,10,FALSE)),"")</f>
        <v>1049.8</v>
      </c>
      <c r="G93" s="105">
        <f>IFERROR(IF(VLOOKUP($A93,'Annex 2 EHV charges'!$D:$O,11,FALSE)=0,"",VLOOKUP($A93,'Annex 2 EHV charges'!$D:$O,11,FALSE)),"")</f>
        <v>0.05</v>
      </c>
      <c r="H93" s="105">
        <f>IFERROR(IF(VLOOKUP($A93,'Annex 2 EHV charges'!$D:$O,12,FALSE)=0,"",VLOOKUP($A93,'Annex 2 EHV charges'!$D:$O,12,FALSE)),"")</f>
        <v>0.05</v>
      </c>
    </row>
    <row r="94" spans="1:8" x14ac:dyDescent="0.2">
      <c r="A94" s="102">
        <f t="array" ref="A94">IFERROR(INDEX('Annex 2 EHV charges'!$D$11:$D$410, MATCH(0, IF(ISBLANK('Annex 2 EHV charges'!$D$11:$D$410),1, COUNTIF(A$4:$A93, 'Annex 2 EHV charges'!$D$11:$D$410)), 0)),"")</f>
        <v>601</v>
      </c>
      <c r="B94" s="101">
        <f>IF($A94="","",VLOOKUP($A94,'Annex 2 EHV charges'!$D:$O,2,0))</f>
        <v>601</v>
      </c>
      <c r="C94" s="102">
        <f>IF($A94="","",VLOOKUP($A94,'Annex 2 EHV charges'!$D:$O,3,0))</f>
        <v>2189999998739</v>
      </c>
      <c r="D94" s="101" t="str">
        <f>IF($A94="","",VLOOKUP($A94,'Annex 2 EHV charges'!$D:$O,4,0))</f>
        <v>Tata Margam</v>
      </c>
      <c r="E94" s="103">
        <f>IFERROR(IF(VLOOKUP($A94,'Annex 2 EHV charges'!$D:$O,9,FALSE)=0,"",VLOOKUP($A94,'Annex 2 EHV charges'!$D:$O,9,FALSE)),"")</f>
        <v>-0.53400000000000003</v>
      </c>
      <c r="F94" s="104" t="str">
        <f>IFERROR(IF(VLOOKUP($A94,'Annex 2 EHV charges'!$D:$O,10,FALSE)=0,"",VLOOKUP($A94,'Annex 2 EHV charges'!$D:$O,10,FALSE)),"")</f>
        <v/>
      </c>
      <c r="G94" s="105">
        <f>IFERROR(IF(VLOOKUP($A94,'Annex 2 EHV charges'!$D:$O,11,FALSE)=0,"",VLOOKUP($A94,'Annex 2 EHV charges'!$D:$O,11,FALSE)),"")</f>
        <v>0.05</v>
      </c>
      <c r="H94" s="105">
        <f>IFERROR(IF(VLOOKUP($A94,'Annex 2 EHV charges'!$D:$O,12,FALSE)=0,"",VLOOKUP($A94,'Annex 2 EHV charges'!$D:$O,12,FALSE)),"")</f>
        <v>0.05</v>
      </c>
    </row>
    <row r="95" spans="1:8" x14ac:dyDescent="0.2">
      <c r="A95" s="102">
        <f t="array" ref="A95">IFERROR(INDEX('Annex 2 EHV charges'!$D$11:$D$410, MATCH(0, IF(ISBLANK('Annex 2 EHV charges'!$D$11:$D$410),1, COUNTIF(A$4:$A94, 'Annex 2 EHV charges'!$D$11:$D$410)), 0)),"")</f>
        <v>790</v>
      </c>
      <c r="B95" s="101">
        <f>IF($A95="","",VLOOKUP($A95,'Annex 2 EHV charges'!$D:$O,2,0))</f>
        <v>790</v>
      </c>
      <c r="C95" s="102">
        <f>IF($A95="","",VLOOKUP($A95,'Annex 2 EHV charges'!$D:$O,3,0))</f>
        <v>2100041103407</v>
      </c>
      <c r="D95" s="101" t="str">
        <f>IF($A95="","",VLOOKUP($A95,'Annex 2 EHV charges'!$D:$O,4,0))</f>
        <v>Tir John STOR</v>
      </c>
      <c r="E95" s="103">
        <f>IFERROR(IF(VLOOKUP($A95,'Annex 2 EHV charges'!$D:$O,9,FALSE)=0,"",VLOOKUP($A95,'Annex 2 EHV charges'!$D:$O,9,FALSE)),"")</f>
        <v>-0.224</v>
      </c>
      <c r="F95" s="104">
        <f>IFERROR(IF(VLOOKUP($A95,'Annex 2 EHV charges'!$D:$O,10,FALSE)=0,"",VLOOKUP($A95,'Annex 2 EHV charges'!$D:$O,10,FALSE)),"")</f>
        <v>799.24</v>
      </c>
      <c r="G95" s="105">
        <f>IFERROR(IF(VLOOKUP($A95,'Annex 2 EHV charges'!$D:$O,11,FALSE)=0,"",VLOOKUP($A95,'Annex 2 EHV charges'!$D:$O,11,FALSE)),"")</f>
        <v>0.05</v>
      </c>
      <c r="H95" s="105">
        <f>IFERROR(IF(VLOOKUP($A95,'Annex 2 EHV charges'!$D:$O,12,FALSE)=0,"",VLOOKUP($A95,'Annex 2 EHV charges'!$D:$O,12,FALSE)),"")</f>
        <v>0.05</v>
      </c>
    </row>
    <row r="96" spans="1:8" x14ac:dyDescent="0.2">
      <c r="A96" s="102">
        <f t="array" ref="A96">IFERROR(INDEX('Annex 2 EHV charges'!$D$11:$D$410, MATCH(0, IF(ISBLANK('Annex 2 EHV charges'!$D$11:$D$410),1, COUNTIF(A$4:$A95, 'Annex 2 EHV charges'!$D$11:$D$410)), 0)),"")</f>
        <v>940</v>
      </c>
      <c r="B96" s="101">
        <f>IF($A96="","",VLOOKUP($A96,'Annex 2 EHV charges'!$D:$O,2,0))</f>
        <v>940</v>
      </c>
      <c r="C96" s="102">
        <f>IF($A96="","",VLOOKUP($A96,'Annex 2 EHV charges'!$D:$O,3,0))</f>
        <v>2100041105609</v>
      </c>
      <c r="D96" s="101" t="str">
        <f>IF($A96="","",VLOOKUP($A96,'Annex 2 EHV charges'!$D:$O,4,0))</f>
        <v>Wear Point WF</v>
      </c>
      <c r="E96" s="103" t="str">
        <f>IFERROR(IF(VLOOKUP($A96,'Annex 2 EHV charges'!$D:$O,9,FALSE)=0,"",VLOOKUP($A96,'Annex 2 EHV charges'!$D:$O,9,FALSE)),"")</f>
        <v/>
      </c>
      <c r="F96" s="104">
        <f>IFERROR(IF(VLOOKUP($A96,'Annex 2 EHV charges'!$D:$O,10,FALSE)=0,"",VLOOKUP($A96,'Annex 2 EHV charges'!$D:$O,10,FALSE)),"")</f>
        <v>1354.3</v>
      </c>
      <c r="G96" s="105">
        <f>IFERROR(IF(VLOOKUP($A96,'Annex 2 EHV charges'!$D:$O,11,FALSE)=0,"",VLOOKUP($A96,'Annex 2 EHV charges'!$D:$O,11,FALSE)),"")</f>
        <v>0.05</v>
      </c>
      <c r="H96" s="105">
        <f>IFERROR(IF(VLOOKUP($A96,'Annex 2 EHV charges'!$D:$O,12,FALSE)=0,"",VLOOKUP($A96,'Annex 2 EHV charges'!$D:$O,12,FALSE)),"")</f>
        <v>0.05</v>
      </c>
    </row>
    <row r="97" spans="1:8" x14ac:dyDescent="0.2">
      <c r="A97" s="102">
        <f t="array" ref="A97">IFERROR(INDEX('Annex 2 EHV charges'!$D$11:$D$410, MATCH(0, IF(ISBLANK('Annex 2 EHV charges'!$D$11:$D$410),1, COUNTIF(A$4:$A96, 'Annex 2 EHV charges'!$D$11:$D$410)), 0)),"")</f>
        <v>791</v>
      </c>
      <c r="B97" s="101">
        <f>IF($A97="","",VLOOKUP($A97,'Annex 2 EHV charges'!$D:$O,2,0))</f>
        <v>791</v>
      </c>
      <c r="C97" s="102">
        <f>IF($A97="","",VLOOKUP($A97,'Annex 2 EHV charges'!$D:$O,3,0))</f>
        <v>2100041113247</v>
      </c>
      <c r="D97" s="101" t="str">
        <f>IF($A97="","",VLOOKUP($A97,'Annex 2 EHV charges'!$D:$O,4,0))</f>
        <v>West Farm PV</v>
      </c>
      <c r="E97" s="103" t="str">
        <f>IFERROR(IF(VLOOKUP($A97,'Annex 2 EHV charges'!$D:$O,9,FALSE)=0,"",VLOOKUP($A97,'Annex 2 EHV charges'!$D:$O,9,FALSE)),"")</f>
        <v/>
      </c>
      <c r="F97" s="104">
        <f>IFERROR(IF(VLOOKUP($A97,'Annex 2 EHV charges'!$D:$O,10,FALSE)=0,"",VLOOKUP($A97,'Annex 2 EHV charges'!$D:$O,10,FALSE)),"")</f>
        <v>513.49</v>
      </c>
      <c r="G97" s="105">
        <f>IFERROR(IF(VLOOKUP($A97,'Annex 2 EHV charges'!$D:$O,11,FALSE)=0,"",VLOOKUP($A97,'Annex 2 EHV charges'!$D:$O,11,FALSE)),"")</f>
        <v>0.05</v>
      </c>
      <c r="H97" s="105">
        <f>IFERROR(IF(VLOOKUP($A97,'Annex 2 EHV charges'!$D:$O,12,FALSE)=0,"",VLOOKUP($A97,'Annex 2 EHV charges'!$D:$O,12,FALSE)),"")</f>
        <v>0.05</v>
      </c>
    </row>
    <row r="98" spans="1:8" x14ac:dyDescent="0.2">
      <c r="A98" s="102">
        <f t="array" ref="A98">IFERROR(INDEX('Annex 2 EHV charges'!$D$11:$D$410, MATCH(0, IF(ISBLANK('Annex 2 EHV charges'!$D$11:$D$410),1, COUNTIF(A$4:$A97, 'Annex 2 EHV charges'!$D$11:$D$410)), 0)),"")</f>
        <v>792</v>
      </c>
      <c r="B98" s="101">
        <f>IF($A98="","",VLOOKUP($A98,'Annex 2 EHV charges'!$D:$O,2,0))</f>
        <v>792</v>
      </c>
      <c r="C98" s="102">
        <f>IF($A98="","",VLOOKUP($A98,'Annex 2 EHV charges'!$D:$O,3,0))</f>
        <v>2100041113335</v>
      </c>
      <c r="D98" s="101" t="str">
        <f>IF($A98="","",VLOOKUP($A98,'Annex 2 EHV charges'!$D:$O,4,0))</f>
        <v>Jordanston Farm PV</v>
      </c>
      <c r="E98" s="103" t="str">
        <f>IFERROR(IF(VLOOKUP($A98,'Annex 2 EHV charges'!$D:$O,9,FALSE)=0,"",VLOOKUP($A98,'Annex 2 EHV charges'!$D:$O,9,FALSE)),"")</f>
        <v/>
      </c>
      <c r="F98" s="104">
        <f>IFERROR(IF(VLOOKUP($A98,'Annex 2 EHV charges'!$D:$O,10,FALSE)=0,"",VLOOKUP($A98,'Annex 2 EHV charges'!$D:$O,10,FALSE)),"")</f>
        <v>612.21</v>
      </c>
      <c r="G98" s="105">
        <f>IFERROR(IF(VLOOKUP($A98,'Annex 2 EHV charges'!$D:$O,11,FALSE)=0,"",VLOOKUP($A98,'Annex 2 EHV charges'!$D:$O,11,FALSE)),"")</f>
        <v>0.05</v>
      </c>
      <c r="H98" s="105">
        <f>IFERROR(IF(VLOOKUP($A98,'Annex 2 EHV charges'!$D:$O,12,FALSE)=0,"",VLOOKUP($A98,'Annex 2 EHV charges'!$D:$O,12,FALSE)),"")</f>
        <v>0.05</v>
      </c>
    </row>
    <row r="99" spans="1:8" x14ac:dyDescent="0.2">
      <c r="A99" s="102">
        <f t="array" ref="A99">IFERROR(INDEX('Annex 2 EHV charges'!$D$11:$D$410, MATCH(0, IF(ISBLANK('Annex 2 EHV charges'!$D$11:$D$410),1, COUNTIF(A$4:$A98, 'Annex 2 EHV charges'!$D$11:$D$410)), 0)),"")</f>
        <v>793</v>
      </c>
      <c r="B99" s="101">
        <f>IF($A99="","",VLOOKUP($A99,'Annex 2 EHV charges'!$D:$O,2,0))</f>
        <v>793</v>
      </c>
      <c r="C99" s="102">
        <f>IF($A99="","",VLOOKUP($A99,'Annex 2 EHV charges'!$D:$O,3,0))</f>
        <v>2100041115796</v>
      </c>
      <c r="D99" s="101" t="str">
        <f>IF($A99="","",VLOOKUP($A99,'Annex 2 EHV charges'!$D:$O,4,0))</f>
        <v>Rudbaxton PV</v>
      </c>
      <c r="E99" s="103" t="str">
        <f>IFERROR(IF(VLOOKUP($A99,'Annex 2 EHV charges'!$D:$O,9,FALSE)=0,"",VLOOKUP($A99,'Annex 2 EHV charges'!$D:$O,9,FALSE)),"")</f>
        <v/>
      </c>
      <c r="F99" s="104">
        <f>IFERROR(IF(VLOOKUP($A99,'Annex 2 EHV charges'!$D:$O,10,FALSE)=0,"",VLOOKUP($A99,'Annex 2 EHV charges'!$D:$O,10,FALSE)),"")</f>
        <v>1186.79</v>
      </c>
      <c r="G99" s="105">
        <f>IFERROR(IF(VLOOKUP($A99,'Annex 2 EHV charges'!$D:$O,11,FALSE)=0,"",VLOOKUP($A99,'Annex 2 EHV charges'!$D:$O,11,FALSE)),"")</f>
        <v>0.05</v>
      </c>
      <c r="H99" s="105">
        <f>IFERROR(IF(VLOOKUP($A99,'Annex 2 EHV charges'!$D:$O,12,FALSE)=0,"",VLOOKUP($A99,'Annex 2 EHV charges'!$D:$O,12,FALSE)),"")</f>
        <v>0.05</v>
      </c>
    </row>
    <row r="100" spans="1:8" x14ac:dyDescent="0.2">
      <c r="A100" s="102">
        <f t="array" ref="A100">IFERROR(INDEX('Annex 2 EHV charges'!$D$11:$D$410, MATCH(0, IF(ISBLANK('Annex 2 EHV charges'!$D$11:$D$410),1, COUNTIF(A$4:$A99, 'Annex 2 EHV charges'!$D$11:$D$410)), 0)),"")</f>
        <v>942</v>
      </c>
      <c r="B100" s="101">
        <f>IF($A100="","",VLOOKUP($A100,'Annex 2 EHV charges'!$D:$O,2,0))</f>
        <v>942</v>
      </c>
      <c r="C100" s="102">
        <f>IF($A100="","",VLOOKUP($A100,'Annex 2 EHV charges'!$D:$O,3,0))</f>
        <v>2100041120360</v>
      </c>
      <c r="D100" s="101" t="str">
        <f>IF($A100="","",VLOOKUP($A100,'Annex 2 EHV charges'!$D:$O,4,0))</f>
        <v>Dowlais STOR</v>
      </c>
      <c r="E100" s="103">
        <f>IFERROR(IF(VLOOKUP($A100,'Annex 2 EHV charges'!$D:$O,9,FALSE)=0,"",VLOOKUP($A100,'Annex 2 EHV charges'!$D:$O,9,FALSE)),"")</f>
        <v>-4.5999999999999999E-2</v>
      </c>
      <c r="F100" s="104">
        <f>IFERROR(IF(VLOOKUP($A100,'Annex 2 EHV charges'!$D:$O,10,FALSE)=0,"",VLOOKUP($A100,'Annex 2 EHV charges'!$D:$O,10,FALSE)),"")</f>
        <v>1260.24</v>
      </c>
      <c r="G100" s="105">
        <f>IFERROR(IF(VLOOKUP($A100,'Annex 2 EHV charges'!$D:$O,11,FALSE)=0,"",VLOOKUP($A100,'Annex 2 EHV charges'!$D:$O,11,FALSE)),"")</f>
        <v>0.05</v>
      </c>
      <c r="H100" s="105">
        <f>IFERROR(IF(VLOOKUP($A100,'Annex 2 EHV charges'!$D:$O,12,FALSE)=0,"",VLOOKUP($A100,'Annex 2 EHV charges'!$D:$O,12,FALSE)),"")</f>
        <v>0.05</v>
      </c>
    </row>
    <row r="101" spans="1:8" x14ac:dyDescent="0.2">
      <c r="A101" s="102">
        <f t="array" ref="A101">IFERROR(INDEX('Annex 2 EHV charges'!$D$11:$D$410, MATCH(0, IF(ISBLANK('Annex 2 EHV charges'!$D$11:$D$410),1, COUNTIF(A$4:$A100, 'Annex 2 EHV charges'!$D$11:$D$410)), 0)),"")</f>
        <v>944</v>
      </c>
      <c r="B101" s="101">
        <f>IF($A101="","",VLOOKUP($A101,'Annex 2 EHV charges'!$D:$O,2,0))</f>
        <v>944</v>
      </c>
      <c r="C101" s="102">
        <f>IF($A101="","",VLOOKUP($A101,'Annex 2 EHV charges'!$D:$O,3,0))</f>
        <v>2100041142381</v>
      </c>
      <c r="D101" s="101" t="str">
        <f>IF($A101="","",VLOOKUP($A101,'Annex 2 EHV charges'!$D:$O,4,0))</f>
        <v>Trident Park Recovery</v>
      </c>
      <c r="E101" s="103">
        <f>IFERROR(IF(VLOOKUP($A101,'Annex 2 EHV charges'!$D:$O,9,FALSE)=0,"",VLOOKUP($A101,'Annex 2 EHV charges'!$D:$O,9,FALSE)),"")</f>
        <v>-0.19600000000000001</v>
      </c>
      <c r="F101" s="104">
        <f>IFERROR(IF(VLOOKUP($A101,'Annex 2 EHV charges'!$D:$O,10,FALSE)=0,"",VLOOKUP($A101,'Annex 2 EHV charges'!$D:$O,10,FALSE)),"")</f>
        <v>6978.51</v>
      </c>
      <c r="G101" s="105">
        <f>IFERROR(IF(VLOOKUP($A101,'Annex 2 EHV charges'!$D:$O,11,FALSE)=0,"",VLOOKUP($A101,'Annex 2 EHV charges'!$D:$O,11,FALSE)),"")</f>
        <v>0.05</v>
      </c>
      <c r="H101" s="105">
        <f>IFERROR(IF(VLOOKUP($A101,'Annex 2 EHV charges'!$D:$O,12,FALSE)=0,"",VLOOKUP($A101,'Annex 2 EHV charges'!$D:$O,12,FALSE)),"")</f>
        <v>0.05</v>
      </c>
    </row>
    <row r="102" spans="1:8" x14ac:dyDescent="0.2">
      <c r="A102" s="102">
        <f t="array" ref="A102">IFERROR(INDEX('Annex 2 EHV charges'!$D$11:$D$410, MATCH(0, IF(ISBLANK('Annex 2 EHV charges'!$D$11:$D$410),1, COUNTIF(A$4:$A101, 'Annex 2 EHV charges'!$D$11:$D$410)), 0)),"")</f>
        <v>945</v>
      </c>
      <c r="B102" s="101">
        <f>IF($A102="","",VLOOKUP($A102,'Annex 2 EHV charges'!$D:$O,2,0))</f>
        <v>945</v>
      </c>
      <c r="C102" s="102">
        <f>IF($A102="","",VLOOKUP($A102,'Annex 2 EHV charges'!$D:$O,3,0))</f>
        <v>2100041150772</v>
      </c>
      <c r="D102" s="101" t="str">
        <f>IF($A102="","",VLOOKUP($A102,'Annex 2 EHV charges'!$D:$O,4,0))</f>
        <v>Baglan Bay PV</v>
      </c>
      <c r="E102" s="103" t="str">
        <f>IFERROR(IF(VLOOKUP($A102,'Annex 2 EHV charges'!$D:$O,9,FALSE)=0,"",VLOOKUP($A102,'Annex 2 EHV charges'!$D:$O,9,FALSE)),"")</f>
        <v/>
      </c>
      <c r="F102" s="104">
        <f>IFERROR(IF(VLOOKUP($A102,'Annex 2 EHV charges'!$D:$O,10,FALSE)=0,"",VLOOKUP($A102,'Annex 2 EHV charges'!$D:$O,10,FALSE)),"")</f>
        <v>1803.77</v>
      </c>
      <c r="G102" s="105">
        <f>IFERROR(IF(VLOOKUP($A102,'Annex 2 EHV charges'!$D:$O,11,FALSE)=0,"",VLOOKUP($A102,'Annex 2 EHV charges'!$D:$O,11,FALSE)),"")</f>
        <v>0.05</v>
      </c>
      <c r="H102" s="105">
        <f>IFERROR(IF(VLOOKUP($A102,'Annex 2 EHV charges'!$D:$O,12,FALSE)=0,"",VLOOKUP($A102,'Annex 2 EHV charges'!$D:$O,12,FALSE)),"")</f>
        <v>0.05</v>
      </c>
    </row>
    <row r="103" spans="1:8" x14ac:dyDescent="0.2">
      <c r="A103" s="102">
        <f t="array" ref="A103">IFERROR(INDEX('Annex 2 EHV charges'!$D$11:$D$410, MATCH(0, IF(ISBLANK('Annex 2 EHV charges'!$D$11:$D$410),1, COUNTIF(A$4:$A102, 'Annex 2 EHV charges'!$D$11:$D$410)), 0)),"")</f>
        <v>946</v>
      </c>
      <c r="B103" s="101">
        <f>IF($A103="","",VLOOKUP($A103,'Annex 2 EHV charges'!$D:$O,2,0))</f>
        <v>946</v>
      </c>
      <c r="C103" s="102">
        <f>IF($A103="","",VLOOKUP($A103,'Annex 2 EHV charges'!$D:$O,3,0))</f>
        <v>2100041150790</v>
      </c>
      <c r="D103" s="101" t="str">
        <f>IF($A103="","",VLOOKUP($A103,'Annex 2 EHV charges'!$D:$O,4,0))</f>
        <v>Caermelyn PV</v>
      </c>
      <c r="E103" s="103" t="str">
        <f>IFERROR(IF(VLOOKUP($A103,'Annex 2 EHV charges'!$D:$O,9,FALSE)=0,"",VLOOKUP($A103,'Annex 2 EHV charges'!$D:$O,9,FALSE)),"")</f>
        <v/>
      </c>
      <c r="F103" s="104">
        <f>IFERROR(IF(VLOOKUP($A103,'Annex 2 EHV charges'!$D:$O,10,FALSE)=0,"",VLOOKUP($A103,'Annex 2 EHV charges'!$D:$O,10,FALSE)),"")</f>
        <v>488.53</v>
      </c>
      <c r="G103" s="105">
        <f>IFERROR(IF(VLOOKUP($A103,'Annex 2 EHV charges'!$D:$O,11,FALSE)=0,"",VLOOKUP($A103,'Annex 2 EHV charges'!$D:$O,11,FALSE)),"")</f>
        <v>0.05</v>
      </c>
      <c r="H103" s="105">
        <f>IFERROR(IF(VLOOKUP($A103,'Annex 2 EHV charges'!$D:$O,12,FALSE)=0,"",VLOOKUP($A103,'Annex 2 EHV charges'!$D:$O,12,FALSE)),"")</f>
        <v>0.05</v>
      </c>
    </row>
    <row r="104" spans="1:8" x14ac:dyDescent="0.2">
      <c r="A104" s="102">
        <f t="array" ref="A104">IFERROR(INDEX('Annex 2 EHV charges'!$D$11:$D$410, MATCH(0, IF(ISBLANK('Annex 2 EHV charges'!$D$11:$D$410),1, COUNTIF(A$4:$A103, 'Annex 2 EHV charges'!$D$11:$D$410)), 0)),"")</f>
        <v>947</v>
      </c>
      <c r="B104" s="101">
        <f>IF($A104="","",VLOOKUP($A104,'Annex 2 EHV charges'!$D:$O,2,0))</f>
        <v>947</v>
      </c>
      <c r="C104" s="102">
        <f>IF($A104="","",VLOOKUP($A104,'Annex 2 EHV charges'!$D:$O,3,0))</f>
        <v>2100041150842</v>
      </c>
      <c r="D104" s="101" t="str">
        <f>IF($A104="","",VLOOKUP($A104,'Annex 2 EHV charges'!$D:$O,4,0))</f>
        <v>Liddlestone Ridge PV</v>
      </c>
      <c r="E104" s="103" t="str">
        <f>IFERROR(IF(VLOOKUP($A104,'Annex 2 EHV charges'!$D:$O,9,FALSE)=0,"",VLOOKUP($A104,'Annex 2 EHV charges'!$D:$O,9,FALSE)),"")</f>
        <v/>
      </c>
      <c r="F104" s="104">
        <f>IFERROR(IF(VLOOKUP($A104,'Annex 2 EHV charges'!$D:$O,10,FALSE)=0,"",VLOOKUP($A104,'Annex 2 EHV charges'!$D:$O,10,FALSE)),"")</f>
        <v>557.84</v>
      </c>
      <c r="G104" s="105">
        <f>IFERROR(IF(VLOOKUP($A104,'Annex 2 EHV charges'!$D:$O,11,FALSE)=0,"",VLOOKUP($A104,'Annex 2 EHV charges'!$D:$O,11,FALSE)),"")</f>
        <v>0.05</v>
      </c>
      <c r="H104" s="105">
        <f>IFERROR(IF(VLOOKUP($A104,'Annex 2 EHV charges'!$D:$O,12,FALSE)=0,"",VLOOKUP($A104,'Annex 2 EHV charges'!$D:$O,12,FALSE)),"")</f>
        <v>0.05</v>
      </c>
    </row>
    <row r="105" spans="1:8" x14ac:dyDescent="0.2">
      <c r="A105" s="102">
        <f t="array" ref="A105">IFERROR(INDEX('Annex 2 EHV charges'!$D$11:$D$410, MATCH(0, IF(ISBLANK('Annex 2 EHV charges'!$D$11:$D$410),1, COUNTIF(A$4:$A104, 'Annex 2 EHV charges'!$D$11:$D$410)), 0)),"")</f>
        <v>948</v>
      </c>
      <c r="B105" s="101">
        <f>IF($A105="","",VLOOKUP($A105,'Annex 2 EHV charges'!$D:$O,2,0))</f>
        <v>948</v>
      </c>
      <c r="C105" s="102">
        <f>IF($A105="","",VLOOKUP($A105,'Annex 2 EHV charges'!$D:$O,3,0))</f>
        <v>2100041172109</v>
      </c>
      <c r="D105" s="101" t="str">
        <f>IF($A105="","",VLOOKUP($A105,'Annex 2 EHV charges'!$D:$O,4,0))</f>
        <v>Garn Farm PV</v>
      </c>
      <c r="E105" s="103" t="str">
        <f>IFERROR(IF(VLOOKUP($A105,'Annex 2 EHV charges'!$D:$O,9,FALSE)=0,"",VLOOKUP($A105,'Annex 2 EHV charges'!$D:$O,9,FALSE)),"")</f>
        <v/>
      </c>
      <c r="F105" s="104">
        <f>IFERROR(IF(VLOOKUP($A105,'Annex 2 EHV charges'!$D:$O,10,FALSE)=0,"",VLOOKUP($A105,'Annex 2 EHV charges'!$D:$O,10,FALSE)),"")</f>
        <v>513.61</v>
      </c>
      <c r="G105" s="105">
        <f>IFERROR(IF(VLOOKUP($A105,'Annex 2 EHV charges'!$D:$O,11,FALSE)=0,"",VLOOKUP($A105,'Annex 2 EHV charges'!$D:$O,11,FALSE)),"")</f>
        <v>0.05</v>
      </c>
      <c r="H105" s="105">
        <f>IFERROR(IF(VLOOKUP($A105,'Annex 2 EHV charges'!$D:$O,12,FALSE)=0,"",VLOOKUP($A105,'Annex 2 EHV charges'!$D:$O,12,FALSE)),"")</f>
        <v>0.05</v>
      </c>
    </row>
    <row r="106" spans="1:8" x14ac:dyDescent="0.2">
      <c r="A106" s="102">
        <f t="array" ref="A106">IFERROR(INDEX('Annex 2 EHV charges'!$D$11:$D$410, MATCH(0, IF(ISBLANK('Annex 2 EHV charges'!$D$11:$D$410),1, COUNTIF(A$4:$A105, 'Annex 2 EHV charges'!$D$11:$D$410)), 0)),"")</f>
        <v>949</v>
      </c>
      <c r="B106" s="101">
        <f>IF($A106="","",VLOOKUP($A106,'Annex 2 EHV charges'!$D:$O,2,0))</f>
        <v>949</v>
      </c>
      <c r="C106" s="102">
        <f>IF($A106="","",VLOOKUP($A106,'Annex 2 EHV charges'!$D:$O,3,0))</f>
        <v>2100041172084</v>
      </c>
      <c r="D106" s="101" t="str">
        <f>IF($A106="","",VLOOKUP($A106,'Annex 2 EHV charges'!$D:$O,4,0))</f>
        <v>Llandarcy STOR</v>
      </c>
      <c r="E106" s="103">
        <f>IFERROR(IF(VLOOKUP($A106,'Annex 2 EHV charges'!$D:$O,9,FALSE)=0,"",VLOOKUP($A106,'Annex 2 EHV charges'!$D:$O,9,FALSE)),"")</f>
        <v>-0.14599999999999999</v>
      </c>
      <c r="F106" s="104">
        <f>IFERROR(IF(VLOOKUP($A106,'Annex 2 EHV charges'!$D:$O,10,FALSE)=0,"",VLOOKUP($A106,'Annex 2 EHV charges'!$D:$O,10,FALSE)),"")</f>
        <v>587.54</v>
      </c>
      <c r="G106" s="105">
        <f>IFERROR(IF(VLOOKUP($A106,'Annex 2 EHV charges'!$D:$O,11,FALSE)=0,"",VLOOKUP($A106,'Annex 2 EHV charges'!$D:$O,11,FALSE)),"")</f>
        <v>0.05</v>
      </c>
      <c r="H106" s="105">
        <f>IFERROR(IF(VLOOKUP($A106,'Annex 2 EHV charges'!$D:$O,12,FALSE)=0,"",VLOOKUP($A106,'Annex 2 EHV charges'!$D:$O,12,FALSE)),"")</f>
        <v>0.05</v>
      </c>
    </row>
    <row r="107" spans="1:8" x14ac:dyDescent="0.2">
      <c r="A107" s="102">
        <f t="array" ref="A107">IFERROR(INDEX('Annex 2 EHV charges'!$D$11:$D$410, MATCH(0, IF(ISBLANK('Annex 2 EHV charges'!$D$11:$D$410),1, COUNTIF(A$4:$A106, 'Annex 2 EHV charges'!$D$11:$D$410)), 0)),"")</f>
        <v>950</v>
      </c>
      <c r="B107" s="101">
        <f>IF($A107="","",VLOOKUP($A107,'Annex 2 EHV charges'!$D:$O,2,0))</f>
        <v>950</v>
      </c>
      <c r="C107" s="102">
        <f>IF($A107="","",VLOOKUP($A107,'Annex 2 EHV charges'!$D:$O,3,0))</f>
        <v>2100041195106</v>
      </c>
      <c r="D107" s="101" t="str">
        <f>IF($A107="","",VLOOKUP($A107,'Annex 2 EHV charges'!$D:$O,4,0))</f>
        <v>Treguff Farm PV</v>
      </c>
      <c r="E107" s="103" t="str">
        <f>IFERROR(IF(VLOOKUP($A107,'Annex 2 EHV charges'!$D:$O,9,FALSE)=0,"",VLOOKUP($A107,'Annex 2 EHV charges'!$D:$O,9,FALSE)),"")</f>
        <v/>
      </c>
      <c r="F107" s="104">
        <f>IFERROR(IF(VLOOKUP($A107,'Annex 2 EHV charges'!$D:$O,10,FALSE)=0,"",VLOOKUP($A107,'Annex 2 EHV charges'!$D:$O,10,FALSE)),"")</f>
        <v>490.54</v>
      </c>
      <c r="G107" s="105">
        <f>IFERROR(IF(VLOOKUP($A107,'Annex 2 EHV charges'!$D:$O,11,FALSE)=0,"",VLOOKUP($A107,'Annex 2 EHV charges'!$D:$O,11,FALSE)),"")</f>
        <v>0.05</v>
      </c>
      <c r="H107" s="105">
        <f>IFERROR(IF(VLOOKUP($A107,'Annex 2 EHV charges'!$D:$O,12,FALSE)=0,"",VLOOKUP($A107,'Annex 2 EHV charges'!$D:$O,12,FALSE)),"")</f>
        <v>0.05</v>
      </c>
    </row>
    <row r="108" spans="1:8" x14ac:dyDescent="0.2">
      <c r="A108" s="102">
        <f t="array" ref="A108">IFERROR(INDEX('Annex 2 EHV charges'!$D$11:$D$410, MATCH(0, IF(ISBLANK('Annex 2 EHV charges'!$D$11:$D$410),1, COUNTIF(A$4:$A107, 'Annex 2 EHV charges'!$D$11:$D$410)), 0)),"")</f>
        <v>951</v>
      </c>
      <c r="B108" s="101">
        <f>IF($A108="","",VLOOKUP($A108,'Annex 2 EHV charges'!$D:$O,2,0))</f>
        <v>951</v>
      </c>
      <c r="C108" s="102">
        <f>IF($A108="","",VLOOKUP($A108,'Annex 2 EHV charges'!$D:$O,3,0))</f>
        <v>2100041197896</v>
      </c>
      <c r="D108" s="101" t="str">
        <f>IF($A108="","",VLOOKUP($A108,'Annex 2 EHV charges'!$D:$O,4,0))</f>
        <v>Loughor Solar Park</v>
      </c>
      <c r="E108" s="103" t="str">
        <f>IFERROR(IF(VLOOKUP($A108,'Annex 2 EHV charges'!$D:$O,9,FALSE)=0,"",VLOOKUP($A108,'Annex 2 EHV charges'!$D:$O,9,FALSE)),"")</f>
        <v/>
      </c>
      <c r="F108" s="104">
        <f>IFERROR(IF(VLOOKUP($A108,'Annex 2 EHV charges'!$D:$O,10,FALSE)=0,"",VLOOKUP($A108,'Annex 2 EHV charges'!$D:$O,10,FALSE)),"")</f>
        <v>506.01</v>
      </c>
      <c r="G108" s="105">
        <f>IFERROR(IF(VLOOKUP($A108,'Annex 2 EHV charges'!$D:$O,11,FALSE)=0,"",VLOOKUP($A108,'Annex 2 EHV charges'!$D:$O,11,FALSE)),"")</f>
        <v>0.05</v>
      </c>
      <c r="H108" s="105">
        <f>IFERROR(IF(VLOOKUP($A108,'Annex 2 EHV charges'!$D:$O,12,FALSE)=0,"",VLOOKUP($A108,'Annex 2 EHV charges'!$D:$O,12,FALSE)),"")</f>
        <v>0.05</v>
      </c>
    </row>
    <row r="109" spans="1:8" x14ac:dyDescent="0.2">
      <c r="A109" s="102">
        <f t="array" ref="A109">IFERROR(INDEX('Annex 2 EHV charges'!$D$11:$D$410, MATCH(0, IF(ISBLANK('Annex 2 EHV charges'!$D$11:$D$410),1, COUNTIF(A$4:$A108, 'Annex 2 EHV charges'!$D$11:$D$410)), 0)),"")</f>
        <v>952</v>
      </c>
      <c r="B109" s="101">
        <f>IF($A109="","",VLOOKUP($A109,'Annex 2 EHV charges'!$D:$O,2,0))</f>
        <v>952</v>
      </c>
      <c r="C109" s="102">
        <f>IF($A109="","",VLOOKUP($A109,'Annex 2 EHV charges'!$D:$O,3,0))</f>
        <v>2100041197878</v>
      </c>
      <c r="D109" s="101" t="str">
        <f>IF($A109="","",VLOOKUP($A109,'Annex 2 EHV charges'!$D:$O,4,0))</f>
        <v>Sutton Farm PV</v>
      </c>
      <c r="E109" s="103" t="str">
        <f>IFERROR(IF(VLOOKUP($A109,'Annex 2 EHV charges'!$D:$O,9,FALSE)=0,"",VLOOKUP($A109,'Annex 2 EHV charges'!$D:$O,9,FALSE)),"")</f>
        <v/>
      </c>
      <c r="F109" s="104">
        <f>IFERROR(IF(VLOOKUP($A109,'Annex 2 EHV charges'!$D:$O,10,FALSE)=0,"",VLOOKUP($A109,'Annex 2 EHV charges'!$D:$O,10,FALSE)),"")</f>
        <v>1002.77</v>
      </c>
      <c r="G109" s="105">
        <f>IFERROR(IF(VLOOKUP($A109,'Annex 2 EHV charges'!$D:$O,11,FALSE)=0,"",VLOOKUP($A109,'Annex 2 EHV charges'!$D:$O,11,FALSE)),"")</f>
        <v>0.05</v>
      </c>
      <c r="H109" s="105">
        <f>IFERROR(IF(VLOOKUP($A109,'Annex 2 EHV charges'!$D:$O,12,FALSE)=0,"",VLOOKUP($A109,'Annex 2 EHV charges'!$D:$O,12,FALSE)),"")</f>
        <v>0.05</v>
      </c>
    </row>
    <row r="110" spans="1:8" x14ac:dyDescent="0.2">
      <c r="A110" s="102">
        <f t="array" ref="A110">IFERROR(INDEX('Annex 2 EHV charges'!$D$11:$D$410, MATCH(0, IF(ISBLANK('Annex 2 EHV charges'!$D$11:$D$410),1, COUNTIF(A$4:$A109, 'Annex 2 EHV charges'!$D$11:$D$410)), 0)),"")</f>
        <v>953</v>
      </c>
      <c r="B110" s="101">
        <f>IF($A110="","",VLOOKUP($A110,'Annex 2 EHV charges'!$D:$O,2,0))</f>
        <v>953</v>
      </c>
      <c r="C110" s="102">
        <f>IF($A110="","",VLOOKUP($A110,'Annex 2 EHV charges'!$D:$O,3,0))</f>
        <v>2100041201327</v>
      </c>
      <c r="D110" s="101" t="str">
        <f>IF($A110="","",VLOOKUP($A110,'Annex 2 EHV charges'!$D:$O,4,0))</f>
        <v>Cefn Betingau PV</v>
      </c>
      <c r="E110" s="103" t="str">
        <f>IFERROR(IF(VLOOKUP($A110,'Annex 2 EHV charges'!$D:$O,9,FALSE)=0,"",VLOOKUP($A110,'Annex 2 EHV charges'!$D:$O,9,FALSE)),"")</f>
        <v/>
      </c>
      <c r="F110" s="104">
        <f>IFERROR(IF(VLOOKUP($A110,'Annex 2 EHV charges'!$D:$O,10,FALSE)=0,"",VLOOKUP($A110,'Annex 2 EHV charges'!$D:$O,10,FALSE)),"")</f>
        <v>494.68</v>
      </c>
      <c r="G110" s="105">
        <f>IFERROR(IF(VLOOKUP($A110,'Annex 2 EHV charges'!$D:$O,11,FALSE)=0,"",VLOOKUP($A110,'Annex 2 EHV charges'!$D:$O,11,FALSE)),"")</f>
        <v>0.05</v>
      </c>
      <c r="H110" s="105">
        <f>IFERROR(IF(VLOOKUP($A110,'Annex 2 EHV charges'!$D:$O,12,FALSE)=0,"",VLOOKUP($A110,'Annex 2 EHV charges'!$D:$O,12,FALSE)),"")</f>
        <v>0.05</v>
      </c>
    </row>
    <row r="111" spans="1:8" x14ac:dyDescent="0.2">
      <c r="A111" s="102">
        <f t="array" ref="A111">IFERROR(INDEX('Annex 2 EHV charges'!$D$11:$D$410, MATCH(0, IF(ISBLANK('Annex 2 EHV charges'!$D$11:$D$410),1, COUNTIF(A$4:$A110, 'Annex 2 EHV charges'!$D$11:$D$410)), 0)),"")</f>
        <v>954</v>
      </c>
      <c r="B111" s="101">
        <f>IF($A111="","",VLOOKUP($A111,'Annex 2 EHV charges'!$D:$O,2,0))</f>
        <v>954</v>
      </c>
      <c r="C111" s="102">
        <f>IF($A111="","",VLOOKUP($A111,'Annex 2 EHV charges'!$D:$O,3,0))</f>
        <v>2100041201309</v>
      </c>
      <c r="D111" s="101" t="str">
        <f>IF($A111="","",VLOOKUP($A111,'Annex 2 EHV charges'!$D:$O,4,0))</f>
        <v>Clawdd Ddu PV</v>
      </c>
      <c r="E111" s="103" t="str">
        <f>IFERROR(IF(VLOOKUP($A111,'Annex 2 EHV charges'!$D:$O,9,FALSE)=0,"",VLOOKUP($A111,'Annex 2 EHV charges'!$D:$O,9,FALSE)),"")</f>
        <v/>
      </c>
      <c r="F111" s="104">
        <f>IFERROR(IF(VLOOKUP($A111,'Annex 2 EHV charges'!$D:$O,10,FALSE)=0,"",VLOOKUP($A111,'Annex 2 EHV charges'!$D:$O,10,FALSE)),"")</f>
        <v>774.65</v>
      </c>
      <c r="G111" s="105">
        <f>IFERROR(IF(VLOOKUP($A111,'Annex 2 EHV charges'!$D:$O,11,FALSE)=0,"",VLOOKUP($A111,'Annex 2 EHV charges'!$D:$O,11,FALSE)),"")</f>
        <v>0.05</v>
      </c>
      <c r="H111" s="105">
        <f>IFERROR(IF(VLOOKUP($A111,'Annex 2 EHV charges'!$D:$O,12,FALSE)=0,"",VLOOKUP($A111,'Annex 2 EHV charges'!$D:$O,12,FALSE)),"")</f>
        <v>0.05</v>
      </c>
    </row>
    <row r="112" spans="1:8" x14ac:dyDescent="0.2">
      <c r="A112" s="102">
        <f t="array" ref="A112">IFERROR(INDEX('Annex 2 EHV charges'!$D$11:$D$410, MATCH(0, IF(ISBLANK('Annex 2 EHV charges'!$D$11:$D$410),1, COUNTIF(A$4:$A111, 'Annex 2 EHV charges'!$D$11:$D$410)), 0)),"")</f>
        <v>955</v>
      </c>
      <c r="B112" s="101">
        <f>IF($A112="","",VLOOKUP($A112,'Annex 2 EHV charges'!$D:$O,2,0))</f>
        <v>955</v>
      </c>
      <c r="C112" s="102">
        <f>IF($A112="","",VLOOKUP($A112,'Annex 2 EHV charges'!$D:$O,3,0))</f>
        <v>2100041212230</v>
      </c>
      <c r="D112" s="101" t="str">
        <f>IF($A112="","",VLOOKUP($A112,'Annex 2 EHV charges'!$D:$O,4,0))</f>
        <v>Pentre Solar Farm</v>
      </c>
      <c r="E112" s="103" t="str">
        <f>IFERROR(IF(VLOOKUP($A112,'Annex 2 EHV charges'!$D:$O,9,FALSE)=0,"",VLOOKUP($A112,'Annex 2 EHV charges'!$D:$O,9,FALSE)),"")</f>
        <v/>
      </c>
      <c r="F112" s="104">
        <f>IFERROR(IF(VLOOKUP($A112,'Annex 2 EHV charges'!$D:$O,10,FALSE)=0,"",VLOOKUP($A112,'Annex 2 EHV charges'!$D:$O,10,FALSE)),"")</f>
        <v>1503.57</v>
      </c>
      <c r="G112" s="105">
        <f>IFERROR(IF(VLOOKUP($A112,'Annex 2 EHV charges'!$D:$O,11,FALSE)=0,"",VLOOKUP($A112,'Annex 2 EHV charges'!$D:$O,11,FALSE)),"")</f>
        <v>0.05</v>
      </c>
      <c r="H112" s="105">
        <f>IFERROR(IF(VLOOKUP($A112,'Annex 2 EHV charges'!$D:$O,12,FALSE)=0,"",VLOOKUP($A112,'Annex 2 EHV charges'!$D:$O,12,FALSE)),"")</f>
        <v>0.05</v>
      </c>
    </row>
    <row r="113" spans="1:8" x14ac:dyDescent="0.2">
      <c r="A113" s="102">
        <f t="array" ref="A113">IFERROR(INDEX('Annex 2 EHV charges'!$D$11:$D$410, MATCH(0, IF(ISBLANK('Annex 2 EHV charges'!$D$11:$D$410),1, COUNTIF(A$4:$A112, 'Annex 2 EHV charges'!$D$11:$D$410)), 0)),"")</f>
        <v>956</v>
      </c>
      <c r="B113" s="101">
        <f>IF($A113="","",VLOOKUP($A113,'Annex 2 EHV charges'!$D:$O,2,0))</f>
        <v>956</v>
      </c>
      <c r="C113" s="102">
        <f>IF($A113="","",VLOOKUP($A113,'Annex 2 EHV charges'!$D:$O,3,0))</f>
        <v>2100041221068</v>
      </c>
      <c r="D113" s="101" t="str">
        <f>IF($A113="","",VLOOKUP($A113,'Annex 2 EHV charges'!$D:$O,4,0))</f>
        <v>Barry STOR</v>
      </c>
      <c r="E113" s="103">
        <f>IFERROR(IF(VLOOKUP($A113,'Annex 2 EHV charges'!$D:$O,9,FALSE)=0,"",VLOOKUP($A113,'Annex 2 EHV charges'!$D:$O,9,FALSE)),"")</f>
        <v>-0.56699999999999995</v>
      </c>
      <c r="F113" s="104">
        <f>IFERROR(IF(VLOOKUP($A113,'Annex 2 EHV charges'!$D:$O,10,FALSE)=0,"",VLOOKUP($A113,'Annex 2 EHV charges'!$D:$O,10,FALSE)),"")</f>
        <v>478.8</v>
      </c>
      <c r="G113" s="105">
        <f>IFERROR(IF(VLOOKUP($A113,'Annex 2 EHV charges'!$D:$O,11,FALSE)=0,"",VLOOKUP($A113,'Annex 2 EHV charges'!$D:$O,11,FALSE)),"")</f>
        <v>0.05</v>
      </c>
      <c r="H113" s="105">
        <f>IFERROR(IF(VLOOKUP($A113,'Annex 2 EHV charges'!$D:$O,12,FALSE)=0,"",VLOOKUP($A113,'Annex 2 EHV charges'!$D:$O,12,FALSE)),"")</f>
        <v>0.05</v>
      </c>
    </row>
    <row r="114" spans="1:8" x14ac:dyDescent="0.2">
      <c r="A114" s="102">
        <f t="array" ref="A114">IFERROR(INDEX('Annex 2 EHV charges'!$D$11:$D$410, MATCH(0, IF(ISBLANK('Annex 2 EHV charges'!$D$11:$D$410),1, COUNTIF(A$4:$A113, 'Annex 2 EHV charges'!$D$11:$D$410)), 0)),"")</f>
        <v>957</v>
      </c>
      <c r="B114" s="101">
        <f>IF($A114="","",VLOOKUP($A114,'Annex 2 EHV charges'!$D:$O,2,0))</f>
        <v>957</v>
      </c>
      <c r="C114" s="102">
        <f>IF($A114="","",VLOOKUP($A114,'Annex 2 EHV charges'!$D:$O,3,0))</f>
        <v>2100041230842</v>
      </c>
      <c r="D114" s="101" t="str">
        <f>IF($A114="","",VLOOKUP($A114,'Annex 2 EHV charges'!$D:$O,4,0))</f>
        <v>Fenton Farm PV</v>
      </c>
      <c r="E114" s="103" t="str">
        <f>IFERROR(IF(VLOOKUP($A114,'Annex 2 EHV charges'!$D:$O,9,FALSE)=0,"",VLOOKUP($A114,'Annex 2 EHV charges'!$D:$O,9,FALSE)),"")</f>
        <v/>
      </c>
      <c r="F114" s="104">
        <f>IFERROR(IF(VLOOKUP($A114,'Annex 2 EHV charges'!$D:$O,10,FALSE)=0,"",VLOOKUP($A114,'Annex 2 EHV charges'!$D:$O,10,FALSE)),"")</f>
        <v>2190.91</v>
      </c>
      <c r="G114" s="105">
        <f>IFERROR(IF(VLOOKUP($A114,'Annex 2 EHV charges'!$D:$O,11,FALSE)=0,"",VLOOKUP($A114,'Annex 2 EHV charges'!$D:$O,11,FALSE)),"")</f>
        <v>0.05</v>
      </c>
      <c r="H114" s="105">
        <f>IFERROR(IF(VLOOKUP($A114,'Annex 2 EHV charges'!$D:$O,12,FALSE)=0,"",VLOOKUP($A114,'Annex 2 EHV charges'!$D:$O,12,FALSE)),"")</f>
        <v>0.05</v>
      </c>
    </row>
    <row r="115" spans="1:8" x14ac:dyDescent="0.2">
      <c r="A115" s="102">
        <f t="array" ref="A115">IFERROR(INDEX('Annex 2 EHV charges'!$D$11:$D$410, MATCH(0, IF(ISBLANK('Annex 2 EHV charges'!$D$11:$D$410),1, COUNTIF(A$4:$A114, 'Annex 2 EHV charges'!$D$11:$D$410)), 0)),"")</f>
        <v>958</v>
      </c>
      <c r="B115" s="101">
        <f>IF($A115="","",VLOOKUP($A115,'Annex 2 EHV charges'!$D:$O,2,0))</f>
        <v>958</v>
      </c>
      <c r="C115" s="102">
        <f>IF($A115="","",VLOOKUP($A115,'Annex 2 EHV charges'!$D:$O,3,0))</f>
        <v>2100041240353</v>
      </c>
      <c r="D115" s="101" t="str">
        <f>IF($A115="","",VLOOKUP($A115,'Annex 2 EHV charges'!$D:$O,4,0))</f>
        <v>Yerbeston Gate Farm PV</v>
      </c>
      <c r="E115" s="103" t="str">
        <f>IFERROR(IF(VLOOKUP($A115,'Annex 2 EHV charges'!$D:$O,9,FALSE)=0,"",VLOOKUP($A115,'Annex 2 EHV charges'!$D:$O,9,FALSE)),"")</f>
        <v/>
      </c>
      <c r="F115" s="104">
        <f>IFERROR(IF(VLOOKUP($A115,'Annex 2 EHV charges'!$D:$O,10,FALSE)=0,"",VLOOKUP($A115,'Annex 2 EHV charges'!$D:$O,10,FALSE)),"")</f>
        <v>1152.21</v>
      </c>
      <c r="G115" s="105">
        <f>IFERROR(IF(VLOOKUP($A115,'Annex 2 EHV charges'!$D:$O,11,FALSE)=0,"",VLOOKUP($A115,'Annex 2 EHV charges'!$D:$O,11,FALSE)),"")</f>
        <v>0.05</v>
      </c>
      <c r="H115" s="105">
        <f>IFERROR(IF(VLOOKUP($A115,'Annex 2 EHV charges'!$D:$O,12,FALSE)=0,"",VLOOKUP($A115,'Annex 2 EHV charges'!$D:$O,12,FALSE)),"")</f>
        <v>0.05</v>
      </c>
    </row>
    <row r="116" spans="1:8" x14ac:dyDescent="0.2">
      <c r="A116" s="102">
        <f t="array" ref="A116">IFERROR(INDEX('Annex 2 EHV charges'!$D$11:$D$410, MATCH(0, IF(ISBLANK('Annex 2 EHV charges'!$D$11:$D$410),1, COUNTIF(A$4:$A115, 'Annex 2 EHV charges'!$D$11:$D$410)), 0)),"")</f>
        <v>959</v>
      </c>
      <c r="B116" s="101">
        <f>IF($A116="","",VLOOKUP($A116,'Annex 2 EHV charges'!$D:$O,2,0))</f>
        <v>959</v>
      </c>
      <c r="C116" s="102">
        <f>IF($A116="","",VLOOKUP($A116,'Annex 2 EHV charges'!$D:$O,3,0))</f>
        <v>2100041251267</v>
      </c>
      <c r="D116" s="101" t="str">
        <f>IF($A116="","",VLOOKUP($A116,'Annex 2 EHV charges'!$D:$O,4,0))</f>
        <v>Pen Y Cae PV</v>
      </c>
      <c r="E116" s="103" t="str">
        <f>IFERROR(IF(VLOOKUP($A116,'Annex 2 EHV charges'!$D:$O,9,FALSE)=0,"",VLOOKUP($A116,'Annex 2 EHV charges'!$D:$O,9,FALSE)),"")</f>
        <v/>
      </c>
      <c r="F116" s="104">
        <f>IFERROR(IF(VLOOKUP($A116,'Annex 2 EHV charges'!$D:$O,10,FALSE)=0,"",VLOOKUP($A116,'Annex 2 EHV charges'!$D:$O,10,FALSE)),"")</f>
        <v>654.34</v>
      </c>
      <c r="G116" s="105">
        <f>IFERROR(IF(VLOOKUP($A116,'Annex 2 EHV charges'!$D:$O,11,FALSE)=0,"",VLOOKUP($A116,'Annex 2 EHV charges'!$D:$O,11,FALSE)),"")</f>
        <v>0.05</v>
      </c>
      <c r="H116" s="105">
        <f>IFERROR(IF(VLOOKUP($A116,'Annex 2 EHV charges'!$D:$O,12,FALSE)=0,"",VLOOKUP($A116,'Annex 2 EHV charges'!$D:$O,12,FALSE)),"")</f>
        <v>0.05</v>
      </c>
    </row>
    <row r="117" spans="1:8" x14ac:dyDescent="0.2">
      <c r="A117" s="102">
        <f t="array" ref="A117">IFERROR(INDEX('Annex 2 EHV charges'!$D$11:$D$410, MATCH(0, IF(ISBLANK('Annex 2 EHV charges'!$D$11:$D$410),1, COUNTIF(A$4:$A116, 'Annex 2 EHV charges'!$D$11:$D$410)), 0)),"")</f>
        <v>960</v>
      </c>
      <c r="B117" s="101">
        <f>IF($A117="","",VLOOKUP($A117,'Annex 2 EHV charges'!$D:$O,2,0))</f>
        <v>960</v>
      </c>
      <c r="C117" s="102">
        <f>IF($A117="","",VLOOKUP($A117,'Annex 2 EHV charges'!$D:$O,3,0))</f>
        <v>2100041251285</v>
      </c>
      <c r="D117" s="101" t="str">
        <f>IF($A117="","",VLOOKUP($A117,'Annex 2 EHV charges'!$D:$O,4,0))</f>
        <v>Saron PV</v>
      </c>
      <c r="E117" s="103" t="str">
        <f>IFERROR(IF(VLOOKUP($A117,'Annex 2 EHV charges'!$D:$O,9,FALSE)=0,"",VLOOKUP($A117,'Annex 2 EHV charges'!$D:$O,9,FALSE)),"")</f>
        <v/>
      </c>
      <c r="F117" s="104">
        <f>IFERROR(IF(VLOOKUP($A117,'Annex 2 EHV charges'!$D:$O,10,FALSE)=0,"",VLOOKUP($A117,'Annex 2 EHV charges'!$D:$O,10,FALSE)),"")</f>
        <v>1274.3900000000001</v>
      </c>
      <c r="G117" s="105">
        <f>IFERROR(IF(VLOOKUP($A117,'Annex 2 EHV charges'!$D:$O,11,FALSE)=0,"",VLOOKUP($A117,'Annex 2 EHV charges'!$D:$O,11,FALSE)),"")</f>
        <v>0.05</v>
      </c>
      <c r="H117" s="105">
        <f>IFERROR(IF(VLOOKUP($A117,'Annex 2 EHV charges'!$D:$O,12,FALSE)=0,"",VLOOKUP($A117,'Annex 2 EHV charges'!$D:$O,12,FALSE)),"")</f>
        <v>0.05</v>
      </c>
    </row>
    <row r="118" spans="1:8" x14ac:dyDescent="0.2">
      <c r="A118" s="102">
        <f t="array" ref="A118">IFERROR(INDEX('Annex 2 EHV charges'!$D$11:$D$410, MATCH(0, IF(ISBLANK('Annex 2 EHV charges'!$D$11:$D$410),1, COUNTIF(A$4:$A117, 'Annex 2 EHV charges'!$D$11:$D$410)), 0)),"")</f>
        <v>961</v>
      </c>
      <c r="B118" s="101">
        <f>IF($A118="","",VLOOKUP($A118,'Annex 2 EHV charges'!$D:$O,2,0))</f>
        <v>961</v>
      </c>
      <c r="C118" s="102">
        <f>IF($A118="","",VLOOKUP($A118,'Annex 2 EHV charges'!$D:$O,3,0))</f>
        <v>2100041254978</v>
      </c>
      <c r="D118" s="101" t="str">
        <f>IF($A118="","",VLOOKUP($A118,'Annex 2 EHV charges'!$D:$O,4,0))</f>
        <v>Hendre Fawr PV</v>
      </c>
      <c r="E118" s="103" t="str">
        <f>IFERROR(IF(VLOOKUP($A118,'Annex 2 EHV charges'!$D:$O,9,FALSE)=0,"",VLOOKUP($A118,'Annex 2 EHV charges'!$D:$O,9,FALSE)),"")</f>
        <v/>
      </c>
      <c r="F118" s="104">
        <f>IFERROR(IF(VLOOKUP($A118,'Annex 2 EHV charges'!$D:$O,10,FALSE)=0,"",VLOOKUP($A118,'Annex 2 EHV charges'!$D:$O,10,FALSE)),"")</f>
        <v>547.29999999999995</v>
      </c>
      <c r="G118" s="105">
        <f>IFERROR(IF(VLOOKUP($A118,'Annex 2 EHV charges'!$D:$O,11,FALSE)=0,"",VLOOKUP($A118,'Annex 2 EHV charges'!$D:$O,11,FALSE)),"")</f>
        <v>0.05</v>
      </c>
      <c r="H118" s="105">
        <f>IFERROR(IF(VLOOKUP($A118,'Annex 2 EHV charges'!$D:$O,12,FALSE)=0,"",VLOOKUP($A118,'Annex 2 EHV charges'!$D:$O,12,FALSE)),"")</f>
        <v>0.05</v>
      </c>
    </row>
    <row r="119" spans="1:8" x14ac:dyDescent="0.2">
      <c r="A119" s="102">
        <f t="array" ref="A119">IFERROR(INDEX('Annex 2 EHV charges'!$D$11:$D$410, MATCH(0, IF(ISBLANK('Annex 2 EHV charges'!$D$11:$D$410),1, COUNTIF(A$4:$A118, 'Annex 2 EHV charges'!$D$11:$D$410)), 0)),"")</f>
        <v>962</v>
      </c>
      <c r="B119" s="101">
        <f>IF($A119="","",VLOOKUP($A119,'Annex 2 EHV charges'!$D:$O,2,0))</f>
        <v>962</v>
      </c>
      <c r="C119" s="102">
        <f>IF($A119="","",VLOOKUP($A119,'Annex 2 EHV charges'!$D:$O,3,0))</f>
        <v>2100041257269</v>
      </c>
      <c r="D119" s="101" t="str">
        <f>IF($A119="","",VLOOKUP($A119,'Annex 2 EHV charges'!$D:$O,4,0))</f>
        <v>Hendai Farm PV</v>
      </c>
      <c r="E119" s="103" t="str">
        <f>IFERROR(IF(VLOOKUP($A119,'Annex 2 EHV charges'!$D:$O,9,FALSE)=0,"",VLOOKUP($A119,'Annex 2 EHV charges'!$D:$O,9,FALSE)),"")</f>
        <v/>
      </c>
      <c r="F119" s="104">
        <f>IFERROR(IF(VLOOKUP($A119,'Annex 2 EHV charges'!$D:$O,10,FALSE)=0,"",VLOOKUP($A119,'Annex 2 EHV charges'!$D:$O,10,FALSE)),"")</f>
        <v>520.4</v>
      </c>
      <c r="G119" s="105">
        <f>IFERROR(IF(VLOOKUP($A119,'Annex 2 EHV charges'!$D:$O,11,FALSE)=0,"",VLOOKUP($A119,'Annex 2 EHV charges'!$D:$O,11,FALSE)),"")</f>
        <v>0.05</v>
      </c>
      <c r="H119" s="105">
        <f>IFERROR(IF(VLOOKUP($A119,'Annex 2 EHV charges'!$D:$O,12,FALSE)=0,"",VLOOKUP($A119,'Annex 2 EHV charges'!$D:$O,12,FALSE)),"")</f>
        <v>0.05</v>
      </c>
    </row>
    <row r="120" spans="1:8" x14ac:dyDescent="0.2">
      <c r="A120" s="102">
        <f t="array" ref="A120">IFERROR(INDEX('Annex 2 EHV charges'!$D$11:$D$410, MATCH(0, IF(ISBLANK('Annex 2 EHV charges'!$D$11:$D$410),1, COUNTIF(A$4:$A119, 'Annex 2 EHV charges'!$D$11:$D$410)), 0)),"")</f>
        <v>963</v>
      </c>
      <c r="B120" s="101">
        <f>IF($A120="","",VLOOKUP($A120,'Annex 2 EHV charges'!$D:$O,2,0))</f>
        <v>963</v>
      </c>
      <c r="C120" s="102">
        <f>IF($A120="","",VLOOKUP($A120,'Annex 2 EHV charges'!$D:$O,3,0))</f>
        <v>2100041258607</v>
      </c>
      <c r="D120" s="101" t="str">
        <f>IF($A120="","",VLOOKUP($A120,'Annex 2 EHV charges'!$D:$O,4,0))</f>
        <v>Cwm Cae Singrug PV</v>
      </c>
      <c r="E120" s="103" t="str">
        <f>IFERROR(IF(VLOOKUP($A120,'Annex 2 EHV charges'!$D:$O,9,FALSE)=0,"",VLOOKUP($A120,'Annex 2 EHV charges'!$D:$O,9,FALSE)),"")</f>
        <v/>
      </c>
      <c r="F120" s="104">
        <f>IFERROR(IF(VLOOKUP($A120,'Annex 2 EHV charges'!$D:$O,10,FALSE)=0,"",VLOOKUP($A120,'Annex 2 EHV charges'!$D:$O,10,FALSE)),"")</f>
        <v>541.35</v>
      </c>
      <c r="G120" s="105">
        <f>IFERROR(IF(VLOOKUP($A120,'Annex 2 EHV charges'!$D:$O,11,FALSE)=0,"",VLOOKUP($A120,'Annex 2 EHV charges'!$D:$O,11,FALSE)),"")</f>
        <v>0.05</v>
      </c>
      <c r="H120" s="105">
        <f>IFERROR(IF(VLOOKUP($A120,'Annex 2 EHV charges'!$D:$O,12,FALSE)=0,"",VLOOKUP($A120,'Annex 2 EHV charges'!$D:$O,12,FALSE)),"")</f>
        <v>0.05</v>
      </c>
    </row>
    <row r="121" spans="1:8" x14ac:dyDescent="0.2">
      <c r="A121" s="102">
        <f t="array" ref="A121">IFERROR(INDEX('Annex 2 EHV charges'!$D$11:$D$410, MATCH(0, IF(ISBLANK('Annex 2 EHV charges'!$D$11:$D$410),1, COUNTIF(A$4:$A120, 'Annex 2 EHV charges'!$D$11:$D$410)), 0)),"")</f>
        <v>964</v>
      </c>
      <c r="B121" s="101">
        <f>IF($A121="","",VLOOKUP($A121,'Annex 2 EHV charges'!$D:$O,2,0))</f>
        <v>964</v>
      </c>
      <c r="C121" s="102">
        <f>IF($A121="","",VLOOKUP($A121,'Annex 2 EHV charges'!$D:$O,3,0))</f>
        <v>2100041252837</v>
      </c>
      <c r="D121" s="101" t="str">
        <f>IF($A121="","",VLOOKUP($A121,'Annex 2 EHV charges'!$D:$O,4,0))</f>
        <v>Brynteg Farm PV</v>
      </c>
      <c r="E121" s="103" t="str">
        <f>IFERROR(IF(VLOOKUP($A121,'Annex 2 EHV charges'!$D:$O,9,FALSE)=0,"",VLOOKUP($A121,'Annex 2 EHV charges'!$D:$O,9,FALSE)),"")</f>
        <v/>
      </c>
      <c r="F121" s="104">
        <f>IFERROR(IF(VLOOKUP($A121,'Annex 2 EHV charges'!$D:$O,10,FALSE)=0,"",VLOOKUP($A121,'Annex 2 EHV charges'!$D:$O,10,FALSE)),"")</f>
        <v>510.31</v>
      </c>
      <c r="G121" s="105">
        <f>IFERROR(IF(VLOOKUP($A121,'Annex 2 EHV charges'!$D:$O,11,FALSE)=0,"",VLOOKUP($A121,'Annex 2 EHV charges'!$D:$O,11,FALSE)),"")</f>
        <v>0.05</v>
      </c>
      <c r="H121" s="105">
        <f>IFERROR(IF(VLOOKUP($A121,'Annex 2 EHV charges'!$D:$O,12,FALSE)=0,"",VLOOKUP($A121,'Annex 2 EHV charges'!$D:$O,12,FALSE)),"")</f>
        <v>0.05</v>
      </c>
    </row>
    <row r="122" spans="1:8" x14ac:dyDescent="0.2">
      <c r="A122" s="102">
        <f t="array" ref="A122">IFERROR(INDEX('Annex 2 EHV charges'!$D$11:$D$410, MATCH(0, IF(ISBLANK('Annex 2 EHV charges'!$D$11:$D$410),1, COUNTIF(A$4:$A121, 'Annex 2 EHV charges'!$D$11:$D$410)), 0)),"")</f>
        <v>965</v>
      </c>
      <c r="B122" s="101">
        <f>IF($A122="","",VLOOKUP($A122,'Annex 2 EHV charges'!$D:$O,2,0))</f>
        <v>965</v>
      </c>
      <c r="C122" s="102">
        <f>IF($A122="","",VLOOKUP($A122,'Annex 2 EHV charges'!$D:$O,3,0))</f>
        <v>2100041260313</v>
      </c>
      <c r="D122" s="101" t="str">
        <f>IF($A122="","",VLOOKUP($A122,'Annex 2 EHV charges'!$D:$O,4,0))</f>
        <v>Court Coleman PV</v>
      </c>
      <c r="E122" s="103" t="str">
        <f>IFERROR(IF(VLOOKUP($A122,'Annex 2 EHV charges'!$D:$O,9,FALSE)=0,"",VLOOKUP($A122,'Annex 2 EHV charges'!$D:$O,9,FALSE)),"")</f>
        <v/>
      </c>
      <c r="F122" s="104">
        <f>IFERROR(IF(VLOOKUP($A122,'Annex 2 EHV charges'!$D:$O,10,FALSE)=0,"",VLOOKUP($A122,'Annex 2 EHV charges'!$D:$O,10,FALSE)),"")</f>
        <v>2907.93</v>
      </c>
      <c r="G122" s="105">
        <f>IFERROR(IF(VLOOKUP($A122,'Annex 2 EHV charges'!$D:$O,11,FALSE)=0,"",VLOOKUP($A122,'Annex 2 EHV charges'!$D:$O,11,FALSE)),"")</f>
        <v>0.05</v>
      </c>
      <c r="H122" s="105">
        <f>IFERROR(IF(VLOOKUP($A122,'Annex 2 EHV charges'!$D:$O,12,FALSE)=0,"",VLOOKUP($A122,'Annex 2 EHV charges'!$D:$O,12,FALSE)),"")</f>
        <v>0.05</v>
      </c>
    </row>
    <row r="123" spans="1:8" x14ac:dyDescent="0.2">
      <c r="A123" s="102">
        <f t="array" ref="A123">IFERROR(INDEX('Annex 2 EHV charges'!$D$11:$D$410, MATCH(0, IF(ISBLANK('Annex 2 EHV charges'!$D$11:$D$410),1, COUNTIF(A$4:$A122, 'Annex 2 EHV charges'!$D$11:$D$410)), 0)),"")</f>
        <v>966</v>
      </c>
      <c r="B123" s="101">
        <f>IF($A123="","",VLOOKUP($A123,'Annex 2 EHV charges'!$D:$O,2,0))</f>
        <v>966</v>
      </c>
      <c r="C123" s="102">
        <f>IF($A123="","",VLOOKUP($A123,'Annex 2 EHV charges'!$D:$O,3,0))</f>
        <v>2100041260340</v>
      </c>
      <c r="D123" s="101" t="str">
        <f>IF($A123="","",VLOOKUP($A123,'Annex 2 EHV charges'!$D:$O,4,0))</f>
        <v>Llwyndu Farm PV</v>
      </c>
      <c r="E123" s="103" t="str">
        <f>IFERROR(IF(VLOOKUP($A123,'Annex 2 EHV charges'!$D:$O,9,FALSE)=0,"",VLOOKUP($A123,'Annex 2 EHV charges'!$D:$O,9,FALSE)),"")</f>
        <v/>
      </c>
      <c r="F123" s="104">
        <f>IFERROR(IF(VLOOKUP($A123,'Annex 2 EHV charges'!$D:$O,10,FALSE)=0,"",VLOOKUP($A123,'Annex 2 EHV charges'!$D:$O,10,FALSE)),"")</f>
        <v>502.2</v>
      </c>
      <c r="G123" s="105">
        <f>IFERROR(IF(VLOOKUP($A123,'Annex 2 EHV charges'!$D:$O,11,FALSE)=0,"",VLOOKUP($A123,'Annex 2 EHV charges'!$D:$O,11,FALSE)),"")</f>
        <v>0.05</v>
      </c>
      <c r="H123" s="105">
        <f>IFERROR(IF(VLOOKUP($A123,'Annex 2 EHV charges'!$D:$O,12,FALSE)=0,"",VLOOKUP($A123,'Annex 2 EHV charges'!$D:$O,12,FALSE)),"")</f>
        <v>0.05</v>
      </c>
    </row>
    <row r="124" spans="1:8" x14ac:dyDescent="0.2">
      <c r="A124" s="102">
        <f t="array" ref="A124">IFERROR(INDEX('Annex 2 EHV charges'!$D$11:$D$410, MATCH(0, IF(ISBLANK('Annex 2 EHV charges'!$D$11:$D$410),1, COUNTIF(A$4:$A123, 'Annex 2 EHV charges'!$D$11:$D$410)), 0)),"")</f>
        <v>967</v>
      </c>
      <c r="B124" s="101">
        <f>IF($A124="","",VLOOKUP($A124,'Annex 2 EHV charges'!$D:$O,2,0))</f>
        <v>967</v>
      </c>
      <c r="C124" s="102">
        <f>IF($A124="","",VLOOKUP($A124,'Annex 2 EHV charges'!$D:$O,3,0))</f>
        <v>2100041260660</v>
      </c>
      <c r="D124" s="101" t="str">
        <f>IF($A124="","",VLOOKUP($A124,'Annex 2 EHV charges'!$D:$O,4,0))</f>
        <v>Cenin Energy Park (ex Stormy Down)</v>
      </c>
      <c r="E124" s="103" t="str">
        <f>IFERROR(IF(VLOOKUP($A124,'Annex 2 EHV charges'!$D:$O,9,FALSE)=0,"",VLOOKUP($A124,'Annex 2 EHV charges'!$D:$O,9,FALSE)),"")</f>
        <v/>
      </c>
      <c r="F124" s="104">
        <f>IFERROR(IF(VLOOKUP($A124,'Annex 2 EHV charges'!$D:$O,10,FALSE)=0,"",VLOOKUP($A124,'Annex 2 EHV charges'!$D:$O,10,FALSE)),"")</f>
        <v>694.85</v>
      </c>
      <c r="G124" s="105">
        <f>IFERROR(IF(VLOOKUP($A124,'Annex 2 EHV charges'!$D:$O,11,FALSE)=0,"",VLOOKUP($A124,'Annex 2 EHV charges'!$D:$O,11,FALSE)),"")</f>
        <v>0.05</v>
      </c>
      <c r="H124" s="105">
        <f>IFERROR(IF(VLOOKUP($A124,'Annex 2 EHV charges'!$D:$O,12,FALSE)=0,"",VLOOKUP($A124,'Annex 2 EHV charges'!$D:$O,12,FALSE)),"")</f>
        <v>0.05</v>
      </c>
    </row>
    <row r="125" spans="1:8" x14ac:dyDescent="0.2">
      <c r="A125" s="102">
        <f t="array" ref="A125">IFERROR(INDEX('Annex 2 EHV charges'!$D$11:$D$410, MATCH(0, IF(ISBLANK('Annex 2 EHV charges'!$D$11:$D$410),1, COUNTIF(A$4:$A124, 'Annex 2 EHV charges'!$D$11:$D$410)), 0)),"")</f>
        <v>968</v>
      </c>
      <c r="B125" s="101">
        <f>IF($A125="","",VLOOKUP($A125,'Annex 2 EHV charges'!$D:$O,2,0))</f>
        <v>968</v>
      </c>
      <c r="C125" s="102">
        <f>IF($A125="","",VLOOKUP($A125,'Annex 2 EHV charges'!$D:$O,3,0))</f>
        <v>2100041260642</v>
      </c>
      <c r="D125" s="101" t="str">
        <f>IF($A125="","",VLOOKUP($A125,'Annex 2 EHV charges'!$D:$O,4,0))</f>
        <v>Abergelli Farm PV</v>
      </c>
      <c r="E125" s="103" t="str">
        <f>IFERROR(IF(VLOOKUP($A125,'Annex 2 EHV charges'!$D:$O,9,FALSE)=0,"",VLOOKUP($A125,'Annex 2 EHV charges'!$D:$O,9,FALSE)),"")</f>
        <v/>
      </c>
      <c r="F125" s="104">
        <f>IFERROR(IF(VLOOKUP($A125,'Annex 2 EHV charges'!$D:$O,10,FALSE)=0,"",VLOOKUP($A125,'Annex 2 EHV charges'!$D:$O,10,FALSE)),"")</f>
        <v>2338</v>
      </c>
      <c r="G125" s="105">
        <f>IFERROR(IF(VLOOKUP($A125,'Annex 2 EHV charges'!$D:$O,11,FALSE)=0,"",VLOOKUP($A125,'Annex 2 EHV charges'!$D:$O,11,FALSE)),"")</f>
        <v>0.05</v>
      </c>
      <c r="H125" s="105">
        <f>IFERROR(IF(VLOOKUP($A125,'Annex 2 EHV charges'!$D:$O,12,FALSE)=0,"",VLOOKUP($A125,'Annex 2 EHV charges'!$D:$O,12,FALSE)),"")</f>
        <v>0.05</v>
      </c>
    </row>
    <row r="126" spans="1:8" x14ac:dyDescent="0.2">
      <c r="A126" s="102">
        <f t="array" ref="A126">IFERROR(INDEX('Annex 2 EHV charges'!$D$11:$D$410, MATCH(0, IF(ISBLANK('Annex 2 EHV charges'!$D$11:$D$410),1, COUNTIF(A$4:$A125, 'Annex 2 EHV charges'!$D$11:$D$410)), 0)),"")</f>
        <v>969</v>
      </c>
      <c r="B126" s="101">
        <f>IF($A126="","",VLOOKUP($A126,'Annex 2 EHV charges'!$D:$O,2,0))</f>
        <v>969</v>
      </c>
      <c r="C126" s="102">
        <f>IF($A126="","",VLOOKUP($A126,'Annex 2 EHV charges'!$D:$O,3,0))</f>
        <v>2100041264099</v>
      </c>
      <c r="D126" s="101" t="str">
        <f>IF($A126="","",VLOOKUP($A126,'Annex 2 EHV charges'!$D:$O,4,0))</f>
        <v>Crug Mawr Farm PV</v>
      </c>
      <c r="E126" s="103" t="str">
        <f>IFERROR(IF(VLOOKUP($A126,'Annex 2 EHV charges'!$D:$O,9,FALSE)=0,"",VLOOKUP($A126,'Annex 2 EHV charges'!$D:$O,9,FALSE)),"")</f>
        <v/>
      </c>
      <c r="F126" s="104">
        <f>IFERROR(IF(VLOOKUP($A126,'Annex 2 EHV charges'!$D:$O,10,FALSE)=0,"",VLOOKUP($A126,'Annex 2 EHV charges'!$D:$O,10,FALSE)),"")</f>
        <v>994.78</v>
      </c>
      <c r="G126" s="105">
        <f>IFERROR(IF(VLOOKUP($A126,'Annex 2 EHV charges'!$D:$O,11,FALSE)=0,"",VLOOKUP($A126,'Annex 2 EHV charges'!$D:$O,11,FALSE)),"")</f>
        <v>0.05</v>
      </c>
      <c r="H126" s="105">
        <f>IFERROR(IF(VLOOKUP($A126,'Annex 2 EHV charges'!$D:$O,12,FALSE)=0,"",VLOOKUP($A126,'Annex 2 EHV charges'!$D:$O,12,FALSE)),"")</f>
        <v>0.05</v>
      </c>
    </row>
    <row r="127" spans="1:8" x14ac:dyDescent="0.2">
      <c r="A127" s="102">
        <f t="array" ref="A127">IFERROR(INDEX('Annex 2 EHV charges'!$D$11:$D$410, MATCH(0, IF(ISBLANK('Annex 2 EHV charges'!$D$11:$D$410),1, COUNTIF(A$4:$A126, 'Annex 2 EHV charges'!$D$11:$D$410)), 0)),"")</f>
        <v>970</v>
      </c>
      <c r="B127" s="101">
        <f>IF($A127="","",VLOOKUP($A127,'Annex 2 EHV charges'!$D:$O,2,0))</f>
        <v>970</v>
      </c>
      <c r="C127" s="102">
        <f>IF($A127="","",VLOOKUP($A127,'Annex 2 EHV charges'!$D:$O,3,0))</f>
        <v>2100041265525</v>
      </c>
      <c r="D127" s="101" t="str">
        <f>IF($A127="","",VLOOKUP($A127,'Annex 2 EHV charges'!$D:$O,4,0))</f>
        <v>Yerbeston Chapel Hill PV</v>
      </c>
      <c r="E127" s="103" t="str">
        <f>IFERROR(IF(VLOOKUP($A127,'Annex 2 EHV charges'!$D:$O,9,FALSE)=0,"",VLOOKUP($A127,'Annex 2 EHV charges'!$D:$O,9,FALSE)),"")</f>
        <v/>
      </c>
      <c r="F127" s="104">
        <f>IFERROR(IF(VLOOKUP($A127,'Annex 2 EHV charges'!$D:$O,10,FALSE)=0,"",VLOOKUP($A127,'Annex 2 EHV charges'!$D:$O,10,FALSE)),"")</f>
        <v>2810.48</v>
      </c>
      <c r="G127" s="105">
        <f>IFERROR(IF(VLOOKUP($A127,'Annex 2 EHV charges'!$D:$O,11,FALSE)=0,"",VLOOKUP($A127,'Annex 2 EHV charges'!$D:$O,11,FALSE)),"")</f>
        <v>0.05</v>
      </c>
      <c r="H127" s="105">
        <f>IFERROR(IF(VLOOKUP($A127,'Annex 2 EHV charges'!$D:$O,12,FALSE)=0,"",VLOOKUP($A127,'Annex 2 EHV charges'!$D:$O,12,FALSE)),"")</f>
        <v>0.05</v>
      </c>
    </row>
    <row r="128" spans="1:8" x14ac:dyDescent="0.2">
      <c r="A128" s="102">
        <f t="array" ref="A128">IFERROR(INDEX('Annex 2 EHV charges'!$D$11:$D$410, MATCH(0, IF(ISBLANK('Annex 2 EHV charges'!$D$11:$D$410),1, COUNTIF(A$4:$A127, 'Annex 2 EHV charges'!$D$11:$D$410)), 0)),"")</f>
        <v>971</v>
      </c>
      <c r="B128" s="101">
        <f>IF($A128="","",VLOOKUP($A128,'Annex 2 EHV charges'!$D:$O,2,0))</f>
        <v>971</v>
      </c>
      <c r="C128" s="102">
        <f>IF($A128="","",VLOOKUP($A128,'Annex 2 EHV charges'!$D:$O,3,0))</f>
        <v>2100041265818</v>
      </c>
      <c r="D128" s="101" t="str">
        <f>IF($A128="","",VLOOKUP($A128,'Annex 2 EHV charges'!$D:$O,4,0))</f>
        <v>Aberaman Park Phase 2</v>
      </c>
      <c r="E128" s="103">
        <f>IFERROR(IF(VLOOKUP($A128,'Annex 2 EHV charges'!$D:$O,9,FALSE)=0,"",VLOOKUP($A128,'Annex 2 EHV charges'!$D:$O,9,FALSE)),"")</f>
        <v>-1.9239999999999999</v>
      </c>
      <c r="F128" s="104">
        <f>IFERROR(IF(VLOOKUP($A128,'Annex 2 EHV charges'!$D:$O,10,FALSE)=0,"",VLOOKUP($A128,'Annex 2 EHV charges'!$D:$O,10,FALSE)),"")</f>
        <v>1442.87</v>
      </c>
      <c r="G128" s="105">
        <f>IFERROR(IF(VLOOKUP($A128,'Annex 2 EHV charges'!$D:$O,11,FALSE)=0,"",VLOOKUP($A128,'Annex 2 EHV charges'!$D:$O,11,FALSE)),"")</f>
        <v>0.05</v>
      </c>
      <c r="H128" s="105">
        <f>IFERROR(IF(VLOOKUP($A128,'Annex 2 EHV charges'!$D:$O,12,FALSE)=0,"",VLOOKUP($A128,'Annex 2 EHV charges'!$D:$O,12,FALSE)),"")</f>
        <v>0.05</v>
      </c>
    </row>
    <row r="129" spans="1:8" x14ac:dyDescent="0.2">
      <c r="A129" s="102">
        <f t="array" ref="A129">IFERROR(INDEX('Annex 2 EHV charges'!$D$11:$D$410, MATCH(0, IF(ISBLANK('Annex 2 EHV charges'!$D$11:$D$410),1, COUNTIF(A$4:$A128, 'Annex 2 EHV charges'!$D$11:$D$410)), 0)),"")</f>
        <v>972</v>
      </c>
      <c r="B129" s="101">
        <f>IF($A129="","",VLOOKUP($A129,'Annex 2 EHV charges'!$D:$O,2,0))</f>
        <v>972</v>
      </c>
      <c r="C129" s="102">
        <f>IF($A129="","",VLOOKUP($A129,'Annex 2 EHV charges'!$D:$O,3,0))</f>
        <v>2100041267930</v>
      </c>
      <c r="D129" s="101" t="str">
        <f>IF($A129="","",VLOOKUP($A129,'Annex 2 EHV charges'!$D:$O,4,0))</f>
        <v>Rhyd-y-Pandy PV</v>
      </c>
      <c r="E129" s="103" t="str">
        <f>IFERROR(IF(VLOOKUP($A129,'Annex 2 EHV charges'!$D:$O,9,FALSE)=0,"",VLOOKUP($A129,'Annex 2 EHV charges'!$D:$O,9,FALSE)),"")</f>
        <v/>
      </c>
      <c r="F129" s="104">
        <f>IFERROR(IF(VLOOKUP($A129,'Annex 2 EHV charges'!$D:$O,10,FALSE)=0,"",VLOOKUP($A129,'Annex 2 EHV charges'!$D:$O,10,FALSE)),"")</f>
        <v>891.99</v>
      </c>
      <c r="G129" s="105">
        <f>IFERROR(IF(VLOOKUP($A129,'Annex 2 EHV charges'!$D:$O,11,FALSE)=0,"",VLOOKUP($A129,'Annex 2 EHV charges'!$D:$O,11,FALSE)),"")</f>
        <v>0.05</v>
      </c>
      <c r="H129" s="105">
        <f>IFERROR(IF(VLOOKUP($A129,'Annex 2 EHV charges'!$D:$O,12,FALSE)=0,"",VLOOKUP($A129,'Annex 2 EHV charges'!$D:$O,12,FALSE)),"")</f>
        <v>0.05</v>
      </c>
    </row>
    <row r="130" spans="1:8" x14ac:dyDescent="0.2">
      <c r="A130" s="102">
        <f t="array" ref="A130">IFERROR(INDEX('Annex 2 EHV charges'!$D$11:$D$410, MATCH(0, IF(ISBLANK('Annex 2 EHV charges'!$D$11:$D$410),1, COUNTIF(A$4:$A129, 'Annex 2 EHV charges'!$D$11:$D$410)), 0)),"")</f>
        <v>973</v>
      </c>
      <c r="B130" s="101">
        <f>IF($A130="","",VLOOKUP($A130,'Annex 2 EHV charges'!$D:$O,2,0))</f>
        <v>973</v>
      </c>
      <c r="C130" s="102">
        <f>IF($A130="","",VLOOKUP($A130,'Annex 2 EHV charges'!$D:$O,3,0))</f>
        <v>2100041268846</v>
      </c>
      <c r="D130" s="101" t="str">
        <f>IF($A130="","",VLOOKUP($A130,'Annex 2 EHV charges'!$D:$O,4,0))</f>
        <v>Haverfordwest PV</v>
      </c>
      <c r="E130" s="103" t="str">
        <f>IFERROR(IF(VLOOKUP($A130,'Annex 2 EHV charges'!$D:$O,9,FALSE)=0,"",VLOOKUP($A130,'Annex 2 EHV charges'!$D:$O,9,FALSE)),"")</f>
        <v/>
      </c>
      <c r="F130" s="104">
        <f>IFERROR(IF(VLOOKUP($A130,'Annex 2 EHV charges'!$D:$O,10,FALSE)=0,"",VLOOKUP($A130,'Annex 2 EHV charges'!$D:$O,10,FALSE)),"")</f>
        <v>941.32</v>
      </c>
      <c r="G130" s="105">
        <f>IFERROR(IF(VLOOKUP($A130,'Annex 2 EHV charges'!$D:$O,11,FALSE)=0,"",VLOOKUP($A130,'Annex 2 EHV charges'!$D:$O,11,FALSE)),"")</f>
        <v>0.05</v>
      </c>
      <c r="H130" s="105">
        <f>IFERROR(IF(VLOOKUP($A130,'Annex 2 EHV charges'!$D:$O,12,FALSE)=0,"",VLOOKUP($A130,'Annex 2 EHV charges'!$D:$O,12,FALSE)),"")</f>
        <v>0.05</v>
      </c>
    </row>
    <row r="131" spans="1:8" x14ac:dyDescent="0.2">
      <c r="A131" s="102">
        <f t="array" ref="A131">IFERROR(INDEX('Annex 2 EHV charges'!$D$11:$D$410, MATCH(0, IF(ISBLANK('Annex 2 EHV charges'!$D$11:$D$410),1, COUNTIF(A$4:$A130, 'Annex 2 EHV charges'!$D$11:$D$410)), 0)),"")</f>
        <v>974</v>
      </c>
      <c r="B131" s="101">
        <f>IF($A131="","",VLOOKUP($A131,'Annex 2 EHV charges'!$D:$O,2,0))</f>
        <v>974</v>
      </c>
      <c r="C131" s="102">
        <f>IF($A131="","",VLOOKUP($A131,'Annex 2 EHV charges'!$D:$O,3,0))</f>
        <v>2100041269821</v>
      </c>
      <c r="D131" s="101" t="str">
        <f>IF($A131="","",VLOOKUP($A131,'Annex 2 EHV charges'!$D:$O,4,0))</f>
        <v>Blaenlliedi Farm WF</v>
      </c>
      <c r="E131" s="103" t="str">
        <f>IFERROR(IF(VLOOKUP($A131,'Annex 2 EHV charges'!$D:$O,9,FALSE)=0,"",VLOOKUP($A131,'Annex 2 EHV charges'!$D:$O,9,FALSE)),"")</f>
        <v/>
      </c>
      <c r="F131" s="104">
        <f>IFERROR(IF(VLOOKUP($A131,'Annex 2 EHV charges'!$D:$O,10,FALSE)=0,"",VLOOKUP($A131,'Annex 2 EHV charges'!$D:$O,10,FALSE)),"")</f>
        <v>666.15</v>
      </c>
      <c r="G131" s="105">
        <f>IFERROR(IF(VLOOKUP($A131,'Annex 2 EHV charges'!$D:$O,11,FALSE)=0,"",VLOOKUP($A131,'Annex 2 EHV charges'!$D:$O,11,FALSE)),"")</f>
        <v>0.05</v>
      </c>
      <c r="H131" s="105">
        <f>IFERROR(IF(VLOOKUP($A131,'Annex 2 EHV charges'!$D:$O,12,FALSE)=0,"",VLOOKUP($A131,'Annex 2 EHV charges'!$D:$O,12,FALSE)),"")</f>
        <v>0.05</v>
      </c>
    </row>
    <row r="132" spans="1:8" x14ac:dyDescent="0.2">
      <c r="A132" s="102">
        <f t="array" ref="A132">IFERROR(INDEX('Annex 2 EHV charges'!$D$11:$D$410, MATCH(0, IF(ISBLANK('Annex 2 EHV charges'!$D$11:$D$410),1, COUNTIF(A$4:$A131, 'Annex 2 EHV charges'!$D$11:$D$410)), 0)),"")</f>
        <v>7159</v>
      </c>
      <c r="B132" s="101">
        <f>IF($A132="","",VLOOKUP($A132,'Annex 2 EHV charges'!$D:$O,2,0))</f>
        <v>7159</v>
      </c>
      <c r="C132" s="102">
        <f>IF($A132="","",VLOOKUP($A132,'Annex 2 EHV charges'!$D:$O,3,0))</f>
        <v>7159</v>
      </c>
      <c r="D132" s="101" t="str">
        <f>IF($A132="","",VLOOKUP($A132,'Annex 2 EHV charges'!$D:$O,4,0))</f>
        <v>Solutia District Energy Newport</v>
      </c>
      <c r="E132" s="103">
        <f>IFERROR(IF(VLOOKUP($A132,'Annex 2 EHV charges'!$D:$O,9,FALSE)=0,"",VLOOKUP($A132,'Annex 2 EHV charges'!$D:$O,9,FALSE)),"")</f>
        <v>-8.0000000000000002E-3</v>
      </c>
      <c r="F132" s="104">
        <f>IFERROR(IF(VLOOKUP($A132,'Annex 2 EHV charges'!$D:$O,10,FALSE)=0,"",VLOOKUP($A132,'Annex 2 EHV charges'!$D:$O,10,FALSE)),"")</f>
        <v>203.79</v>
      </c>
      <c r="G132" s="105">
        <f>IFERROR(IF(VLOOKUP($A132,'Annex 2 EHV charges'!$D:$O,11,FALSE)=0,"",VLOOKUP($A132,'Annex 2 EHV charges'!$D:$O,11,FALSE)),"")</f>
        <v>0.05</v>
      </c>
      <c r="H132" s="105">
        <f>IFERROR(IF(VLOOKUP($A132,'Annex 2 EHV charges'!$D:$O,12,FALSE)=0,"",VLOOKUP($A132,'Annex 2 EHV charges'!$D:$O,12,FALSE)),"")</f>
        <v>0.05</v>
      </c>
    </row>
    <row r="133" spans="1:8" x14ac:dyDescent="0.2">
      <c r="A133" s="102">
        <f t="array" ref="A133">IFERROR(INDEX('Annex 2 EHV charges'!$D$11:$D$410, MATCH(0, IF(ISBLANK('Annex 2 EHV charges'!$D$11:$D$410),1, COUNTIF(A$4:$A132, 'Annex 2 EHV charges'!$D$11:$D$410)), 0)),"")</f>
        <v>7163</v>
      </c>
      <c r="B133" s="101">
        <f>IF($A133="","",VLOOKUP($A133,'Annex 2 EHV charges'!$D:$O,2,0))</f>
        <v>7163</v>
      </c>
      <c r="C133" s="102">
        <f>IF($A133="","",VLOOKUP($A133,'Annex 2 EHV charges'!$D:$O,3,0))</f>
        <v>7163</v>
      </c>
      <c r="D133" s="101" t="str">
        <f>IF($A133="","",VLOOKUP($A133,'Annex 2 EHV charges'!$D:$O,4,0))</f>
        <v>Aberaman Park</v>
      </c>
      <c r="E133" s="103">
        <f>IFERROR(IF(VLOOKUP($A133,'Annex 2 EHV charges'!$D:$O,9,FALSE)=0,"",VLOOKUP($A133,'Annex 2 EHV charges'!$D:$O,9,FALSE)),"")</f>
        <v>-0.72299999999999998</v>
      </c>
      <c r="F133" s="104">
        <f>IFERROR(IF(VLOOKUP($A133,'Annex 2 EHV charges'!$D:$O,10,FALSE)=0,"",VLOOKUP($A133,'Annex 2 EHV charges'!$D:$O,10,FALSE)),"")</f>
        <v>559.99</v>
      </c>
      <c r="G133" s="105">
        <f>IFERROR(IF(VLOOKUP($A133,'Annex 2 EHV charges'!$D:$O,11,FALSE)=0,"",VLOOKUP($A133,'Annex 2 EHV charges'!$D:$O,11,FALSE)),"")</f>
        <v>0.05</v>
      </c>
      <c r="H133" s="105">
        <f>IFERROR(IF(VLOOKUP($A133,'Annex 2 EHV charges'!$D:$O,12,FALSE)=0,"",VLOOKUP($A133,'Annex 2 EHV charges'!$D:$O,12,FALSE)),"")</f>
        <v>0.05</v>
      </c>
    </row>
    <row r="134" spans="1:8" x14ac:dyDescent="0.2">
      <c r="A134" s="102">
        <f t="array" ref="A134">IFERROR(INDEX('Annex 2 EHV charges'!$D$11:$D$410, MATCH(0, IF(ISBLANK('Annex 2 EHV charges'!$D$11:$D$410),1, COUNTIF(A$4:$A133, 'Annex 2 EHV charges'!$D$11:$D$410)), 0)),"")</f>
        <v>7329</v>
      </c>
      <c r="B134" s="101">
        <f>IF($A134="","",VLOOKUP($A134,'Annex 2 EHV charges'!$D:$O,2,0))</f>
        <v>7329</v>
      </c>
      <c r="C134" s="102">
        <f>IF($A134="","",VLOOKUP($A134,'Annex 2 EHV charges'!$D:$O,3,0))</f>
        <v>7329</v>
      </c>
      <c r="D134" s="101" t="str">
        <f>IF($A134="","",VLOOKUP($A134,'Annex 2 EHV charges'!$D:$O,4,0))</f>
        <v>Dowlais II STOR CVA</v>
      </c>
      <c r="E134" s="103">
        <f>IFERROR(IF(VLOOKUP($A134,'Annex 2 EHV charges'!$D:$O,9,FALSE)=0,"",VLOOKUP($A134,'Annex 2 EHV charges'!$D:$O,9,FALSE)),"")</f>
        <v>-4.5999999999999999E-2</v>
      </c>
      <c r="F134" s="104">
        <f>IFERROR(IF(VLOOKUP($A134,'Annex 2 EHV charges'!$D:$O,10,FALSE)=0,"",VLOOKUP($A134,'Annex 2 EHV charges'!$D:$O,10,FALSE)),"")</f>
        <v>1258.27</v>
      </c>
      <c r="G134" s="105">
        <f>IFERROR(IF(VLOOKUP($A134,'Annex 2 EHV charges'!$D:$O,11,FALSE)=0,"",VLOOKUP($A134,'Annex 2 EHV charges'!$D:$O,11,FALSE)),"")</f>
        <v>0.05</v>
      </c>
      <c r="H134" s="105">
        <f>IFERROR(IF(VLOOKUP($A134,'Annex 2 EHV charges'!$D:$O,12,FALSE)=0,"",VLOOKUP($A134,'Annex 2 EHV charges'!$D:$O,12,FALSE)),"")</f>
        <v>0.05</v>
      </c>
    </row>
    <row r="135" spans="1:8" x14ac:dyDescent="0.2">
      <c r="A135" s="102">
        <f t="array" ref="A135">IFERROR(INDEX('Annex 2 EHV charges'!$D$11:$D$410, MATCH(0, IF(ISBLANK('Annex 2 EHV charges'!$D$11:$D$410),1, COUNTIF(A$4:$A134, 'Annex 2 EHV charges'!$D$11:$D$410)), 0)),"")</f>
        <v>7347</v>
      </c>
      <c r="B135" s="101">
        <f>IF($A135="","",VLOOKUP($A135,'Annex 2 EHV charges'!$D:$O,2,0))</f>
        <v>7347</v>
      </c>
      <c r="C135" s="102">
        <f>IF($A135="","",VLOOKUP($A135,'Annex 2 EHV charges'!$D:$O,3,0))</f>
        <v>7347</v>
      </c>
      <c r="D135" s="101" t="str">
        <f>IF($A135="","",VLOOKUP($A135,'Annex 2 EHV charges'!$D:$O,4,0))</f>
        <v>Alcoa B STOR</v>
      </c>
      <c r="E135" s="103">
        <f>IFERROR(IF(VLOOKUP($A135,'Annex 2 EHV charges'!$D:$O,9,FALSE)=0,"",VLOOKUP($A135,'Annex 2 EHV charges'!$D:$O,9,FALSE)),"")</f>
        <v>-7.0000000000000001E-3</v>
      </c>
      <c r="F135" s="104">
        <f>IFERROR(IF(VLOOKUP($A135,'Annex 2 EHV charges'!$D:$O,10,FALSE)=0,"",VLOOKUP($A135,'Annex 2 EHV charges'!$D:$O,10,FALSE)),"")</f>
        <v>1021.48</v>
      </c>
      <c r="G135" s="105">
        <f>IFERROR(IF(VLOOKUP($A135,'Annex 2 EHV charges'!$D:$O,11,FALSE)=0,"",VLOOKUP($A135,'Annex 2 EHV charges'!$D:$O,11,FALSE)),"")</f>
        <v>0.05</v>
      </c>
      <c r="H135" s="105">
        <f>IFERROR(IF(VLOOKUP($A135,'Annex 2 EHV charges'!$D:$O,12,FALSE)=0,"",VLOOKUP($A135,'Annex 2 EHV charges'!$D:$O,12,FALSE)),"")</f>
        <v>0.05</v>
      </c>
    </row>
    <row r="136" spans="1:8" x14ac:dyDescent="0.2">
      <c r="A136" s="102" t="str">
        <f t="array" ref="A136">IFERROR(INDEX('Annex 2 EHV charges'!$D$11:$D$410, MATCH(0, IF(ISBLANK('Annex 2 EHV charges'!$D$11:$D$410),1, COUNTIF(A$4:$A135, 'Annex 2 EHV charges'!$D$11:$D$410)), 0)),"")</f>
        <v>New Export 1</v>
      </c>
      <c r="B136" s="101" t="str">
        <f>IF($A136="","",VLOOKUP($A136,'Annex 2 EHV charges'!$D:$O,2,0))</f>
        <v>New Export 1</v>
      </c>
      <c r="C136" s="102" t="str">
        <f>IF($A136="","",VLOOKUP($A136,'Annex 2 EHV charges'!$D:$O,3,0))</f>
        <v>New Export 1</v>
      </c>
      <c r="D136" s="101" t="str">
        <f>IF($A136="","",VLOOKUP($A136,'Annex 2 EHV charges'!$D:$O,4,0))</f>
        <v>Afon Llan 33kV PV</v>
      </c>
      <c r="E136" s="103" t="str">
        <f>IFERROR(IF(VLOOKUP($A136,'Annex 2 EHV charges'!$D:$O,9,FALSE)=0,"",VLOOKUP($A136,'Annex 2 EHV charges'!$D:$O,9,FALSE)),"")</f>
        <v/>
      </c>
      <c r="F136" s="104">
        <f>IFERROR(IF(VLOOKUP($A136,'Annex 2 EHV charges'!$D:$O,10,FALSE)=0,"",VLOOKUP($A136,'Annex 2 EHV charges'!$D:$O,10,FALSE)),"")</f>
        <v>1659.8</v>
      </c>
      <c r="G136" s="105">
        <f>IFERROR(IF(VLOOKUP($A136,'Annex 2 EHV charges'!$D:$O,11,FALSE)=0,"",VLOOKUP($A136,'Annex 2 EHV charges'!$D:$O,11,FALSE)),"")</f>
        <v>0.05</v>
      </c>
      <c r="H136" s="105">
        <f>IFERROR(IF(VLOOKUP($A136,'Annex 2 EHV charges'!$D:$O,12,FALSE)=0,"",VLOOKUP($A136,'Annex 2 EHV charges'!$D:$O,12,FALSE)),"")</f>
        <v>0.05</v>
      </c>
    </row>
    <row r="137" spans="1:8" x14ac:dyDescent="0.2">
      <c r="A137" s="102" t="str">
        <f t="array" ref="A137">IFERROR(INDEX('Annex 2 EHV charges'!$D$11:$D$410, MATCH(0, IF(ISBLANK('Annex 2 EHV charges'!$D$11:$D$410),1, COUNTIF(A$4:$A136, 'Annex 2 EHV charges'!$D$11:$D$410)), 0)),"")</f>
        <v>New Export 2</v>
      </c>
      <c r="B137" s="101" t="str">
        <f>IF($A137="","",VLOOKUP($A137,'Annex 2 EHV charges'!$D:$O,2,0))</f>
        <v>New Export 2</v>
      </c>
      <c r="C137" s="102" t="str">
        <f>IF($A137="","",VLOOKUP($A137,'Annex 2 EHV charges'!$D:$O,3,0))</f>
        <v>New Export 2</v>
      </c>
      <c r="D137" s="101" t="str">
        <f>IF($A137="","",VLOOKUP($A137,'Annex 2 EHV charges'!$D:$O,4,0))</f>
        <v>BLACKBERRY LANE 33kV</v>
      </c>
      <c r="E137" s="103" t="str">
        <f>IFERROR(IF(VLOOKUP($A137,'Annex 2 EHV charges'!$D:$O,9,FALSE)=0,"",VLOOKUP($A137,'Annex 2 EHV charges'!$D:$O,9,FALSE)),"")</f>
        <v/>
      </c>
      <c r="F137" s="104">
        <f>IFERROR(IF(VLOOKUP($A137,'Annex 2 EHV charges'!$D:$O,10,FALSE)=0,"",VLOOKUP($A137,'Annex 2 EHV charges'!$D:$O,10,FALSE)),"")</f>
        <v>2259.2199999999998</v>
      </c>
      <c r="G137" s="105">
        <f>IFERROR(IF(VLOOKUP($A137,'Annex 2 EHV charges'!$D:$O,11,FALSE)=0,"",VLOOKUP($A137,'Annex 2 EHV charges'!$D:$O,11,FALSE)),"")</f>
        <v>0.05</v>
      </c>
      <c r="H137" s="105">
        <f>IFERROR(IF(VLOOKUP($A137,'Annex 2 EHV charges'!$D:$O,12,FALSE)=0,"",VLOOKUP($A137,'Annex 2 EHV charges'!$D:$O,12,FALSE)),"")</f>
        <v>0.05</v>
      </c>
    </row>
    <row r="138" spans="1:8" x14ac:dyDescent="0.2">
      <c r="A138" s="102" t="str">
        <f t="array" ref="A138">IFERROR(INDEX('Annex 2 EHV charges'!$D$11:$D$410, MATCH(0, IF(ISBLANK('Annex 2 EHV charges'!$D$11:$D$410),1, COUNTIF(A$4:$A137, 'Annex 2 EHV charges'!$D$11:$D$410)), 0)),"")</f>
        <v>New Export 3</v>
      </c>
      <c r="B138" s="101" t="str">
        <f>IF($A138="","",VLOOKUP($A138,'Annex 2 EHV charges'!$D:$O,2,0))</f>
        <v>New Export 3</v>
      </c>
      <c r="C138" s="102" t="str">
        <f>IF($A138="","",VLOOKUP($A138,'Annex 2 EHV charges'!$D:$O,3,0))</f>
        <v>New Export 3</v>
      </c>
      <c r="D138" s="101" t="str">
        <f>IF($A138="","",VLOOKUP($A138,'Annex 2 EHV charges'!$D:$O,4,0))</f>
        <v>Brechfa Forest West Ext 132kV WF</v>
      </c>
      <c r="E138" s="103" t="str">
        <f>IFERROR(IF(VLOOKUP($A138,'Annex 2 EHV charges'!$D:$O,9,FALSE)=0,"",VLOOKUP($A138,'Annex 2 EHV charges'!$D:$O,9,FALSE)),"")</f>
        <v/>
      </c>
      <c r="F138" s="104">
        <f>IFERROR(IF(VLOOKUP($A138,'Annex 2 EHV charges'!$D:$O,10,FALSE)=0,"",VLOOKUP($A138,'Annex 2 EHV charges'!$D:$O,10,FALSE)),"")</f>
        <v>1134.9100000000001</v>
      </c>
      <c r="G138" s="105">
        <f>IFERROR(IF(VLOOKUP($A138,'Annex 2 EHV charges'!$D:$O,11,FALSE)=0,"",VLOOKUP($A138,'Annex 2 EHV charges'!$D:$O,11,FALSE)),"")</f>
        <v>0.05</v>
      </c>
      <c r="H138" s="105">
        <f>IFERROR(IF(VLOOKUP($A138,'Annex 2 EHV charges'!$D:$O,12,FALSE)=0,"",VLOOKUP($A138,'Annex 2 EHV charges'!$D:$O,12,FALSE)),"")</f>
        <v>0.05</v>
      </c>
    </row>
    <row r="139" spans="1:8" x14ac:dyDescent="0.2">
      <c r="A139" s="102" t="str">
        <f t="array" ref="A139">IFERROR(INDEX('Annex 2 EHV charges'!$D$11:$D$410, MATCH(0, IF(ISBLANK('Annex 2 EHV charges'!$D$11:$D$410),1, COUNTIF(A$4:$A138, 'Annex 2 EHV charges'!$D$11:$D$410)), 0)),"")</f>
        <v>New Export 4</v>
      </c>
      <c r="B139" s="101" t="str">
        <f>IF($A139="","",VLOOKUP($A139,'Annex 2 EHV charges'!$D:$O,2,0))</f>
        <v>New Export 4</v>
      </c>
      <c r="C139" s="102" t="str">
        <f>IF($A139="","",VLOOKUP($A139,'Annex 2 EHV charges'!$D:$O,3,0))</f>
        <v>New Export 4</v>
      </c>
      <c r="D139" s="101" t="str">
        <f>IF($A139="","",VLOOKUP($A139,'Annex 2 EHV charges'!$D:$O,4,0))</f>
        <v>Bryn Henllys 33kV PV</v>
      </c>
      <c r="E139" s="103" t="str">
        <f>IFERROR(IF(VLOOKUP($A139,'Annex 2 EHV charges'!$D:$O,9,FALSE)=0,"",VLOOKUP($A139,'Annex 2 EHV charges'!$D:$O,9,FALSE)),"")</f>
        <v/>
      </c>
      <c r="F139" s="104">
        <f>IFERROR(IF(VLOOKUP($A139,'Annex 2 EHV charges'!$D:$O,10,FALSE)=0,"",VLOOKUP($A139,'Annex 2 EHV charges'!$D:$O,10,FALSE)),"")</f>
        <v>2297</v>
      </c>
      <c r="G139" s="105">
        <f>IFERROR(IF(VLOOKUP($A139,'Annex 2 EHV charges'!$D:$O,11,FALSE)=0,"",VLOOKUP($A139,'Annex 2 EHV charges'!$D:$O,11,FALSE)),"")</f>
        <v>0.05</v>
      </c>
      <c r="H139" s="105">
        <f>IFERROR(IF(VLOOKUP($A139,'Annex 2 EHV charges'!$D:$O,12,FALSE)=0,"",VLOOKUP($A139,'Annex 2 EHV charges'!$D:$O,12,FALSE)),"")</f>
        <v>0.05</v>
      </c>
    </row>
    <row r="140" spans="1:8" x14ac:dyDescent="0.2">
      <c r="A140" s="102" t="str">
        <f t="array" ref="A140">IFERROR(INDEX('Annex 2 EHV charges'!$D$11:$D$410, MATCH(0, IF(ISBLANK('Annex 2 EHV charges'!$D$11:$D$410),1, COUNTIF(A$4:$A139, 'Annex 2 EHV charges'!$D$11:$D$410)), 0)),"")</f>
        <v>New Export 5</v>
      </c>
      <c r="B140" s="101" t="str">
        <f>IF($A140="","",VLOOKUP($A140,'Annex 2 EHV charges'!$D:$O,2,0))</f>
        <v>New Export 5</v>
      </c>
      <c r="C140" s="102" t="str">
        <f>IF($A140="","",VLOOKUP($A140,'Annex 2 EHV charges'!$D:$O,3,0))</f>
        <v>New Export 5</v>
      </c>
      <c r="D140" s="101" t="str">
        <f>IF($A140="","",VLOOKUP($A140,'Annex 2 EHV charges'!$D:$O,4,0))</f>
        <v>Cwm Ifor 33kV PV</v>
      </c>
      <c r="E140" s="103" t="str">
        <f>IFERROR(IF(VLOOKUP($A140,'Annex 2 EHV charges'!$D:$O,9,FALSE)=0,"",VLOOKUP($A140,'Annex 2 EHV charges'!$D:$O,9,FALSE)),"")</f>
        <v/>
      </c>
      <c r="F140" s="104">
        <f>IFERROR(IF(VLOOKUP($A140,'Annex 2 EHV charges'!$D:$O,10,FALSE)=0,"",VLOOKUP($A140,'Annex 2 EHV charges'!$D:$O,10,FALSE)),"")</f>
        <v>628.20000000000005</v>
      </c>
      <c r="G140" s="105">
        <f>IFERROR(IF(VLOOKUP($A140,'Annex 2 EHV charges'!$D:$O,11,FALSE)=0,"",VLOOKUP($A140,'Annex 2 EHV charges'!$D:$O,11,FALSE)),"")</f>
        <v>0.05</v>
      </c>
      <c r="H140" s="105">
        <f>IFERROR(IF(VLOOKUP($A140,'Annex 2 EHV charges'!$D:$O,12,FALSE)=0,"",VLOOKUP($A140,'Annex 2 EHV charges'!$D:$O,12,FALSE)),"")</f>
        <v>0.05</v>
      </c>
    </row>
    <row r="141" spans="1:8" x14ac:dyDescent="0.2">
      <c r="A141" s="102" t="str">
        <f t="array" ref="A141">IFERROR(INDEX('Annex 2 EHV charges'!$D$11:$D$410, MATCH(0, IF(ISBLANK('Annex 2 EHV charges'!$D$11:$D$410),1, COUNTIF(A$4:$A140, 'Annex 2 EHV charges'!$D$11:$D$410)), 0)),"")</f>
        <v>New Export 6</v>
      </c>
      <c r="B141" s="101" t="str">
        <f>IF($A141="","",VLOOKUP($A141,'Annex 2 EHV charges'!$D:$O,2,0))</f>
        <v>New Export 6</v>
      </c>
      <c r="C141" s="102" t="str">
        <f>IF($A141="","",VLOOKUP($A141,'Annex 2 EHV charges'!$D:$O,3,0))</f>
        <v>New Export 6</v>
      </c>
      <c r="D141" s="101" t="str">
        <f>IF($A141="","",VLOOKUP($A141,'Annex 2 EHV charges'!$D:$O,4,0))</f>
        <v>ENVIROPARKS 33kV GEN</v>
      </c>
      <c r="E141" s="103">
        <f>IFERROR(IF(VLOOKUP($A141,'Annex 2 EHV charges'!$D:$O,9,FALSE)=0,"",VLOOKUP($A141,'Annex 2 EHV charges'!$D:$O,9,FALSE)),"")</f>
        <v>-0.02</v>
      </c>
      <c r="F141" s="104">
        <f>IFERROR(IF(VLOOKUP($A141,'Annex 2 EHV charges'!$D:$O,10,FALSE)=0,"",VLOOKUP($A141,'Annex 2 EHV charges'!$D:$O,10,FALSE)),"")</f>
        <v>1247.43</v>
      </c>
      <c r="G141" s="105">
        <f>IFERROR(IF(VLOOKUP($A141,'Annex 2 EHV charges'!$D:$O,11,FALSE)=0,"",VLOOKUP($A141,'Annex 2 EHV charges'!$D:$O,11,FALSE)),"")</f>
        <v>0.05</v>
      </c>
      <c r="H141" s="105">
        <f>IFERROR(IF(VLOOKUP($A141,'Annex 2 EHV charges'!$D:$O,12,FALSE)=0,"",VLOOKUP($A141,'Annex 2 EHV charges'!$D:$O,12,FALSE)),"")</f>
        <v>0.05</v>
      </c>
    </row>
    <row r="142" spans="1:8" x14ac:dyDescent="0.2">
      <c r="A142" s="102" t="str">
        <f t="array" ref="A142">IFERROR(INDEX('Annex 2 EHV charges'!$D$11:$D$410, MATCH(0, IF(ISBLANK('Annex 2 EHV charges'!$D$11:$D$410),1, COUNTIF(A$4:$A141, 'Annex 2 EHV charges'!$D$11:$D$410)), 0)),"")</f>
        <v>New Export 7</v>
      </c>
      <c r="B142" s="101" t="str">
        <f>IF($A142="","",VLOOKUP($A142,'Annex 2 EHV charges'!$D:$O,2,0))</f>
        <v>New Export 7</v>
      </c>
      <c r="C142" s="102" t="str">
        <f>IF($A142="","",VLOOKUP($A142,'Annex 2 EHV charges'!$D:$O,3,0))</f>
        <v>New Export 7</v>
      </c>
      <c r="D142" s="101" t="str">
        <f>IF($A142="","",VLOOKUP($A142,'Annex 2 EHV charges'!$D:$O,4,0))</f>
        <v>FOEL TRWSNANT 66kV</v>
      </c>
      <c r="E142" s="103" t="str">
        <f>IFERROR(IF(VLOOKUP($A142,'Annex 2 EHV charges'!$D:$O,9,FALSE)=0,"",VLOOKUP($A142,'Annex 2 EHV charges'!$D:$O,9,FALSE)),"")</f>
        <v/>
      </c>
      <c r="F142" s="104">
        <f>IFERROR(IF(VLOOKUP($A142,'Annex 2 EHV charges'!$D:$O,10,FALSE)=0,"",VLOOKUP($A142,'Annex 2 EHV charges'!$D:$O,10,FALSE)),"")</f>
        <v>5132.6000000000004</v>
      </c>
      <c r="G142" s="105">
        <f>IFERROR(IF(VLOOKUP($A142,'Annex 2 EHV charges'!$D:$O,11,FALSE)=0,"",VLOOKUP($A142,'Annex 2 EHV charges'!$D:$O,11,FALSE)),"")</f>
        <v>0.05</v>
      </c>
      <c r="H142" s="105">
        <f>IFERROR(IF(VLOOKUP($A142,'Annex 2 EHV charges'!$D:$O,12,FALSE)=0,"",VLOOKUP($A142,'Annex 2 EHV charges'!$D:$O,12,FALSE)),"")</f>
        <v>0.05</v>
      </c>
    </row>
    <row r="143" spans="1:8" x14ac:dyDescent="0.2">
      <c r="A143" s="102" t="str">
        <f t="array" ref="A143">IFERROR(INDEX('Annex 2 EHV charges'!$D$11:$D$410, MATCH(0, IF(ISBLANK('Annex 2 EHV charges'!$D$11:$D$410),1, COUNTIF(A$4:$A142, 'Annex 2 EHV charges'!$D$11:$D$410)), 0)),"")</f>
        <v>New Export 9</v>
      </c>
      <c r="B143" s="101" t="str">
        <f>IF($A143="","",VLOOKUP($A143,'Annex 2 EHV charges'!$D:$O,2,0))</f>
        <v>New Export 9</v>
      </c>
      <c r="C143" s="102" t="str">
        <f>IF($A143="","",VLOOKUP($A143,'Annex 2 EHV charges'!$D:$O,3,0))</f>
        <v>New Export 9</v>
      </c>
      <c r="D143" s="101" t="str">
        <f>IF($A143="","",VLOOKUP($A143,'Annex 2 EHV charges'!$D:$O,4,0))</f>
        <v>Hawse Farm 132kV PV</v>
      </c>
      <c r="E143" s="103" t="str">
        <f>IFERROR(IF(VLOOKUP($A143,'Annex 2 EHV charges'!$D:$O,9,FALSE)=0,"",VLOOKUP($A143,'Annex 2 EHV charges'!$D:$O,9,FALSE)),"")</f>
        <v/>
      </c>
      <c r="F143" s="104">
        <f>IFERROR(IF(VLOOKUP($A143,'Annex 2 EHV charges'!$D:$O,10,FALSE)=0,"",VLOOKUP($A143,'Annex 2 EHV charges'!$D:$O,10,FALSE)),"")</f>
        <v>991.05</v>
      </c>
      <c r="G143" s="105">
        <f>IFERROR(IF(VLOOKUP($A143,'Annex 2 EHV charges'!$D:$O,11,FALSE)=0,"",VLOOKUP($A143,'Annex 2 EHV charges'!$D:$O,11,FALSE)),"")</f>
        <v>0.05</v>
      </c>
      <c r="H143" s="105">
        <f>IFERROR(IF(VLOOKUP($A143,'Annex 2 EHV charges'!$D:$O,12,FALSE)=0,"",VLOOKUP($A143,'Annex 2 EHV charges'!$D:$O,12,FALSE)),"")</f>
        <v>0.05</v>
      </c>
    </row>
    <row r="144" spans="1:8" ht="25.5" x14ac:dyDescent="0.2">
      <c r="A144" s="102" t="str">
        <f t="array" ref="A144">IFERROR(INDEX('Annex 2 EHV charges'!$D$11:$D$410, MATCH(0, IF(ISBLANK('Annex 2 EHV charges'!$D$11:$D$410),1, COUNTIF(A$4:$A143, 'Annex 2 EHV charges'!$D$11:$D$410)), 0)),"")</f>
        <v>New Export 10</v>
      </c>
      <c r="B144" s="101" t="str">
        <f>IF($A144="","",VLOOKUP($A144,'Annex 2 EHV charges'!$D:$O,2,0))</f>
        <v>New Export 10</v>
      </c>
      <c r="C144" s="102" t="str">
        <f>IF($A144="","",VLOOKUP($A144,'Annex 2 EHV charges'!$D:$O,3,0))</f>
        <v>New Export 10</v>
      </c>
      <c r="D144" s="101" t="str">
        <f>IF($A144="","",VLOOKUP($A144,'Annex 2 EHV charges'!$D:$O,4,0))</f>
        <v>Hendy 66kV WF</v>
      </c>
      <c r="E144" s="103" t="str">
        <f>IFERROR(IF(VLOOKUP($A144,'Annex 2 EHV charges'!$D:$O,9,FALSE)=0,"",VLOOKUP($A144,'Annex 2 EHV charges'!$D:$O,9,FALSE)),"")</f>
        <v/>
      </c>
      <c r="F144" s="104">
        <f>IFERROR(IF(VLOOKUP($A144,'Annex 2 EHV charges'!$D:$O,10,FALSE)=0,"",VLOOKUP($A144,'Annex 2 EHV charges'!$D:$O,10,FALSE)),"")</f>
        <v>2394.08</v>
      </c>
      <c r="G144" s="105">
        <f>IFERROR(IF(VLOOKUP($A144,'Annex 2 EHV charges'!$D:$O,11,FALSE)=0,"",VLOOKUP($A144,'Annex 2 EHV charges'!$D:$O,11,FALSE)),"")</f>
        <v>0.05</v>
      </c>
      <c r="H144" s="105">
        <f>IFERROR(IF(VLOOKUP($A144,'Annex 2 EHV charges'!$D:$O,12,FALSE)=0,"",VLOOKUP($A144,'Annex 2 EHV charges'!$D:$O,12,FALSE)),"")</f>
        <v>0.05</v>
      </c>
    </row>
    <row r="145" spans="1:8" ht="25.5" x14ac:dyDescent="0.2">
      <c r="A145" s="102" t="str">
        <f t="array" ref="A145">IFERROR(INDEX('Annex 2 EHV charges'!$D$11:$D$410, MATCH(0, IF(ISBLANK('Annex 2 EHV charges'!$D$11:$D$410),1, COUNTIF(A$4:$A144, 'Annex 2 EHV charges'!$D$11:$D$410)), 0)),"")</f>
        <v>New Export 11</v>
      </c>
      <c r="B145" s="101" t="str">
        <f>IF($A145="","",VLOOKUP($A145,'Annex 2 EHV charges'!$D:$O,2,0))</f>
        <v>New Export 11</v>
      </c>
      <c r="C145" s="102" t="str">
        <f>IF($A145="","",VLOOKUP($A145,'Annex 2 EHV charges'!$D:$O,3,0))</f>
        <v>New Export 11</v>
      </c>
      <c r="D145" s="101" t="str">
        <f>IF($A145="","",VLOOKUP($A145,'Annex 2 EHV charges'!$D:$O,4,0))</f>
        <v>Hopkins Farm 33kV PV</v>
      </c>
      <c r="E145" s="103" t="str">
        <f>IFERROR(IF(VLOOKUP($A145,'Annex 2 EHV charges'!$D:$O,9,FALSE)=0,"",VLOOKUP($A145,'Annex 2 EHV charges'!$D:$O,9,FALSE)),"")</f>
        <v/>
      </c>
      <c r="F145" s="104">
        <f>IFERROR(IF(VLOOKUP($A145,'Annex 2 EHV charges'!$D:$O,10,FALSE)=0,"",VLOOKUP($A145,'Annex 2 EHV charges'!$D:$O,10,FALSE)),"")</f>
        <v>3501.17</v>
      </c>
      <c r="G145" s="105">
        <f>IFERROR(IF(VLOOKUP($A145,'Annex 2 EHV charges'!$D:$O,11,FALSE)=0,"",VLOOKUP($A145,'Annex 2 EHV charges'!$D:$O,11,FALSE)),"")</f>
        <v>0.05</v>
      </c>
      <c r="H145" s="105">
        <f>IFERROR(IF(VLOOKUP($A145,'Annex 2 EHV charges'!$D:$O,12,FALSE)=0,"",VLOOKUP($A145,'Annex 2 EHV charges'!$D:$O,12,FALSE)),"")</f>
        <v>0.05</v>
      </c>
    </row>
    <row r="146" spans="1:8" ht="25.5" x14ac:dyDescent="0.2">
      <c r="A146" s="102" t="str">
        <f t="array" ref="A146">IFERROR(INDEX('Annex 2 EHV charges'!$D$11:$D$410, MATCH(0, IF(ISBLANK('Annex 2 EHV charges'!$D$11:$D$410),1, COUNTIF(A$4:$A145, 'Annex 2 EHV charges'!$D$11:$D$410)), 0)),"")</f>
        <v>New Export 12</v>
      </c>
      <c r="B146" s="101" t="str">
        <f>IF($A146="","",VLOOKUP($A146,'Annex 2 EHV charges'!$D:$O,2,0))</f>
        <v>New Export 12</v>
      </c>
      <c r="C146" s="102" t="str">
        <f>IF($A146="","",VLOOKUP($A146,'Annex 2 EHV charges'!$D:$O,3,0))</f>
        <v>New Export 12</v>
      </c>
      <c r="D146" s="101" t="str">
        <f>IF($A146="","",VLOOKUP($A146,'Annex 2 EHV charges'!$D:$O,4,0))</f>
        <v>LLANWERN FM 132kV GEN</v>
      </c>
      <c r="E146" s="103" t="str">
        <f>IFERROR(IF(VLOOKUP($A146,'Annex 2 EHV charges'!$D:$O,9,FALSE)=0,"",VLOOKUP($A146,'Annex 2 EHV charges'!$D:$O,9,FALSE)),"")</f>
        <v/>
      </c>
      <c r="F146" s="104">
        <f>IFERROR(IF(VLOOKUP($A146,'Annex 2 EHV charges'!$D:$O,10,FALSE)=0,"",VLOOKUP($A146,'Annex 2 EHV charges'!$D:$O,10,FALSE)),"")</f>
        <v>1005.96</v>
      </c>
      <c r="G146" s="105">
        <f>IFERROR(IF(VLOOKUP($A146,'Annex 2 EHV charges'!$D:$O,11,FALSE)=0,"",VLOOKUP($A146,'Annex 2 EHV charges'!$D:$O,11,FALSE)),"")</f>
        <v>0.05</v>
      </c>
      <c r="H146" s="105">
        <f>IFERROR(IF(VLOOKUP($A146,'Annex 2 EHV charges'!$D:$O,12,FALSE)=0,"",VLOOKUP($A146,'Annex 2 EHV charges'!$D:$O,12,FALSE)),"")</f>
        <v>0.05</v>
      </c>
    </row>
    <row r="147" spans="1:8" ht="25.5" x14ac:dyDescent="0.2">
      <c r="A147" s="102" t="str">
        <f t="array" ref="A147">IFERROR(INDEX('Annex 2 EHV charges'!$D$11:$D$410, MATCH(0, IF(ISBLANK('Annex 2 EHV charges'!$D$11:$D$410),1, COUNTIF(A$4:$A146, 'Annex 2 EHV charges'!$D$11:$D$410)), 0)),"")</f>
        <v>New Export 13</v>
      </c>
      <c r="B147" s="101" t="str">
        <f>IF($A147="","",VLOOKUP($A147,'Annex 2 EHV charges'!$D:$O,2,0))</f>
        <v>New Export 13</v>
      </c>
      <c r="C147" s="102" t="str">
        <f>IF($A147="","",VLOOKUP($A147,'Annex 2 EHV charges'!$D:$O,3,0))</f>
        <v>New Export 13</v>
      </c>
      <c r="D147" s="101" t="str">
        <f>IF($A147="","",VLOOKUP($A147,'Annex 2 EHV charges'!$D:$O,4,0))</f>
        <v>Longlands Solar Park 33kV PV</v>
      </c>
      <c r="E147" s="103" t="str">
        <f>IFERROR(IF(VLOOKUP($A147,'Annex 2 EHV charges'!$D:$O,9,FALSE)=0,"",VLOOKUP($A147,'Annex 2 EHV charges'!$D:$O,9,FALSE)),"")</f>
        <v/>
      </c>
      <c r="F147" s="104">
        <f>IFERROR(IF(VLOOKUP($A147,'Annex 2 EHV charges'!$D:$O,10,FALSE)=0,"",VLOOKUP($A147,'Annex 2 EHV charges'!$D:$O,10,FALSE)),"")</f>
        <v>1055.99</v>
      </c>
      <c r="G147" s="105">
        <f>IFERROR(IF(VLOOKUP($A147,'Annex 2 EHV charges'!$D:$O,11,FALSE)=0,"",VLOOKUP($A147,'Annex 2 EHV charges'!$D:$O,11,FALSE)),"")</f>
        <v>0.05</v>
      </c>
      <c r="H147" s="105">
        <f>IFERROR(IF(VLOOKUP($A147,'Annex 2 EHV charges'!$D:$O,12,FALSE)=0,"",VLOOKUP($A147,'Annex 2 EHV charges'!$D:$O,12,FALSE)),"")</f>
        <v>0.05</v>
      </c>
    </row>
    <row r="148" spans="1:8" ht="25.5" x14ac:dyDescent="0.2">
      <c r="A148" s="102" t="str">
        <f t="array" ref="A148">IFERROR(INDEX('Annex 2 EHV charges'!$D$11:$D$410, MATCH(0, IF(ISBLANK('Annex 2 EHV charges'!$D$11:$D$410),1, COUNTIF(A$4:$A147, 'Annex 2 EHV charges'!$D$11:$D$410)), 0)),"")</f>
        <v>New Export 14</v>
      </c>
      <c r="B148" s="101" t="str">
        <f>IF($A148="","",VLOOKUP($A148,'Annex 2 EHV charges'!$D:$O,2,0))</f>
        <v>New Export 14</v>
      </c>
      <c r="C148" s="102" t="str">
        <f>IF($A148="","",VLOOKUP($A148,'Annex 2 EHV charges'!$D:$O,3,0))</f>
        <v>New Export 14</v>
      </c>
      <c r="D148" s="101" t="str">
        <f>IF($A148="","",VLOOKUP($A148,'Annex 2 EHV charges'!$D:$O,4,0))</f>
        <v>Manmoel 33kV WF</v>
      </c>
      <c r="E148" s="103" t="str">
        <f>IFERROR(IF(VLOOKUP($A148,'Annex 2 EHV charges'!$D:$O,9,FALSE)=0,"",VLOOKUP($A148,'Annex 2 EHV charges'!$D:$O,9,FALSE)),"")</f>
        <v/>
      </c>
      <c r="F148" s="104">
        <f>IFERROR(IF(VLOOKUP($A148,'Annex 2 EHV charges'!$D:$O,10,FALSE)=0,"",VLOOKUP($A148,'Annex 2 EHV charges'!$D:$O,10,FALSE)),"")</f>
        <v>1098.28</v>
      </c>
      <c r="G148" s="105">
        <f>IFERROR(IF(VLOOKUP($A148,'Annex 2 EHV charges'!$D:$O,11,FALSE)=0,"",VLOOKUP($A148,'Annex 2 EHV charges'!$D:$O,11,FALSE)),"")</f>
        <v>0.05</v>
      </c>
      <c r="H148" s="105">
        <f>IFERROR(IF(VLOOKUP($A148,'Annex 2 EHV charges'!$D:$O,12,FALSE)=0,"",VLOOKUP($A148,'Annex 2 EHV charges'!$D:$O,12,FALSE)),"")</f>
        <v>0.05</v>
      </c>
    </row>
    <row r="149" spans="1:8" ht="25.5" x14ac:dyDescent="0.2">
      <c r="A149" s="102" t="str">
        <f t="array" ref="A149">IFERROR(INDEX('Annex 2 EHV charges'!$D$11:$D$410, MATCH(0, IF(ISBLANK('Annex 2 EHV charges'!$D$11:$D$410),1, COUNTIF(A$4:$A148, 'Annex 2 EHV charges'!$D$11:$D$410)), 0)),"")</f>
        <v>New Export 16</v>
      </c>
      <c r="B149" s="101" t="str">
        <f>IF($A149="","",VLOOKUP($A149,'Annex 2 EHV charges'!$D:$O,2,0))</f>
        <v>New Export 16</v>
      </c>
      <c r="C149" s="102" t="str">
        <f>IF($A149="","",VLOOKUP($A149,'Annex 2 EHV charges'!$D:$O,3,0))</f>
        <v>New Export 16</v>
      </c>
      <c r="D149" s="101" t="str">
        <f>IF($A149="","",VLOOKUP($A149,'Annex 2 EHV charges'!$D:$O,4,0))</f>
        <v>MELIN COURT 33kV GEN</v>
      </c>
      <c r="E149" s="103" t="str">
        <f>IFERROR(IF(VLOOKUP($A149,'Annex 2 EHV charges'!$D:$O,9,FALSE)=0,"",VLOOKUP($A149,'Annex 2 EHV charges'!$D:$O,9,FALSE)),"")</f>
        <v/>
      </c>
      <c r="F149" s="104">
        <f>IFERROR(IF(VLOOKUP($A149,'Annex 2 EHV charges'!$D:$O,10,FALSE)=0,"",VLOOKUP($A149,'Annex 2 EHV charges'!$D:$O,10,FALSE)),"")</f>
        <v>1339.47</v>
      </c>
      <c r="G149" s="105">
        <f>IFERROR(IF(VLOOKUP($A149,'Annex 2 EHV charges'!$D:$O,11,FALSE)=0,"",VLOOKUP($A149,'Annex 2 EHV charges'!$D:$O,11,FALSE)),"")</f>
        <v>0.05</v>
      </c>
      <c r="H149" s="105">
        <f>IFERROR(IF(VLOOKUP($A149,'Annex 2 EHV charges'!$D:$O,12,FALSE)=0,"",VLOOKUP($A149,'Annex 2 EHV charges'!$D:$O,12,FALSE)),"")</f>
        <v>0.05</v>
      </c>
    </row>
    <row r="150" spans="1:8" ht="25.5" x14ac:dyDescent="0.2">
      <c r="A150" s="102" t="str">
        <f t="array" ref="A150">IFERROR(INDEX('Annex 2 EHV charges'!$D$11:$D$410, MATCH(0, IF(ISBLANK('Annex 2 EHV charges'!$D$11:$D$410),1, COUNTIF(A$4:$A149, 'Annex 2 EHV charges'!$D$11:$D$410)), 0)),"")</f>
        <v>New Export 17</v>
      </c>
      <c r="B150" s="101" t="str">
        <f>IF($A150="","",VLOOKUP($A150,'Annex 2 EHV charges'!$D:$O,2,0))</f>
        <v>New Export 17</v>
      </c>
      <c r="C150" s="102" t="str">
        <f>IF($A150="","",VLOOKUP($A150,'Annex 2 EHV charges'!$D:$O,3,0))</f>
        <v>New Export 17</v>
      </c>
      <c r="D150" s="101" t="str">
        <f>IF($A150="","",VLOOKUP($A150,'Annex 2 EHV charges'!$D:$O,4,0))</f>
        <v>Mynydd Fforch-dwm 33kV PV</v>
      </c>
      <c r="E150" s="103" t="str">
        <f>IFERROR(IF(VLOOKUP($A150,'Annex 2 EHV charges'!$D:$O,9,FALSE)=0,"",VLOOKUP($A150,'Annex 2 EHV charges'!$D:$O,9,FALSE)),"")</f>
        <v/>
      </c>
      <c r="F150" s="104">
        <f>IFERROR(IF(VLOOKUP($A150,'Annex 2 EHV charges'!$D:$O,10,FALSE)=0,"",VLOOKUP($A150,'Annex 2 EHV charges'!$D:$O,10,FALSE)),"")</f>
        <v>5532.88</v>
      </c>
      <c r="G150" s="105">
        <f>IFERROR(IF(VLOOKUP($A150,'Annex 2 EHV charges'!$D:$O,11,FALSE)=0,"",VLOOKUP($A150,'Annex 2 EHV charges'!$D:$O,11,FALSE)),"")</f>
        <v>0.05</v>
      </c>
      <c r="H150" s="105">
        <f>IFERROR(IF(VLOOKUP($A150,'Annex 2 EHV charges'!$D:$O,12,FALSE)=0,"",VLOOKUP($A150,'Annex 2 EHV charges'!$D:$O,12,FALSE)),"")</f>
        <v>0.05</v>
      </c>
    </row>
    <row r="151" spans="1:8" ht="25.5" x14ac:dyDescent="0.2">
      <c r="A151" s="102" t="str">
        <f t="array" ref="A151">IFERROR(INDEX('Annex 2 EHV charges'!$D$11:$D$410, MATCH(0, IF(ISBLANK('Annex 2 EHV charges'!$D$11:$D$410),1, COUNTIF(A$4:$A150, 'Annex 2 EHV charges'!$D$11:$D$410)), 0)),"")</f>
        <v>New Export 18</v>
      </c>
      <c r="B151" s="101" t="str">
        <f>IF($A151="","",VLOOKUP($A151,'Annex 2 EHV charges'!$D:$O,2,0))</f>
        <v>New Export 18</v>
      </c>
      <c r="C151" s="102" t="str">
        <f>IF($A151="","",VLOOKUP($A151,'Annex 2 EHV charges'!$D:$O,3,0))</f>
        <v>New Export 18</v>
      </c>
      <c r="D151" s="101" t="str">
        <f>IF($A151="","",VLOOKUP($A151,'Annex 2 EHV charges'!$D:$O,4,0))</f>
        <v>PENCOED STOR 132kV</v>
      </c>
      <c r="E151" s="103">
        <f>IFERROR(IF(VLOOKUP($A151,'Annex 2 EHV charges'!$D:$O,9,FALSE)=0,"",VLOOKUP($A151,'Annex 2 EHV charges'!$D:$O,9,FALSE)),"")</f>
        <v>-3.0000000000000001E-3</v>
      </c>
      <c r="F151" s="104">
        <f>IFERROR(IF(VLOOKUP($A151,'Annex 2 EHV charges'!$D:$O,10,FALSE)=0,"",VLOOKUP($A151,'Annex 2 EHV charges'!$D:$O,10,FALSE)),"")</f>
        <v>1411.13</v>
      </c>
      <c r="G151" s="105">
        <f>IFERROR(IF(VLOOKUP($A151,'Annex 2 EHV charges'!$D:$O,11,FALSE)=0,"",VLOOKUP($A151,'Annex 2 EHV charges'!$D:$O,11,FALSE)),"")</f>
        <v>0.05</v>
      </c>
      <c r="H151" s="105">
        <f>IFERROR(IF(VLOOKUP($A151,'Annex 2 EHV charges'!$D:$O,12,FALSE)=0,"",VLOOKUP($A151,'Annex 2 EHV charges'!$D:$O,12,FALSE)),"")</f>
        <v>0.05</v>
      </c>
    </row>
    <row r="152" spans="1:8" ht="25.5" x14ac:dyDescent="0.2">
      <c r="A152" s="102" t="str">
        <f t="array" ref="A152">IFERROR(INDEX('Annex 2 EHV charges'!$D$11:$D$410, MATCH(0, IF(ISBLANK('Annex 2 EHV charges'!$D$11:$D$410),1, COUNTIF(A$4:$A151, 'Annex 2 EHV charges'!$D$11:$D$410)), 0)),"")</f>
        <v>New Export 19</v>
      </c>
      <c r="B152" s="101" t="str">
        <f>IF($A152="","",VLOOKUP($A152,'Annex 2 EHV charges'!$D:$O,2,0))</f>
        <v>New Export 19</v>
      </c>
      <c r="C152" s="102" t="str">
        <f>IF($A152="","",VLOOKUP($A152,'Annex 2 EHV charges'!$D:$O,3,0))</f>
        <v>New Export 19</v>
      </c>
      <c r="D152" s="101" t="str">
        <f>IF($A152="","",VLOOKUP($A152,'Annex 2 EHV charges'!$D:$O,4,0))</f>
        <v>PENDERI 132kV GEN</v>
      </c>
      <c r="E152" s="103" t="str">
        <f>IFERROR(IF(VLOOKUP($A152,'Annex 2 EHV charges'!$D:$O,9,FALSE)=0,"",VLOOKUP($A152,'Annex 2 EHV charges'!$D:$O,9,FALSE)),"")</f>
        <v/>
      </c>
      <c r="F152" s="104">
        <f>IFERROR(IF(VLOOKUP($A152,'Annex 2 EHV charges'!$D:$O,10,FALSE)=0,"",VLOOKUP($A152,'Annex 2 EHV charges'!$D:$O,10,FALSE)),"")</f>
        <v>8886.66</v>
      </c>
      <c r="G152" s="105">
        <f>IFERROR(IF(VLOOKUP($A152,'Annex 2 EHV charges'!$D:$O,11,FALSE)=0,"",VLOOKUP($A152,'Annex 2 EHV charges'!$D:$O,11,FALSE)),"")</f>
        <v>0.05</v>
      </c>
      <c r="H152" s="105">
        <f>IFERROR(IF(VLOOKUP($A152,'Annex 2 EHV charges'!$D:$O,12,FALSE)=0,"",VLOOKUP($A152,'Annex 2 EHV charges'!$D:$O,12,FALSE)),"")</f>
        <v>0.05</v>
      </c>
    </row>
    <row r="153" spans="1:8" ht="25.5" x14ac:dyDescent="0.2">
      <c r="A153" s="102" t="str">
        <f t="array" ref="A153">IFERROR(INDEX('Annex 2 EHV charges'!$D$11:$D$410, MATCH(0, IF(ISBLANK('Annex 2 EHV charges'!$D$11:$D$410),1, COUNTIF(A$4:$A152, 'Annex 2 EHV charges'!$D$11:$D$410)), 0)),"")</f>
        <v>New Export 20</v>
      </c>
      <c r="B153" s="101" t="str">
        <f>IF($A153="","",VLOOKUP($A153,'Annex 2 EHV charges'!$D:$O,2,0))</f>
        <v>New Export 20</v>
      </c>
      <c r="C153" s="102" t="str">
        <f>IF($A153="","",VLOOKUP($A153,'Annex 2 EHV charges'!$D:$O,3,0))</f>
        <v>New Export 20</v>
      </c>
      <c r="D153" s="101" t="str">
        <f>IF($A153="","",VLOOKUP($A153,'Annex 2 EHV charges'!$D:$O,4,0))</f>
        <v>Penllergaer Solar Park 33kV</v>
      </c>
      <c r="E153" s="103" t="str">
        <f>IFERROR(IF(VLOOKUP($A153,'Annex 2 EHV charges'!$D:$O,9,FALSE)=0,"",VLOOKUP($A153,'Annex 2 EHV charges'!$D:$O,9,FALSE)),"")</f>
        <v/>
      </c>
      <c r="F153" s="104">
        <f>IFERROR(IF(VLOOKUP($A153,'Annex 2 EHV charges'!$D:$O,10,FALSE)=0,"",VLOOKUP($A153,'Annex 2 EHV charges'!$D:$O,10,FALSE)),"")</f>
        <v>1208.76</v>
      </c>
      <c r="G153" s="105">
        <f>IFERROR(IF(VLOOKUP($A153,'Annex 2 EHV charges'!$D:$O,11,FALSE)=0,"",VLOOKUP($A153,'Annex 2 EHV charges'!$D:$O,11,FALSE)),"")</f>
        <v>0.05</v>
      </c>
      <c r="H153" s="105">
        <f>IFERROR(IF(VLOOKUP($A153,'Annex 2 EHV charges'!$D:$O,12,FALSE)=0,"",VLOOKUP($A153,'Annex 2 EHV charges'!$D:$O,12,FALSE)),"")</f>
        <v>0.05</v>
      </c>
    </row>
    <row r="154" spans="1:8" ht="25.5" x14ac:dyDescent="0.2">
      <c r="A154" s="102" t="str">
        <f t="array" ref="A154">IFERROR(INDEX('Annex 2 EHV charges'!$D$11:$D$410, MATCH(0, IF(ISBLANK('Annex 2 EHV charges'!$D$11:$D$410),1, COUNTIF(A$4:$A153, 'Annex 2 EHV charges'!$D$11:$D$410)), 0)),"")</f>
        <v>New Export 21</v>
      </c>
      <c r="B154" s="101" t="str">
        <f>IF($A154="","",VLOOKUP($A154,'Annex 2 EHV charges'!$D:$O,2,0))</f>
        <v>New Export 21</v>
      </c>
      <c r="C154" s="102" t="str">
        <f>IF($A154="","",VLOOKUP($A154,'Annex 2 EHV charges'!$D:$O,3,0))</f>
        <v>New Export 21</v>
      </c>
      <c r="D154" s="101" t="str">
        <f>IF($A154="","",VLOOKUP($A154,'Annex 2 EHV charges'!$D:$O,4,0))</f>
        <v>Pentrebach 66kV PV</v>
      </c>
      <c r="E154" s="103" t="str">
        <f>IFERROR(IF(VLOOKUP($A154,'Annex 2 EHV charges'!$D:$O,9,FALSE)=0,"",VLOOKUP($A154,'Annex 2 EHV charges'!$D:$O,9,FALSE)),"")</f>
        <v/>
      </c>
      <c r="F154" s="104">
        <f>IFERROR(IF(VLOOKUP($A154,'Annex 2 EHV charges'!$D:$O,10,FALSE)=0,"",VLOOKUP($A154,'Annex 2 EHV charges'!$D:$O,10,FALSE)),"")</f>
        <v>1413.13</v>
      </c>
      <c r="G154" s="105">
        <f>IFERROR(IF(VLOOKUP($A154,'Annex 2 EHV charges'!$D:$O,11,FALSE)=0,"",VLOOKUP($A154,'Annex 2 EHV charges'!$D:$O,11,FALSE)),"")</f>
        <v>0.05</v>
      </c>
      <c r="H154" s="105">
        <f>IFERROR(IF(VLOOKUP($A154,'Annex 2 EHV charges'!$D:$O,12,FALSE)=0,"",VLOOKUP($A154,'Annex 2 EHV charges'!$D:$O,12,FALSE)),"")</f>
        <v>0.05</v>
      </c>
    </row>
    <row r="155" spans="1:8" ht="25.5" x14ac:dyDescent="0.2">
      <c r="A155" s="102" t="str">
        <f t="array" ref="A155">IFERROR(INDEX('Annex 2 EHV charges'!$D$11:$D$410, MATCH(0, IF(ISBLANK('Annex 2 EHV charges'!$D$11:$D$410),1, COUNTIF(A$4:$A154, 'Annex 2 EHV charges'!$D$11:$D$410)), 0)),"")</f>
        <v>New Export 22</v>
      </c>
      <c r="B155" s="101" t="str">
        <f>IF($A155="","",VLOOKUP($A155,'Annex 2 EHV charges'!$D:$O,2,0))</f>
        <v>New Export 22</v>
      </c>
      <c r="C155" s="102" t="str">
        <f>IF($A155="","",VLOOKUP($A155,'Annex 2 EHV charges'!$D:$O,3,0))</f>
        <v>New Export 22</v>
      </c>
      <c r="D155" s="101" t="str">
        <f>IF($A155="","",VLOOKUP($A155,'Annex 2 EHV charges'!$D:$O,4,0))</f>
        <v>SOUTHBROOK STOR 33kV GEN</v>
      </c>
      <c r="E155" s="103">
        <f>IFERROR(IF(VLOOKUP($A155,'Annex 2 EHV charges'!$D:$O,9,FALSE)=0,"",VLOOKUP($A155,'Annex 2 EHV charges'!$D:$O,9,FALSE)),"")</f>
        <v>-0.65100000000000002</v>
      </c>
      <c r="F155" s="104">
        <f>IFERROR(IF(VLOOKUP($A155,'Annex 2 EHV charges'!$D:$O,10,FALSE)=0,"",VLOOKUP($A155,'Annex 2 EHV charges'!$D:$O,10,FALSE)),"")</f>
        <v>1091.3699999999999</v>
      </c>
      <c r="G155" s="105">
        <f>IFERROR(IF(VLOOKUP($A155,'Annex 2 EHV charges'!$D:$O,11,FALSE)=0,"",VLOOKUP($A155,'Annex 2 EHV charges'!$D:$O,11,FALSE)),"")</f>
        <v>0.05</v>
      </c>
      <c r="H155" s="105">
        <f>IFERROR(IF(VLOOKUP($A155,'Annex 2 EHV charges'!$D:$O,12,FALSE)=0,"",VLOOKUP($A155,'Annex 2 EHV charges'!$D:$O,12,FALSE)),"")</f>
        <v>0.05</v>
      </c>
    </row>
    <row r="156" spans="1:8" ht="25.5" x14ac:dyDescent="0.2">
      <c r="A156" s="102" t="str">
        <f t="array" ref="A156">IFERROR(INDEX('Annex 2 EHV charges'!$D$11:$D$410, MATCH(0, IF(ISBLANK('Annex 2 EHV charges'!$D$11:$D$410),1, COUNTIF(A$4:$A155, 'Annex 2 EHV charges'!$D$11:$D$410)), 0)),"")</f>
        <v>New Export 23</v>
      </c>
      <c r="B156" s="101" t="str">
        <f>IF($A156="","",VLOOKUP($A156,'Annex 2 EHV charges'!$D:$O,2,0))</f>
        <v>New Export 23</v>
      </c>
      <c r="C156" s="102" t="str">
        <f>IF($A156="","",VLOOKUP($A156,'Annex 2 EHV charges'!$D:$O,3,0))</f>
        <v>New Export 23</v>
      </c>
      <c r="D156" s="101" t="str">
        <f>IF($A156="","",VLOOKUP($A156,'Annex 2 EHV charges'!$D:$O,4,0))</f>
        <v>Vogen 33kV Biomass</v>
      </c>
      <c r="E156" s="103">
        <f>IFERROR(IF(VLOOKUP($A156,'Annex 2 EHV charges'!$D:$O,9,FALSE)=0,"",VLOOKUP($A156,'Annex 2 EHV charges'!$D:$O,9,FALSE)),"")</f>
        <v>-2.1999999999999999E-2</v>
      </c>
      <c r="F156" s="104">
        <f>IFERROR(IF(VLOOKUP($A156,'Annex 2 EHV charges'!$D:$O,10,FALSE)=0,"",VLOOKUP($A156,'Annex 2 EHV charges'!$D:$O,10,FALSE)),"")</f>
        <v>4231.79</v>
      </c>
      <c r="G156" s="105">
        <f>IFERROR(IF(VLOOKUP($A156,'Annex 2 EHV charges'!$D:$O,11,FALSE)=0,"",VLOOKUP($A156,'Annex 2 EHV charges'!$D:$O,11,FALSE)),"")</f>
        <v>0.05</v>
      </c>
      <c r="H156" s="105">
        <f>IFERROR(IF(VLOOKUP($A156,'Annex 2 EHV charges'!$D:$O,12,FALSE)=0,"",VLOOKUP($A156,'Annex 2 EHV charges'!$D:$O,12,FALSE)),"")</f>
        <v>0.05</v>
      </c>
    </row>
    <row r="157" spans="1:8" ht="25.5" x14ac:dyDescent="0.2">
      <c r="A157" s="102" t="str">
        <f t="array" ref="A157">IFERROR(INDEX('Annex 2 EHV charges'!$D$11:$D$410, MATCH(0, IF(ISBLANK('Annex 2 EHV charges'!$D$11:$D$410),1, COUNTIF(A$4:$A156, 'Annex 2 EHV charges'!$D$11:$D$410)), 0)),"")</f>
        <v>New Export 24</v>
      </c>
      <c r="B157" s="101" t="str">
        <f>IF($A157="","",VLOOKUP($A157,'Annex 2 EHV charges'!$D:$O,2,0))</f>
        <v>New Export 24</v>
      </c>
      <c r="C157" s="102" t="str">
        <f>IF($A157="","",VLOOKUP($A157,'Annex 2 EHV charges'!$D:$O,3,0))</f>
        <v>New Export 24</v>
      </c>
      <c r="D157" s="101" t="str">
        <f>IF($A157="","",VLOOKUP($A157,'Annex 2 EHV charges'!$D:$O,4,0))</f>
        <v>Wauntysswg Park 33kV PV</v>
      </c>
      <c r="E157" s="103" t="str">
        <f>IFERROR(IF(VLOOKUP($A157,'Annex 2 EHV charges'!$D:$O,9,FALSE)=0,"",VLOOKUP($A157,'Annex 2 EHV charges'!$D:$O,9,FALSE)),"")</f>
        <v/>
      </c>
      <c r="F157" s="104">
        <f>IFERROR(IF(VLOOKUP($A157,'Annex 2 EHV charges'!$D:$O,10,FALSE)=0,"",VLOOKUP($A157,'Annex 2 EHV charges'!$D:$O,10,FALSE)),"")</f>
        <v>1692.26</v>
      </c>
      <c r="G157" s="105">
        <f>IFERROR(IF(VLOOKUP($A157,'Annex 2 EHV charges'!$D:$O,11,FALSE)=0,"",VLOOKUP($A157,'Annex 2 EHV charges'!$D:$O,11,FALSE)),"")</f>
        <v>0.05</v>
      </c>
      <c r="H157" s="105">
        <f>IFERROR(IF(VLOOKUP($A157,'Annex 2 EHV charges'!$D:$O,12,FALSE)=0,"",VLOOKUP($A157,'Annex 2 EHV charges'!$D:$O,12,FALSE)),"")</f>
        <v>0.05</v>
      </c>
    </row>
    <row r="158" spans="1:8" ht="25.5" x14ac:dyDescent="0.2">
      <c r="A158" s="102" t="str">
        <f t="array" ref="A158">IFERROR(INDEX('Annex 2 EHV charges'!$D$11:$D$410, MATCH(0, IF(ISBLANK('Annex 2 EHV charges'!$D$11:$D$410),1, COUNTIF(A$4:$A157, 'Annex 2 EHV charges'!$D$11:$D$410)), 0)),"")</f>
        <v>New Export 25</v>
      </c>
      <c r="B158" s="101" t="str">
        <f>IF($A158="","",VLOOKUP($A158,'Annex 2 EHV charges'!$D:$O,2,0))</f>
        <v>New Export 25</v>
      </c>
      <c r="C158" s="102" t="str">
        <f>IF($A158="","",VLOOKUP($A158,'Annex 2 EHV charges'!$D:$O,3,0))</f>
        <v>New Export 25</v>
      </c>
      <c r="D158" s="101" t="str">
        <f>IF($A158="","",VLOOKUP($A158,'Annex 2 EHV charges'!$D:$O,4,0))</f>
        <v>Wentlog 33kV Biomass</v>
      </c>
      <c r="E158" s="103">
        <f>IFERROR(IF(VLOOKUP($A158,'Annex 2 EHV charges'!$D:$O,9,FALSE)=0,"",VLOOKUP($A158,'Annex 2 EHV charges'!$D:$O,9,FALSE)),"")</f>
        <v>-0.41299999999999998</v>
      </c>
      <c r="F158" s="104">
        <f>IFERROR(IF(VLOOKUP($A158,'Annex 2 EHV charges'!$D:$O,10,FALSE)=0,"",VLOOKUP($A158,'Annex 2 EHV charges'!$D:$O,10,FALSE)),"")</f>
        <v>2763.85</v>
      </c>
      <c r="G158" s="105">
        <f>IFERROR(IF(VLOOKUP($A158,'Annex 2 EHV charges'!$D:$O,11,FALSE)=0,"",VLOOKUP($A158,'Annex 2 EHV charges'!$D:$O,11,FALSE)),"")</f>
        <v>0.05</v>
      </c>
      <c r="H158" s="105">
        <f>IFERROR(IF(VLOOKUP($A158,'Annex 2 EHV charges'!$D:$O,12,FALSE)=0,"",VLOOKUP($A158,'Annex 2 EHV charges'!$D:$O,12,FALSE)),"")</f>
        <v>0.05</v>
      </c>
    </row>
    <row r="159" spans="1:8" ht="25.5" x14ac:dyDescent="0.2">
      <c r="A159" s="102" t="str">
        <f t="array" ref="A159">IFERROR(INDEX('Annex 2 EHV charges'!$D$11:$D$410, MATCH(0, IF(ISBLANK('Annex 2 EHV charges'!$D$11:$D$410),1, COUNTIF(A$4:$A158, 'Annex 2 EHV charges'!$D$11:$D$410)), 0)),"")</f>
        <v>New Export 26</v>
      </c>
      <c r="B159" s="101" t="str">
        <f>IF($A159="","",VLOOKUP($A159,'Annex 2 EHV charges'!$D:$O,2,0))</f>
        <v>New Export 26</v>
      </c>
      <c r="C159" s="102" t="str">
        <f>IF($A159="","",VLOOKUP($A159,'Annex 2 EHV charges'!$D:$O,3,0))</f>
        <v>New Export 26</v>
      </c>
      <c r="D159" s="101" t="str">
        <f>IF($A159="","",VLOOKUP($A159,'Annex 2 EHV charges'!$D:$O,4,0))</f>
        <v>Wentlooge 132kV PV</v>
      </c>
      <c r="E159" s="103" t="str">
        <f>IFERROR(IF(VLOOKUP($A159,'Annex 2 EHV charges'!$D:$O,9,FALSE)=0,"",VLOOKUP($A159,'Annex 2 EHV charges'!$D:$O,9,FALSE)),"")</f>
        <v/>
      </c>
      <c r="F159" s="104">
        <f>IFERROR(IF(VLOOKUP($A159,'Annex 2 EHV charges'!$D:$O,10,FALSE)=0,"",VLOOKUP($A159,'Annex 2 EHV charges'!$D:$O,10,FALSE)),"")</f>
        <v>983.5</v>
      </c>
      <c r="G159" s="105">
        <f>IFERROR(IF(VLOOKUP($A159,'Annex 2 EHV charges'!$D:$O,11,FALSE)=0,"",VLOOKUP($A159,'Annex 2 EHV charges'!$D:$O,11,FALSE)),"")</f>
        <v>0.05</v>
      </c>
      <c r="H159" s="105">
        <f>IFERROR(IF(VLOOKUP($A159,'Annex 2 EHV charges'!$D:$O,12,FALSE)=0,"",VLOOKUP($A159,'Annex 2 EHV charges'!$D:$O,12,FALSE)),"")</f>
        <v>0.05</v>
      </c>
    </row>
    <row r="160" spans="1:8" x14ac:dyDescent="0.2">
      <c r="A160" s="102" t="str">
        <f t="array" ref="A160">IFERROR(INDEX('Annex 2 EHV charges'!$D$11:$D$410, MATCH(0, IF(ISBLANK('Annex 2 EHV charges'!$D$11:$D$410),1, COUNTIF(A$4:$A159, 'Annex 2 EHV charges'!$D$11:$D$410)), 0)),"")</f>
        <v/>
      </c>
      <c r="B160" s="101" t="str">
        <f>IF($A160="","",VLOOKUP($A160,'Annex 2 EHV charges'!$D:$O,2,0))</f>
        <v/>
      </c>
      <c r="C160" s="102" t="str">
        <f>IF($A160="","",VLOOKUP($A160,'Annex 2 EHV charges'!$D:$O,3,0))</f>
        <v/>
      </c>
      <c r="D160" s="101" t="str">
        <f>IF($A160="","",VLOOKUP($A160,'Annex 2 EHV charges'!$D:$O,4,0))</f>
        <v/>
      </c>
      <c r="E160" s="103" t="str">
        <f>IFERROR(IF(VLOOKUP($A160,'Annex 2 EHV charges'!$D:$O,9,FALSE)=0,"",VLOOKUP($A160,'Annex 2 EHV charges'!$D:$O,9,FALSE)),"")</f>
        <v/>
      </c>
      <c r="F160" s="104" t="str">
        <f>IFERROR(IF(VLOOKUP($A160,'Annex 2 EHV charges'!$D:$O,10,FALSE)=0,"",VLOOKUP($A160,'Annex 2 EHV charges'!$D:$O,10,FALSE)),"")</f>
        <v/>
      </c>
      <c r="G160" s="105" t="str">
        <f>IFERROR(IF(VLOOKUP($A160,'Annex 2 EHV charges'!$D:$O,11,FALSE)=0,"",VLOOKUP($A160,'Annex 2 EHV charges'!$D:$O,11,FALSE)),"")</f>
        <v/>
      </c>
      <c r="H160" s="105" t="str">
        <f>IFERROR(IF(VLOOKUP($A160,'Annex 2 EHV charges'!$D:$O,12,FALSE)=0,"",VLOOKUP($A160,'Annex 2 EHV charges'!$D:$O,12,FALSE)),"")</f>
        <v/>
      </c>
    </row>
    <row r="161" spans="1:8" x14ac:dyDescent="0.2">
      <c r="A161" s="102" t="str">
        <f t="array" ref="A161">IFERROR(INDEX('Annex 2 EHV charges'!$D$11:$D$410, MATCH(0, IF(ISBLANK('Annex 2 EHV charges'!$D$11:$D$410),1, COUNTIF(A$4:$A160, 'Annex 2 EHV charges'!$D$11:$D$410)), 0)),"")</f>
        <v/>
      </c>
      <c r="B161" s="101" t="str">
        <f>IF($A161="","",VLOOKUP($A161,'Annex 2 EHV charges'!$D:$O,2,0))</f>
        <v/>
      </c>
      <c r="C161" s="102" t="str">
        <f>IF($A161="","",VLOOKUP($A161,'Annex 2 EHV charges'!$D:$O,3,0))</f>
        <v/>
      </c>
      <c r="D161" s="101" t="str">
        <f>IF($A161="","",VLOOKUP($A161,'Annex 2 EHV charges'!$D:$O,4,0))</f>
        <v/>
      </c>
      <c r="E161" s="103" t="str">
        <f>IFERROR(IF(VLOOKUP($A161,'Annex 2 EHV charges'!$D:$O,9,FALSE)=0,"",VLOOKUP($A161,'Annex 2 EHV charges'!$D:$O,9,FALSE)),"")</f>
        <v/>
      </c>
      <c r="F161" s="104" t="str">
        <f>IFERROR(IF(VLOOKUP($A161,'Annex 2 EHV charges'!$D:$O,10,FALSE)=0,"",VLOOKUP($A161,'Annex 2 EHV charges'!$D:$O,10,FALSE)),"")</f>
        <v/>
      </c>
      <c r="G161" s="105" t="str">
        <f>IFERROR(IF(VLOOKUP($A161,'Annex 2 EHV charges'!$D:$O,11,FALSE)=0,"",VLOOKUP($A161,'Annex 2 EHV charges'!$D:$O,11,FALSE)),"")</f>
        <v/>
      </c>
      <c r="H161" s="105" t="str">
        <f>IFERROR(IF(VLOOKUP($A161,'Annex 2 EHV charges'!$D:$O,12,FALSE)=0,"",VLOOKUP($A161,'Annex 2 EHV charges'!$D:$O,12,FALSE)),"")</f>
        <v/>
      </c>
    </row>
    <row r="162" spans="1:8" x14ac:dyDescent="0.2">
      <c r="A162" s="102" t="str">
        <f t="array" ref="A162">IFERROR(INDEX('Annex 2 EHV charges'!$D$11:$D$410, MATCH(0, IF(ISBLANK('Annex 2 EHV charges'!$D$11:$D$410),1, COUNTIF(A$4:$A161, 'Annex 2 EHV charges'!$D$11:$D$410)), 0)),"")</f>
        <v/>
      </c>
      <c r="B162" s="101" t="str">
        <f>IF($A162="","",VLOOKUP($A162,'Annex 2 EHV charges'!$D:$O,2,0))</f>
        <v/>
      </c>
      <c r="C162" s="102" t="str">
        <f>IF($A162="","",VLOOKUP($A162,'Annex 2 EHV charges'!$D:$O,3,0))</f>
        <v/>
      </c>
      <c r="D162" s="101" t="str">
        <f>IF($A162="","",VLOOKUP($A162,'Annex 2 EHV charges'!$D:$O,4,0))</f>
        <v/>
      </c>
      <c r="E162" s="103" t="str">
        <f>IFERROR(IF(VLOOKUP($A162,'Annex 2 EHV charges'!$D:$O,9,FALSE)=0,"",VLOOKUP($A162,'Annex 2 EHV charges'!$D:$O,9,FALSE)),"")</f>
        <v/>
      </c>
      <c r="F162" s="104" t="str">
        <f>IFERROR(IF(VLOOKUP($A162,'Annex 2 EHV charges'!$D:$O,10,FALSE)=0,"",VLOOKUP($A162,'Annex 2 EHV charges'!$D:$O,10,FALSE)),"")</f>
        <v/>
      </c>
      <c r="G162" s="105" t="str">
        <f>IFERROR(IF(VLOOKUP($A162,'Annex 2 EHV charges'!$D:$O,11,FALSE)=0,"",VLOOKUP($A162,'Annex 2 EHV charges'!$D:$O,11,FALSE)),"")</f>
        <v/>
      </c>
      <c r="H162" s="105" t="str">
        <f>IFERROR(IF(VLOOKUP($A162,'Annex 2 EHV charges'!$D:$O,12,FALSE)=0,"",VLOOKUP($A162,'Annex 2 EHV charges'!$D:$O,12,FALSE)),"")</f>
        <v/>
      </c>
    </row>
    <row r="163" spans="1:8" x14ac:dyDescent="0.2">
      <c r="A163" s="102" t="str">
        <f t="array" ref="A163">IFERROR(INDEX('Annex 2 EHV charges'!$D$11:$D$410, MATCH(0, IF(ISBLANK('Annex 2 EHV charges'!$D$11:$D$410),1, COUNTIF(A$4:$A162, 'Annex 2 EHV charges'!$D$11:$D$410)), 0)),"")</f>
        <v/>
      </c>
      <c r="B163" s="101" t="str">
        <f>IF($A163="","",VLOOKUP($A163,'Annex 2 EHV charges'!$D:$O,2,0))</f>
        <v/>
      </c>
      <c r="C163" s="102" t="str">
        <f>IF($A163="","",VLOOKUP($A163,'Annex 2 EHV charges'!$D:$O,3,0))</f>
        <v/>
      </c>
      <c r="D163" s="101" t="str">
        <f>IF($A163="","",VLOOKUP($A163,'Annex 2 EHV charges'!$D:$O,4,0))</f>
        <v/>
      </c>
      <c r="E163" s="103" t="str">
        <f>IFERROR(IF(VLOOKUP($A163,'Annex 2 EHV charges'!$D:$O,9,FALSE)=0,"",VLOOKUP($A163,'Annex 2 EHV charges'!$D:$O,9,FALSE)),"")</f>
        <v/>
      </c>
      <c r="F163" s="104" t="str">
        <f>IFERROR(IF(VLOOKUP($A163,'Annex 2 EHV charges'!$D:$O,10,FALSE)=0,"",VLOOKUP($A163,'Annex 2 EHV charges'!$D:$O,10,FALSE)),"")</f>
        <v/>
      </c>
      <c r="G163" s="105" t="str">
        <f>IFERROR(IF(VLOOKUP($A163,'Annex 2 EHV charges'!$D:$O,11,FALSE)=0,"",VLOOKUP($A163,'Annex 2 EHV charges'!$D:$O,11,FALSE)),"")</f>
        <v/>
      </c>
      <c r="H163" s="105" t="str">
        <f>IFERROR(IF(VLOOKUP($A163,'Annex 2 EHV charges'!$D:$O,12,FALSE)=0,"",VLOOKUP($A163,'Annex 2 EHV charges'!$D:$O,12,FALSE)),"")</f>
        <v/>
      </c>
    </row>
    <row r="164" spans="1:8" x14ac:dyDescent="0.2">
      <c r="A164" s="102" t="str">
        <f t="array" ref="A164">IFERROR(INDEX('Annex 2 EHV charges'!$D$11:$D$410, MATCH(0, IF(ISBLANK('Annex 2 EHV charges'!$D$11:$D$410),1, COUNTIF(A$4:$A163, 'Annex 2 EHV charges'!$D$11:$D$410)), 0)),"")</f>
        <v/>
      </c>
      <c r="B164" s="101" t="str">
        <f>IF($A164="","",VLOOKUP($A164,'Annex 2 EHV charges'!$D:$O,2,0))</f>
        <v/>
      </c>
      <c r="C164" s="102" t="str">
        <f>IF($A164="","",VLOOKUP($A164,'Annex 2 EHV charges'!$D:$O,3,0))</f>
        <v/>
      </c>
      <c r="D164" s="101" t="str">
        <f>IF($A164="","",VLOOKUP($A164,'Annex 2 EHV charges'!$D:$O,4,0))</f>
        <v/>
      </c>
      <c r="E164" s="103" t="str">
        <f>IFERROR(IF(VLOOKUP($A164,'Annex 2 EHV charges'!$D:$O,9,FALSE)=0,"",VLOOKUP($A164,'Annex 2 EHV charges'!$D:$O,9,FALSE)),"")</f>
        <v/>
      </c>
      <c r="F164" s="104" t="str">
        <f>IFERROR(IF(VLOOKUP($A164,'Annex 2 EHV charges'!$D:$O,10,FALSE)=0,"",VLOOKUP($A164,'Annex 2 EHV charges'!$D:$O,10,FALSE)),"")</f>
        <v/>
      </c>
      <c r="G164" s="105" t="str">
        <f>IFERROR(IF(VLOOKUP($A164,'Annex 2 EHV charges'!$D:$O,11,FALSE)=0,"",VLOOKUP($A164,'Annex 2 EHV charges'!$D:$O,11,FALSE)),"")</f>
        <v/>
      </c>
      <c r="H164" s="105" t="str">
        <f>IFERROR(IF(VLOOKUP($A164,'Annex 2 EHV charges'!$D:$O,12,FALSE)=0,"",VLOOKUP($A164,'Annex 2 EHV charges'!$D:$O,12,FALSE)),"")</f>
        <v/>
      </c>
    </row>
    <row r="165" spans="1:8" x14ac:dyDescent="0.2">
      <c r="A165" s="102" t="str">
        <f t="array" ref="A165">IFERROR(INDEX('Annex 2 EHV charges'!$D$11:$D$410, MATCH(0, IF(ISBLANK('Annex 2 EHV charges'!$D$11:$D$410),1, COUNTIF(A$4:$A164, 'Annex 2 EHV charges'!$D$11:$D$410)), 0)),"")</f>
        <v/>
      </c>
      <c r="B165" s="101" t="str">
        <f>IF($A165="","",VLOOKUP($A165,'Annex 2 EHV charges'!$D:$O,2,0))</f>
        <v/>
      </c>
      <c r="C165" s="102" t="str">
        <f>IF($A165="","",VLOOKUP($A165,'Annex 2 EHV charges'!$D:$O,3,0))</f>
        <v/>
      </c>
      <c r="D165" s="101" t="str">
        <f>IF($A165="","",VLOOKUP($A165,'Annex 2 EHV charges'!$D:$O,4,0))</f>
        <v/>
      </c>
      <c r="E165" s="103" t="str">
        <f>IFERROR(IF(VLOOKUP($A165,'Annex 2 EHV charges'!$D:$O,9,FALSE)=0,"",VLOOKUP($A165,'Annex 2 EHV charges'!$D:$O,9,FALSE)),"")</f>
        <v/>
      </c>
      <c r="F165" s="104" t="str">
        <f>IFERROR(IF(VLOOKUP($A165,'Annex 2 EHV charges'!$D:$O,10,FALSE)=0,"",VLOOKUP($A165,'Annex 2 EHV charges'!$D:$O,10,FALSE)),"")</f>
        <v/>
      </c>
      <c r="G165" s="105" t="str">
        <f>IFERROR(IF(VLOOKUP($A165,'Annex 2 EHV charges'!$D:$O,11,FALSE)=0,"",VLOOKUP($A165,'Annex 2 EHV charges'!$D:$O,11,FALSE)),"")</f>
        <v/>
      </c>
      <c r="H165" s="105" t="str">
        <f>IFERROR(IF(VLOOKUP($A165,'Annex 2 EHV charges'!$D:$O,12,FALSE)=0,"",VLOOKUP($A165,'Annex 2 EHV charges'!$D:$O,12,FALSE)),"")</f>
        <v/>
      </c>
    </row>
    <row r="166" spans="1:8" x14ac:dyDescent="0.2">
      <c r="A166" s="102" t="str">
        <f t="array" ref="A166">IFERROR(INDEX('Annex 2 EHV charges'!$D$11:$D$410, MATCH(0, IF(ISBLANK('Annex 2 EHV charges'!$D$11:$D$410),1, COUNTIF(A$4:$A165, 'Annex 2 EHV charges'!$D$11:$D$410)), 0)),"")</f>
        <v/>
      </c>
      <c r="B166" s="101" t="str">
        <f>IF($A166="","",VLOOKUP($A166,'Annex 2 EHV charges'!$D:$O,2,0))</f>
        <v/>
      </c>
      <c r="C166" s="102" t="str">
        <f>IF($A166="","",VLOOKUP($A166,'Annex 2 EHV charges'!$D:$O,3,0))</f>
        <v/>
      </c>
      <c r="D166" s="101" t="str">
        <f>IF($A166="","",VLOOKUP($A166,'Annex 2 EHV charges'!$D:$O,4,0))</f>
        <v/>
      </c>
      <c r="E166" s="103" t="str">
        <f>IFERROR(IF(VLOOKUP($A166,'Annex 2 EHV charges'!$D:$O,9,FALSE)=0,"",VLOOKUP($A166,'Annex 2 EHV charges'!$D:$O,9,FALSE)),"")</f>
        <v/>
      </c>
      <c r="F166" s="104" t="str">
        <f>IFERROR(IF(VLOOKUP($A166,'Annex 2 EHV charges'!$D:$O,10,FALSE)=0,"",VLOOKUP($A166,'Annex 2 EHV charges'!$D:$O,10,FALSE)),"")</f>
        <v/>
      </c>
      <c r="G166" s="105" t="str">
        <f>IFERROR(IF(VLOOKUP($A166,'Annex 2 EHV charges'!$D:$O,11,FALSE)=0,"",VLOOKUP($A166,'Annex 2 EHV charges'!$D:$O,11,FALSE)),"")</f>
        <v/>
      </c>
      <c r="H166" s="105" t="str">
        <f>IFERROR(IF(VLOOKUP($A166,'Annex 2 EHV charges'!$D:$O,12,FALSE)=0,"",VLOOKUP($A166,'Annex 2 EHV charges'!$D:$O,12,FALSE)),"")</f>
        <v/>
      </c>
    </row>
    <row r="167" spans="1:8" x14ac:dyDescent="0.2">
      <c r="A167" s="102" t="str">
        <f t="array" ref="A167">IFERROR(INDEX('Annex 2 EHV charges'!$D$11:$D$410, MATCH(0, IF(ISBLANK('Annex 2 EHV charges'!$D$11:$D$410),1, COUNTIF(A$4:$A166, 'Annex 2 EHV charges'!$D$11:$D$410)), 0)),"")</f>
        <v/>
      </c>
      <c r="B167" s="101" t="str">
        <f>IF($A167="","",VLOOKUP($A167,'Annex 2 EHV charges'!$D:$O,2,0))</f>
        <v/>
      </c>
      <c r="C167" s="102" t="str">
        <f>IF($A167="","",VLOOKUP($A167,'Annex 2 EHV charges'!$D:$O,3,0))</f>
        <v/>
      </c>
      <c r="D167" s="101" t="str">
        <f>IF($A167="","",VLOOKUP($A167,'Annex 2 EHV charges'!$D:$O,4,0))</f>
        <v/>
      </c>
      <c r="E167" s="103" t="str">
        <f>IFERROR(IF(VLOOKUP($A167,'Annex 2 EHV charges'!$D:$O,9,FALSE)=0,"",VLOOKUP($A167,'Annex 2 EHV charges'!$D:$O,9,FALSE)),"")</f>
        <v/>
      </c>
      <c r="F167" s="104" t="str">
        <f>IFERROR(IF(VLOOKUP($A167,'Annex 2 EHV charges'!$D:$O,10,FALSE)=0,"",VLOOKUP($A167,'Annex 2 EHV charges'!$D:$O,10,FALSE)),"")</f>
        <v/>
      </c>
      <c r="G167" s="105" t="str">
        <f>IFERROR(IF(VLOOKUP($A167,'Annex 2 EHV charges'!$D:$O,11,FALSE)=0,"",VLOOKUP($A167,'Annex 2 EHV charges'!$D:$O,11,FALSE)),"")</f>
        <v/>
      </c>
      <c r="H167" s="105" t="str">
        <f>IFERROR(IF(VLOOKUP($A167,'Annex 2 EHV charges'!$D:$O,12,FALSE)=0,"",VLOOKUP($A167,'Annex 2 EHV charges'!$D:$O,12,FALSE)),"")</f>
        <v/>
      </c>
    </row>
    <row r="168" spans="1:8" x14ac:dyDescent="0.2">
      <c r="A168" s="102" t="str">
        <f t="array" ref="A168">IFERROR(INDEX('Annex 2 EHV charges'!$D$11:$D$410, MATCH(0, IF(ISBLANK('Annex 2 EHV charges'!$D$11:$D$410),1, COUNTIF(A$4:$A167, 'Annex 2 EHV charges'!$D$11:$D$410)), 0)),"")</f>
        <v/>
      </c>
      <c r="B168" s="101" t="str">
        <f>IF($A168="","",VLOOKUP($A168,'Annex 2 EHV charges'!$D:$O,2,0))</f>
        <v/>
      </c>
      <c r="C168" s="102" t="str">
        <f>IF($A168="","",VLOOKUP($A168,'Annex 2 EHV charges'!$D:$O,3,0))</f>
        <v/>
      </c>
      <c r="D168" s="101" t="str">
        <f>IF($A168="","",VLOOKUP($A168,'Annex 2 EHV charges'!$D:$O,4,0))</f>
        <v/>
      </c>
      <c r="E168" s="103" t="str">
        <f>IFERROR(IF(VLOOKUP($A168,'Annex 2 EHV charges'!$D:$O,9,FALSE)=0,"",VLOOKUP($A168,'Annex 2 EHV charges'!$D:$O,9,FALSE)),"")</f>
        <v/>
      </c>
      <c r="F168" s="104" t="str">
        <f>IFERROR(IF(VLOOKUP($A168,'Annex 2 EHV charges'!$D:$O,10,FALSE)=0,"",VLOOKUP($A168,'Annex 2 EHV charges'!$D:$O,10,FALSE)),"")</f>
        <v/>
      </c>
      <c r="G168" s="105" t="str">
        <f>IFERROR(IF(VLOOKUP($A168,'Annex 2 EHV charges'!$D:$O,11,FALSE)=0,"",VLOOKUP($A168,'Annex 2 EHV charges'!$D:$O,11,FALSE)),"")</f>
        <v/>
      </c>
      <c r="H168" s="105" t="str">
        <f>IFERROR(IF(VLOOKUP($A168,'Annex 2 EHV charges'!$D:$O,12,FALSE)=0,"",VLOOKUP($A168,'Annex 2 EHV charges'!$D:$O,12,FALSE)),"")</f>
        <v/>
      </c>
    </row>
    <row r="169" spans="1:8" x14ac:dyDescent="0.2">
      <c r="A169" s="102" t="str">
        <f t="array" ref="A169">IFERROR(INDEX('Annex 2 EHV charges'!$D$11:$D$410, MATCH(0, IF(ISBLANK('Annex 2 EHV charges'!$D$11:$D$410),1, COUNTIF(A$4:$A168, 'Annex 2 EHV charges'!$D$11:$D$410)), 0)),"")</f>
        <v/>
      </c>
      <c r="B169" s="101" t="str">
        <f>IF($A169="","",VLOOKUP($A169,'Annex 2 EHV charges'!$D:$O,2,0))</f>
        <v/>
      </c>
      <c r="C169" s="102" t="str">
        <f>IF($A169="","",VLOOKUP($A169,'Annex 2 EHV charges'!$D:$O,3,0))</f>
        <v/>
      </c>
      <c r="D169" s="101" t="str">
        <f>IF($A169="","",VLOOKUP($A169,'Annex 2 EHV charges'!$D:$O,4,0))</f>
        <v/>
      </c>
      <c r="E169" s="103" t="str">
        <f>IFERROR(IF(VLOOKUP($A169,'Annex 2 EHV charges'!$D:$O,9,FALSE)=0,"",VLOOKUP($A169,'Annex 2 EHV charges'!$D:$O,9,FALSE)),"")</f>
        <v/>
      </c>
      <c r="F169" s="104" t="str">
        <f>IFERROR(IF(VLOOKUP($A169,'Annex 2 EHV charges'!$D:$O,10,FALSE)=0,"",VLOOKUP($A169,'Annex 2 EHV charges'!$D:$O,10,FALSE)),"")</f>
        <v/>
      </c>
      <c r="G169" s="105" t="str">
        <f>IFERROR(IF(VLOOKUP($A169,'Annex 2 EHV charges'!$D:$O,11,FALSE)=0,"",VLOOKUP($A169,'Annex 2 EHV charges'!$D:$O,11,FALSE)),"")</f>
        <v/>
      </c>
      <c r="H169" s="105" t="str">
        <f>IFERROR(IF(VLOOKUP($A169,'Annex 2 EHV charges'!$D:$O,12,FALSE)=0,"",VLOOKUP($A169,'Annex 2 EHV charges'!$D:$O,12,FALSE)),"")</f>
        <v/>
      </c>
    </row>
    <row r="170" spans="1:8" x14ac:dyDescent="0.2">
      <c r="A170" s="102" t="str">
        <f t="array" ref="A170">IFERROR(INDEX('Annex 2 EHV charges'!$D$11:$D$410, MATCH(0, IF(ISBLANK('Annex 2 EHV charges'!$D$11:$D$410),1, COUNTIF(A$4:$A169, 'Annex 2 EHV charges'!$D$11:$D$410)), 0)),"")</f>
        <v/>
      </c>
      <c r="B170" s="101" t="str">
        <f>IF($A170="","",VLOOKUP($A170,'Annex 2 EHV charges'!$D:$O,2,0))</f>
        <v/>
      </c>
      <c r="C170" s="102" t="str">
        <f>IF($A170="","",VLOOKUP($A170,'Annex 2 EHV charges'!$D:$O,3,0))</f>
        <v/>
      </c>
      <c r="D170" s="101" t="str">
        <f>IF($A170="","",VLOOKUP($A170,'Annex 2 EHV charges'!$D:$O,4,0))</f>
        <v/>
      </c>
      <c r="E170" s="103" t="str">
        <f>IFERROR(IF(VLOOKUP($A170,'Annex 2 EHV charges'!$D:$O,9,FALSE)=0,"",VLOOKUP($A170,'Annex 2 EHV charges'!$D:$O,9,FALSE)),"")</f>
        <v/>
      </c>
      <c r="F170" s="104" t="str">
        <f>IFERROR(IF(VLOOKUP($A170,'Annex 2 EHV charges'!$D:$O,10,FALSE)=0,"",VLOOKUP($A170,'Annex 2 EHV charges'!$D:$O,10,FALSE)),"")</f>
        <v/>
      </c>
      <c r="G170" s="105" t="str">
        <f>IFERROR(IF(VLOOKUP($A170,'Annex 2 EHV charges'!$D:$O,11,FALSE)=0,"",VLOOKUP($A170,'Annex 2 EHV charges'!$D:$O,11,FALSE)),"")</f>
        <v/>
      </c>
      <c r="H170" s="105" t="str">
        <f>IFERROR(IF(VLOOKUP($A170,'Annex 2 EHV charges'!$D:$O,12,FALSE)=0,"",VLOOKUP($A170,'Annex 2 EHV charges'!$D:$O,12,FALSE)),"")</f>
        <v/>
      </c>
    </row>
    <row r="171" spans="1:8" x14ac:dyDescent="0.2">
      <c r="A171" s="102" t="str">
        <f t="array" ref="A171">IFERROR(INDEX('Annex 2 EHV charges'!$D$11:$D$410, MATCH(0, IF(ISBLANK('Annex 2 EHV charges'!$D$11:$D$410),1, COUNTIF(A$4:$A170, 'Annex 2 EHV charges'!$D$11:$D$410)), 0)),"")</f>
        <v/>
      </c>
      <c r="B171" s="101" t="str">
        <f>IF($A171="","",VLOOKUP($A171,'Annex 2 EHV charges'!$D:$O,2,0))</f>
        <v/>
      </c>
      <c r="C171" s="102" t="str">
        <f>IF($A171="","",VLOOKUP($A171,'Annex 2 EHV charges'!$D:$O,3,0))</f>
        <v/>
      </c>
      <c r="D171" s="101" t="str">
        <f>IF($A171="","",VLOOKUP($A171,'Annex 2 EHV charges'!$D:$O,4,0))</f>
        <v/>
      </c>
      <c r="E171" s="103" t="str">
        <f>IFERROR(IF(VLOOKUP($A171,'Annex 2 EHV charges'!$D:$O,9,FALSE)=0,"",VLOOKUP($A171,'Annex 2 EHV charges'!$D:$O,9,FALSE)),"")</f>
        <v/>
      </c>
      <c r="F171" s="104" t="str">
        <f>IFERROR(IF(VLOOKUP($A171,'Annex 2 EHV charges'!$D:$O,10,FALSE)=0,"",VLOOKUP($A171,'Annex 2 EHV charges'!$D:$O,10,FALSE)),"")</f>
        <v/>
      </c>
      <c r="G171" s="105" t="str">
        <f>IFERROR(IF(VLOOKUP($A171,'Annex 2 EHV charges'!$D:$O,11,FALSE)=0,"",VLOOKUP($A171,'Annex 2 EHV charges'!$D:$O,11,FALSE)),"")</f>
        <v/>
      </c>
      <c r="H171" s="105" t="str">
        <f>IFERROR(IF(VLOOKUP($A171,'Annex 2 EHV charges'!$D:$O,12,FALSE)=0,"",VLOOKUP($A171,'Annex 2 EHV charges'!$D:$O,12,FALSE)),"")</f>
        <v/>
      </c>
    </row>
    <row r="172" spans="1:8" x14ac:dyDescent="0.2">
      <c r="A172" s="102" t="str">
        <f t="array" ref="A172">IFERROR(INDEX('Annex 2 EHV charges'!$D$11:$D$410, MATCH(0, IF(ISBLANK('Annex 2 EHV charges'!$D$11:$D$410),1, COUNTIF(A$4:$A171, 'Annex 2 EHV charges'!$D$11:$D$410)), 0)),"")</f>
        <v/>
      </c>
      <c r="B172" s="101" t="str">
        <f>IF($A172="","",VLOOKUP($A172,'Annex 2 EHV charges'!$D:$O,2,0))</f>
        <v/>
      </c>
      <c r="C172" s="102" t="str">
        <f>IF($A172="","",VLOOKUP($A172,'Annex 2 EHV charges'!$D:$O,3,0))</f>
        <v/>
      </c>
      <c r="D172" s="101" t="str">
        <f>IF($A172="","",VLOOKUP($A172,'Annex 2 EHV charges'!$D:$O,4,0))</f>
        <v/>
      </c>
      <c r="E172" s="103" t="str">
        <f>IFERROR(IF(VLOOKUP($A172,'Annex 2 EHV charges'!$D:$O,9,FALSE)=0,"",VLOOKUP($A172,'Annex 2 EHV charges'!$D:$O,9,FALSE)),"")</f>
        <v/>
      </c>
      <c r="F172" s="104" t="str">
        <f>IFERROR(IF(VLOOKUP($A172,'Annex 2 EHV charges'!$D:$O,10,FALSE)=0,"",VLOOKUP($A172,'Annex 2 EHV charges'!$D:$O,10,FALSE)),"")</f>
        <v/>
      </c>
      <c r="G172" s="105" t="str">
        <f>IFERROR(IF(VLOOKUP($A172,'Annex 2 EHV charges'!$D:$O,11,FALSE)=0,"",VLOOKUP($A172,'Annex 2 EHV charges'!$D:$O,11,FALSE)),"")</f>
        <v/>
      </c>
      <c r="H172" s="105" t="str">
        <f>IFERROR(IF(VLOOKUP($A172,'Annex 2 EHV charges'!$D:$O,12,FALSE)=0,"",VLOOKUP($A172,'Annex 2 EHV charges'!$D:$O,12,FALSE)),"")</f>
        <v/>
      </c>
    </row>
    <row r="173" spans="1:8" x14ac:dyDescent="0.2">
      <c r="A173" s="102" t="str">
        <f t="array" ref="A173">IFERROR(INDEX('Annex 2 EHV charges'!$D$11:$D$410, MATCH(0, IF(ISBLANK('Annex 2 EHV charges'!$D$11:$D$410),1, COUNTIF(A$4:$A172, 'Annex 2 EHV charges'!$D$11:$D$410)), 0)),"")</f>
        <v/>
      </c>
      <c r="B173" s="101" t="str">
        <f>IF($A173="","",VLOOKUP($A173,'Annex 2 EHV charges'!$D:$O,2,0))</f>
        <v/>
      </c>
      <c r="C173" s="102" t="str">
        <f>IF($A173="","",VLOOKUP($A173,'Annex 2 EHV charges'!$D:$O,3,0))</f>
        <v/>
      </c>
      <c r="D173" s="101" t="str">
        <f>IF($A173="","",VLOOKUP($A173,'Annex 2 EHV charges'!$D:$O,4,0))</f>
        <v/>
      </c>
      <c r="E173" s="103" t="str">
        <f>IFERROR(IF(VLOOKUP($A173,'Annex 2 EHV charges'!$D:$O,9,FALSE)=0,"",VLOOKUP($A173,'Annex 2 EHV charges'!$D:$O,9,FALSE)),"")</f>
        <v/>
      </c>
      <c r="F173" s="104" t="str">
        <f>IFERROR(IF(VLOOKUP($A173,'Annex 2 EHV charges'!$D:$O,10,FALSE)=0,"",VLOOKUP($A173,'Annex 2 EHV charges'!$D:$O,10,FALSE)),"")</f>
        <v/>
      </c>
      <c r="G173" s="105" t="str">
        <f>IFERROR(IF(VLOOKUP($A173,'Annex 2 EHV charges'!$D:$O,11,FALSE)=0,"",VLOOKUP($A173,'Annex 2 EHV charges'!$D:$O,11,FALSE)),"")</f>
        <v/>
      </c>
      <c r="H173" s="105" t="str">
        <f>IFERROR(IF(VLOOKUP($A173,'Annex 2 EHV charges'!$D:$O,12,FALSE)=0,"",VLOOKUP($A173,'Annex 2 EHV charges'!$D:$O,12,FALSE)),"")</f>
        <v/>
      </c>
    </row>
    <row r="174" spans="1:8" x14ac:dyDescent="0.2">
      <c r="A174" s="102" t="str">
        <f t="array" ref="A174">IFERROR(INDEX('Annex 2 EHV charges'!$D$11:$D$410, MATCH(0, IF(ISBLANK('Annex 2 EHV charges'!$D$11:$D$410),1, COUNTIF(A$4:$A173, 'Annex 2 EHV charges'!$D$11:$D$410)), 0)),"")</f>
        <v/>
      </c>
      <c r="B174" s="101" t="str">
        <f>IF($A174="","",VLOOKUP($A174,'Annex 2 EHV charges'!$D:$O,2,0))</f>
        <v/>
      </c>
      <c r="C174" s="102" t="str">
        <f>IF($A174="","",VLOOKUP($A174,'Annex 2 EHV charges'!$D:$O,3,0))</f>
        <v/>
      </c>
      <c r="D174" s="101" t="str">
        <f>IF($A174="","",VLOOKUP($A174,'Annex 2 EHV charges'!$D:$O,4,0))</f>
        <v/>
      </c>
      <c r="E174" s="103" t="str">
        <f>IFERROR(IF(VLOOKUP($A174,'Annex 2 EHV charges'!$D:$O,9,FALSE)=0,"",VLOOKUP($A174,'Annex 2 EHV charges'!$D:$O,9,FALSE)),"")</f>
        <v/>
      </c>
      <c r="F174" s="104" t="str">
        <f>IFERROR(IF(VLOOKUP($A174,'Annex 2 EHV charges'!$D:$O,10,FALSE)=0,"",VLOOKUP($A174,'Annex 2 EHV charges'!$D:$O,10,FALSE)),"")</f>
        <v/>
      </c>
      <c r="G174" s="105" t="str">
        <f>IFERROR(IF(VLOOKUP($A174,'Annex 2 EHV charges'!$D:$O,11,FALSE)=0,"",VLOOKUP($A174,'Annex 2 EHV charges'!$D:$O,11,FALSE)),"")</f>
        <v/>
      </c>
      <c r="H174" s="105" t="str">
        <f>IFERROR(IF(VLOOKUP($A174,'Annex 2 EHV charges'!$D:$O,12,FALSE)=0,"",VLOOKUP($A174,'Annex 2 EHV charges'!$D:$O,12,FALSE)),"")</f>
        <v/>
      </c>
    </row>
    <row r="175" spans="1:8" x14ac:dyDescent="0.2">
      <c r="A175" s="102" t="str">
        <f t="array" ref="A175">IFERROR(INDEX('Annex 2 EHV charges'!$D$11:$D$410, MATCH(0, IF(ISBLANK('Annex 2 EHV charges'!$D$11:$D$410),1, COUNTIF(A$4:$A174, 'Annex 2 EHV charges'!$D$11:$D$410)), 0)),"")</f>
        <v/>
      </c>
      <c r="B175" s="101" t="str">
        <f>IF($A175="","",VLOOKUP($A175,'Annex 2 EHV charges'!$D:$O,2,0))</f>
        <v/>
      </c>
      <c r="C175" s="102" t="str">
        <f>IF($A175="","",VLOOKUP($A175,'Annex 2 EHV charges'!$D:$O,3,0))</f>
        <v/>
      </c>
      <c r="D175" s="101" t="str">
        <f>IF($A175="","",VLOOKUP($A175,'Annex 2 EHV charges'!$D:$O,4,0))</f>
        <v/>
      </c>
      <c r="E175" s="103" t="str">
        <f>IFERROR(IF(VLOOKUP($A175,'Annex 2 EHV charges'!$D:$O,9,FALSE)=0,"",VLOOKUP($A175,'Annex 2 EHV charges'!$D:$O,9,FALSE)),"")</f>
        <v/>
      </c>
      <c r="F175" s="104" t="str">
        <f>IFERROR(IF(VLOOKUP($A175,'Annex 2 EHV charges'!$D:$O,10,FALSE)=0,"",VLOOKUP($A175,'Annex 2 EHV charges'!$D:$O,10,FALSE)),"")</f>
        <v/>
      </c>
      <c r="G175" s="105" t="str">
        <f>IFERROR(IF(VLOOKUP($A175,'Annex 2 EHV charges'!$D:$O,11,FALSE)=0,"",VLOOKUP($A175,'Annex 2 EHV charges'!$D:$O,11,FALSE)),"")</f>
        <v/>
      </c>
      <c r="H175" s="105" t="str">
        <f>IFERROR(IF(VLOOKUP($A175,'Annex 2 EHV charges'!$D:$O,12,FALSE)=0,"",VLOOKUP($A175,'Annex 2 EHV charges'!$D:$O,12,FALSE)),"")</f>
        <v/>
      </c>
    </row>
    <row r="176" spans="1:8" x14ac:dyDescent="0.2">
      <c r="A176" s="102" t="str">
        <f t="array" ref="A176">IFERROR(INDEX('Annex 2 EHV charges'!$D$11:$D$410, MATCH(0, IF(ISBLANK('Annex 2 EHV charges'!$D$11:$D$410),1, COUNTIF(A$4:$A175, 'Annex 2 EHV charges'!$D$11:$D$410)), 0)),"")</f>
        <v/>
      </c>
      <c r="B176" s="101" t="str">
        <f>IF($A176="","",VLOOKUP($A176,'Annex 2 EHV charges'!$D:$O,2,0))</f>
        <v/>
      </c>
      <c r="C176" s="102" t="str">
        <f>IF($A176="","",VLOOKUP($A176,'Annex 2 EHV charges'!$D:$O,3,0))</f>
        <v/>
      </c>
      <c r="D176" s="101" t="str">
        <f>IF($A176="","",VLOOKUP($A176,'Annex 2 EHV charges'!$D:$O,4,0))</f>
        <v/>
      </c>
      <c r="E176" s="103" t="str">
        <f>IFERROR(IF(VLOOKUP($A176,'Annex 2 EHV charges'!$D:$O,9,FALSE)=0,"",VLOOKUP($A176,'Annex 2 EHV charges'!$D:$O,9,FALSE)),"")</f>
        <v/>
      </c>
      <c r="F176" s="104" t="str">
        <f>IFERROR(IF(VLOOKUP($A176,'Annex 2 EHV charges'!$D:$O,10,FALSE)=0,"",VLOOKUP($A176,'Annex 2 EHV charges'!$D:$O,10,FALSE)),"")</f>
        <v/>
      </c>
      <c r="G176" s="105" t="str">
        <f>IFERROR(IF(VLOOKUP($A176,'Annex 2 EHV charges'!$D:$O,11,FALSE)=0,"",VLOOKUP($A176,'Annex 2 EHV charges'!$D:$O,11,FALSE)),"")</f>
        <v/>
      </c>
      <c r="H176" s="105" t="str">
        <f>IFERROR(IF(VLOOKUP($A176,'Annex 2 EHV charges'!$D:$O,12,FALSE)=0,"",VLOOKUP($A176,'Annex 2 EHV charges'!$D:$O,12,FALSE)),"")</f>
        <v/>
      </c>
    </row>
    <row r="177" spans="1:8" x14ac:dyDescent="0.2">
      <c r="A177" s="102" t="str">
        <f t="array" ref="A177">IFERROR(INDEX('Annex 2 EHV charges'!$D$11:$D$410, MATCH(0, IF(ISBLANK('Annex 2 EHV charges'!$D$11:$D$410),1, COUNTIF(A$4:$A176, 'Annex 2 EHV charges'!$D$11:$D$410)), 0)),"")</f>
        <v/>
      </c>
      <c r="B177" s="101" t="str">
        <f>IF($A177="","",VLOOKUP($A177,'Annex 2 EHV charges'!$D:$O,2,0))</f>
        <v/>
      </c>
      <c r="C177" s="102" t="str">
        <f>IF($A177="","",VLOOKUP($A177,'Annex 2 EHV charges'!$D:$O,3,0))</f>
        <v/>
      </c>
      <c r="D177" s="101" t="str">
        <f>IF($A177="","",VLOOKUP($A177,'Annex 2 EHV charges'!$D:$O,4,0))</f>
        <v/>
      </c>
      <c r="E177" s="103" t="str">
        <f>IFERROR(IF(VLOOKUP($A177,'Annex 2 EHV charges'!$D:$O,9,FALSE)=0,"",VLOOKUP($A177,'Annex 2 EHV charges'!$D:$O,9,FALSE)),"")</f>
        <v/>
      </c>
      <c r="F177" s="104" t="str">
        <f>IFERROR(IF(VLOOKUP($A177,'Annex 2 EHV charges'!$D:$O,10,FALSE)=0,"",VLOOKUP($A177,'Annex 2 EHV charges'!$D:$O,10,FALSE)),"")</f>
        <v/>
      </c>
      <c r="G177" s="105" t="str">
        <f>IFERROR(IF(VLOOKUP($A177,'Annex 2 EHV charges'!$D:$O,11,FALSE)=0,"",VLOOKUP($A177,'Annex 2 EHV charges'!$D:$O,11,FALSE)),"")</f>
        <v/>
      </c>
      <c r="H177" s="105" t="str">
        <f>IFERROR(IF(VLOOKUP($A177,'Annex 2 EHV charges'!$D:$O,12,FALSE)=0,"",VLOOKUP($A177,'Annex 2 EHV charges'!$D:$O,12,FALSE)),"")</f>
        <v/>
      </c>
    </row>
    <row r="178" spans="1:8" x14ac:dyDescent="0.2">
      <c r="A178" s="102" t="str">
        <f t="array" ref="A178">IFERROR(INDEX('Annex 2 EHV charges'!$D$11:$D$410, MATCH(0, IF(ISBLANK('Annex 2 EHV charges'!$D$11:$D$410),1, COUNTIF(A$4:$A177, 'Annex 2 EHV charges'!$D$11:$D$410)), 0)),"")</f>
        <v/>
      </c>
      <c r="B178" s="101" t="str">
        <f>IF($A178="","",VLOOKUP($A178,'Annex 2 EHV charges'!$D:$O,2,0))</f>
        <v/>
      </c>
      <c r="C178" s="102" t="str">
        <f>IF($A178="","",VLOOKUP($A178,'Annex 2 EHV charges'!$D:$O,3,0))</f>
        <v/>
      </c>
      <c r="D178" s="101" t="str">
        <f>IF($A178="","",VLOOKUP($A178,'Annex 2 EHV charges'!$D:$O,4,0))</f>
        <v/>
      </c>
      <c r="E178" s="103" t="str">
        <f>IFERROR(IF(VLOOKUP($A178,'Annex 2 EHV charges'!$D:$O,9,FALSE)=0,"",VLOOKUP($A178,'Annex 2 EHV charges'!$D:$O,9,FALSE)),"")</f>
        <v/>
      </c>
      <c r="F178" s="104" t="str">
        <f>IFERROR(IF(VLOOKUP($A178,'Annex 2 EHV charges'!$D:$O,10,FALSE)=0,"",VLOOKUP($A178,'Annex 2 EHV charges'!$D:$O,10,FALSE)),"")</f>
        <v/>
      </c>
      <c r="G178" s="105" t="str">
        <f>IFERROR(IF(VLOOKUP($A178,'Annex 2 EHV charges'!$D:$O,11,FALSE)=0,"",VLOOKUP($A178,'Annex 2 EHV charges'!$D:$O,11,FALSE)),"")</f>
        <v/>
      </c>
      <c r="H178" s="105" t="str">
        <f>IFERROR(IF(VLOOKUP($A178,'Annex 2 EHV charges'!$D:$O,12,FALSE)=0,"",VLOOKUP($A178,'Annex 2 EHV charges'!$D:$O,12,FALSE)),"")</f>
        <v/>
      </c>
    </row>
    <row r="179" spans="1:8" x14ac:dyDescent="0.2">
      <c r="A179" s="102" t="str">
        <f t="array" ref="A179">IFERROR(INDEX('Annex 2 EHV charges'!$D$11:$D$410, MATCH(0, IF(ISBLANK('Annex 2 EHV charges'!$D$11:$D$410),1, COUNTIF(A$4:$A178, 'Annex 2 EHV charges'!$D$11:$D$410)), 0)),"")</f>
        <v/>
      </c>
      <c r="B179" s="101" t="str">
        <f>IF($A179="","",VLOOKUP($A179,'Annex 2 EHV charges'!$D:$O,2,0))</f>
        <v/>
      </c>
      <c r="C179" s="102" t="str">
        <f>IF($A179="","",VLOOKUP($A179,'Annex 2 EHV charges'!$D:$O,3,0))</f>
        <v/>
      </c>
      <c r="D179" s="101" t="str">
        <f>IF($A179="","",VLOOKUP($A179,'Annex 2 EHV charges'!$D:$O,4,0))</f>
        <v/>
      </c>
      <c r="E179" s="103" t="str">
        <f>IFERROR(IF(VLOOKUP($A179,'Annex 2 EHV charges'!$D:$O,9,FALSE)=0,"",VLOOKUP($A179,'Annex 2 EHV charges'!$D:$O,9,FALSE)),"")</f>
        <v/>
      </c>
      <c r="F179" s="104" t="str">
        <f>IFERROR(IF(VLOOKUP($A179,'Annex 2 EHV charges'!$D:$O,10,FALSE)=0,"",VLOOKUP($A179,'Annex 2 EHV charges'!$D:$O,10,FALSE)),"")</f>
        <v/>
      </c>
      <c r="G179" s="105" t="str">
        <f>IFERROR(IF(VLOOKUP($A179,'Annex 2 EHV charges'!$D:$O,11,FALSE)=0,"",VLOOKUP($A179,'Annex 2 EHV charges'!$D:$O,11,FALSE)),"")</f>
        <v/>
      </c>
      <c r="H179" s="105" t="str">
        <f>IFERROR(IF(VLOOKUP($A179,'Annex 2 EHV charges'!$D:$O,12,FALSE)=0,"",VLOOKUP($A179,'Annex 2 EHV charges'!$D:$O,12,FALSE)),"")</f>
        <v/>
      </c>
    </row>
    <row r="180" spans="1:8" x14ac:dyDescent="0.2">
      <c r="A180" s="102" t="str">
        <f t="array" ref="A180">IFERROR(INDEX('Annex 2 EHV charges'!$D$11:$D$410, MATCH(0, IF(ISBLANK('Annex 2 EHV charges'!$D$11:$D$410),1, COUNTIF(A$4:$A179, 'Annex 2 EHV charges'!$D$11:$D$410)), 0)),"")</f>
        <v/>
      </c>
      <c r="B180" s="101" t="str">
        <f>IF($A180="","",VLOOKUP($A180,'Annex 2 EHV charges'!$D:$O,2,0))</f>
        <v/>
      </c>
      <c r="C180" s="102" t="str">
        <f>IF($A180="","",VLOOKUP($A180,'Annex 2 EHV charges'!$D:$O,3,0))</f>
        <v/>
      </c>
      <c r="D180" s="101" t="str">
        <f>IF($A180="","",VLOOKUP($A180,'Annex 2 EHV charges'!$D:$O,4,0))</f>
        <v/>
      </c>
      <c r="E180" s="103" t="str">
        <f>IFERROR(IF(VLOOKUP($A180,'Annex 2 EHV charges'!$D:$O,9,FALSE)=0,"",VLOOKUP($A180,'Annex 2 EHV charges'!$D:$O,9,FALSE)),"")</f>
        <v/>
      </c>
      <c r="F180" s="104" t="str">
        <f>IFERROR(IF(VLOOKUP($A180,'Annex 2 EHV charges'!$D:$O,10,FALSE)=0,"",VLOOKUP($A180,'Annex 2 EHV charges'!$D:$O,10,FALSE)),"")</f>
        <v/>
      </c>
      <c r="G180" s="105" t="str">
        <f>IFERROR(IF(VLOOKUP($A180,'Annex 2 EHV charges'!$D:$O,11,FALSE)=0,"",VLOOKUP($A180,'Annex 2 EHV charges'!$D:$O,11,FALSE)),"")</f>
        <v/>
      </c>
      <c r="H180" s="105" t="str">
        <f>IFERROR(IF(VLOOKUP($A180,'Annex 2 EHV charges'!$D:$O,12,FALSE)=0,"",VLOOKUP($A180,'Annex 2 EHV charges'!$D:$O,12,FALSE)),"")</f>
        <v/>
      </c>
    </row>
    <row r="181" spans="1:8" x14ac:dyDescent="0.2">
      <c r="A181" s="102" t="str">
        <f t="array" ref="A181">IFERROR(INDEX('Annex 2 EHV charges'!$D$11:$D$410, MATCH(0, IF(ISBLANK('Annex 2 EHV charges'!$D$11:$D$410),1, COUNTIF(A$4:$A180, 'Annex 2 EHV charges'!$D$11:$D$410)), 0)),"")</f>
        <v/>
      </c>
      <c r="B181" s="101" t="str">
        <f>IF($A181="","",VLOOKUP($A181,'Annex 2 EHV charges'!$D:$O,2,0))</f>
        <v/>
      </c>
      <c r="C181" s="102" t="str">
        <f>IF($A181="","",VLOOKUP($A181,'Annex 2 EHV charges'!$D:$O,3,0))</f>
        <v/>
      </c>
      <c r="D181" s="101" t="str">
        <f>IF($A181="","",VLOOKUP($A181,'Annex 2 EHV charges'!$D:$O,4,0))</f>
        <v/>
      </c>
      <c r="E181" s="103" t="str">
        <f>IFERROR(IF(VLOOKUP($A181,'Annex 2 EHV charges'!$D:$O,9,FALSE)=0,"",VLOOKUP($A181,'Annex 2 EHV charges'!$D:$O,9,FALSE)),"")</f>
        <v/>
      </c>
      <c r="F181" s="104" t="str">
        <f>IFERROR(IF(VLOOKUP($A181,'Annex 2 EHV charges'!$D:$O,10,FALSE)=0,"",VLOOKUP($A181,'Annex 2 EHV charges'!$D:$O,10,FALSE)),"")</f>
        <v/>
      </c>
      <c r="G181" s="105" t="str">
        <f>IFERROR(IF(VLOOKUP($A181,'Annex 2 EHV charges'!$D:$O,11,FALSE)=0,"",VLOOKUP($A181,'Annex 2 EHV charges'!$D:$O,11,FALSE)),"")</f>
        <v/>
      </c>
      <c r="H181" s="105" t="str">
        <f>IFERROR(IF(VLOOKUP($A181,'Annex 2 EHV charges'!$D:$O,12,FALSE)=0,"",VLOOKUP($A181,'Annex 2 EHV charges'!$D:$O,12,FALSE)),"")</f>
        <v/>
      </c>
    </row>
    <row r="182" spans="1:8" x14ac:dyDescent="0.2">
      <c r="A182" s="102" t="str">
        <f t="array" ref="A182">IFERROR(INDEX('Annex 2 EHV charges'!$D$11:$D$410, MATCH(0, IF(ISBLANK('Annex 2 EHV charges'!$D$11:$D$410),1, COUNTIF(A$4:$A181, 'Annex 2 EHV charges'!$D$11:$D$410)), 0)),"")</f>
        <v/>
      </c>
      <c r="B182" s="101" t="str">
        <f>IF($A182="","",VLOOKUP($A182,'Annex 2 EHV charges'!$D:$O,2,0))</f>
        <v/>
      </c>
      <c r="C182" s="102" t="str">
        <f>IF($A182="","",VLOOKUP($A182,'Annex 2 EHV charges'!$D:$O,3,0))</f>
        <v/>
      </c>
      <c r="D182" s="101" t="str">
        <f>IF($A182="","",VLOOKUP($A182,'Annex 2 EHV charges'!$D:$O,4,0))</f>
        <v/>
      </c>
      <c r="E182" s="103" t="str">
        <f>IFERROR(IF(VLOOKUP($A182,'Annex 2 EHV charges'!$D:$O,9,FALSE)=0,"",VLOOKUP($A182,'Annex 2 EHV charges'!$D:$O,9,FALSE)),"")</f>
        <v/>
      </c>
      <c r="F182" s="104" t="str">
        <f>IFERROR(IF(VLOOKUP($A182,'Annex 2 EHV charges'!$D:$O,10,FALSE)=0,"",VLOOKUP($A182,'Annex 2 EHV charges'!$D:$O,10,FALSE)),"")</f>
        <v/>
      </c>
      <c r="G182" s="105" t="str">
        <f>IFERROR(IF(VLOOKUP($A182,'Annex 2 EHV charges'!$D:$O,11,FALSE)=0,"",VLOOKUP($A182,'Annex 2 EHV charges'!$D:$O,11,FALSE)),"")</f>
        <v/>
      </c>
      <c r="H182" s="105" t="str">
        <f>IFERROR(IF(VLOOKUP($A182,'Annex 2 EHV charges'!$D:$O,12,FALSE)=0,"",VLOOKUP($A182,'Annex 2 EHV charges'!$D:$O,12,FALSE)),"")</f>
        <v/>
      </c>
    </row>
    <row r="183" spans="1:8" x14ac:dyDescent="0.2">
      <c r="A183" s="102" t="str">
        <f t="array" ref="A183">IFERROR(INDEX('Annex 2 EHV charges'!$D$11:$D$410, MATCH(0, IF(ISBLANK('Annex 2 EHV charges'!$D$11:$D$410),1, COUNTIF(A$4:$A182, 'Annex 2 EHV charges'!$D$11:$D$410)), 0)),"")</f>
        <v/>
      </c>
      <c r="B183" s="101" t="str">
        <f>IF($A183="","",VLOOKUP($A183,'Annex 2 EHV charges'!$D:$O,2,0))</f>
        <v/>
      </c>
      <c r="C183" s="102" t="str">
        <f>IF($A183="","",VLOOKUP($A183,'Annex 2 EHV charges'!$D:$O,3,0))</f>
        <v/>
      </c>
      <c r="D183" s="101" t="str">
        <f>IF($A183="","",VLOOKUP($A183,'Annex 2 EHV charges'!$D:$O,4,0))</f>
        <v/>
      </c>
      <c r="E183" s="103" t="str">
        <f>IFERROR(IF(VLOOKUP($A183,'Annex 2 EHV charges'!$D:$O,9,FALSE)=0,"",VLOOKUP($A183,'Annex 2 EHV charges'!$D:$O,9,FALSE)),"")</f>
        <v/>
      </c>
      <c r="F183" s="104" t="str">
        <f>IFERROR(IF(VLOOKUP($A183,'Annex 2 EHV charges'!$D:$O,10,FALSE)=0,"",VLOOKUP($A183,'Annex 2 EHV charges'!$D:$O,10,FALSE)),"")</f>
        <v/>
      </c>
      <c r="G183" s="105" t="str">
        <f>IFERROR(IF(VLOOKUP($A183,'Annex 2 EHV charges'!$D:$O,11,FALSE)=0,"",VLOOKUP($A183,'Annex 2 EHV charges'!$D:$O,11,FALSE)),"")</f>
        <v/>
      </c>
      <c r="H183" s="105" t="str">
        <f>IFERROR(IF(VLOOKUP($A183,'Annex 2 EHV charges'!$D:$O,12,FALSE)=0,"",VLOOKUP($A183,'Annex 2 EHV charges'!$D:$O,12,FALSE)),"")</f>
        <v/>
      </c>
    </row>
    <row r="184" spans="1:8" x14ac:dyDescent="0.2">
      <c r="A184" s="102" t="str">
        <f t="array" ref="A184">IFERROR(INDEX('Annex 2 EHV charges'!$D$11:$D$410, MATCH(0, IF(ISBLANK('Annex 2 EHV charges'!$D$11:$D$410),1, COUNTIF(A$4:$A183, 'Annex 2 EHV charges'!$D$11:$D$410)), 0)),"")</f>
        <v/>
      </c>
      <c r="B184" s="101" t="str">
        <f>IF($A184="","",VLOOKUP($A184,'Annex 2 EHV charges'!$D:$O,2,0))</f>
        <v/>
      </c>
      <c r="C184" s="102" t="str">
        <f>IF($A184="","",VLOOKUP($A184,'Annex 2 EHV charges'!$D:$O,3,0))</f>
        <v/>
      </c>
      <c r="D184" s="101" t="str">
        <f>IF($A184="","",VLOOKUP($A184,'Annex 2 EHV charges'!$D:$O,4,0))</f>
        <v/>
      </c>
      <c r="E184" s="103" t="str">
        <f>IFERROR(IF(VLOOKUP($A184,'Annex 2 EHV charges'!$D:$O,9,FALSE)=0,"",VLOOKUP($A184,'Annex 2 EHV charges'!$D:$O,9,FALSE)),"")</f>
        <v/>
      </c>
      <c r="F184" s="104" t="str">
        <f>IFERROR(IF(VLOOKUP($A184,'Annex 2 EHV charges'!$D:$O,10,FALSE)=0,"",VLOOKUP($A184,'Annex 2 EHV charges'!$D:$O,10,FALSE)),"")</f>
        <v/>
      </c>
      <c r="G184" s="105" t="str">
        <f>IFERROR(IF(VLOOKUP($A184,'Annex 2 EHV charges'!$D:$O,11,FALSE)=0,"",VLOOKUP($A184,'Annex 2 EHV charges'!$D:$O,11,FALSE)),"")</f>
        <v/>
      </c>
      <c r="H184" s="105" t="str">
        <f>IFERROR(IF(VLOOKUP($A184,'Annex 2 EHV charges'!$D:$O,12,FALSE)=0,"",VLOOKUP($A184,'Annex 2 EHV charges'!$D:$O,12,FALSE)),"")</f>
        <v/>
      </c>
    </row>
    <row r="185" spans="1:8" x14ac:dyDescent="0.2">
      <c r="A185" s="102" t="str">
        <f t="array" ref="A185">IFERROR(INDEX('Annex 2 EHV charges'!$D$11:$D$410, MATCH(0, IF(ISBLANK('Annex 2 EHV charges'!$D$11:$D$410),1, COUNTIF(A$4:$A184, 'Annex 2 EHV charges'!$D$11:$D$410)), 0)),"")</f>
        <v/>
      </c>
      <c r="B185" s="101" t="str">
        <f>IF($A185="","",VLOOKUP($A185,'Annex 2 EHV charges'!$D:$O,2,0))</f>
        <v/>
      </c>
      <c r="C185" s="102" t="str">
        <f>IF($A185="","",VLOOKUP($A185,'Annex 2 EHV charges'!$D:$O,3,0))</f>
        <v/>
      </c>
      <c r="D185" s="101" t="str">
        <f>IF($A185="","",VLOOKUP($A185,'Annex 2 EHV charges'!$D:$O,4,0))</f>
        <v/>
      </c>
      <c r="E185" s="103" t="str">
        <f>IFERROR(IF(VLOOKUP($A185,'Annex 2 EHV charges'!$D:$O,9,FALSE)=0,"",VLOOKUP($A185,'Annex 2 EHV charges'!$D:$O,9,FALSE)),"")</f>
        <v/>
      </c>
      <c r="F185" s="104" t="str">
        <f>IFERROR(IF(VLOOKUP($A185,'Annex 2 EHV charges'!$D:$O,10,FALSE)=0,"",VLOOKUP($A185,'Annex 2 EHV charges'!$D:$O,10,FALSE)),"")</f>
        <v/>
      </c>
      <c r="G185" s="105" t="str">
        <f>IFERROR(IF(VLOOKUP($A185,'Annex 2 EHV charges'!$D:$O,11,FALSE)=0,"",VLOOKUP($A185,'Annex 2 EHV charges'!$D:$O,11,FALSE)),"")</f>
        <v/>
      </c>
      <c r="H185" s="105" t="str">
        <f>IFERROR(IF(VLOOKUP($A185,'Annex 2 EHV charges'!$D:$O,12,FALSE)=0,"",VLOOKUP($A185,'Annex 2 EHV charges'!$D:$O,12,FALSE)),"")</f>
        <v/>
      </c>
    </row>
    <row r="186" spans="1:8" x14ac:dyDescent="0.2">
      <c r="A186" s="102" t="str">
        <f t="array" ref="A186">IFERROR(INDEX('Annex 2 EHV charges'!$D$11:$D$410, MATCH(0, IF(ISBLANK('Annex 2 EHV charges'!$D$11:$D$410),1, COUNTIF(A$4:$A185, 'Annex 2 EHV charges'!$D$11:$D$410)), 0)),"")</f>
        <v/>
      </c>
      <c r="B186" s="101" t="str">
        <f>IF($A186="","",VLOOKUP($A186,'Annex 2 EHV charges'!$D:$O,2,0))</f>
        <v/>
      </c>
      <c r="C186" s="102" t="str">
        <f>IF($A186="","",VLOOKUP($A186,'Annex 2 EHV charges'!$D:$O,3,0))</f>
        <v/>
      </c>
      <c r="D186" s="101" t="str">
        <f>IF($A186="","",VLOOKUP($A186,'Annex 2 EHV charges'!$D:$O,4,0))</f>
        <v/>
      </c>
      <c r="E186" s="103" t="str">
        <f>IFERROR(IF(VLOOKUP($A186,'Annex 2 EHV charges'!$D:$O,9,FALSE)=0,"",VLOOKUP($A186,'Annex 2 EHV charges'!$D:$O,9,FALSE)),"")</f>
        <v/>
      </c>
      <c r="F186" s="104" t="str">
        <f>IFERROR(IF(VLOOKUP($A186,'Annex 2 EHV charges'!$D:$O,10,FALSE)=0,"",VLOOKUP($A186,'Annex 2 EHV charges'!$D:$O,10,FALSE)),"")</f>
        <v/>
      </c>
      <c r="G186" s="105" t="str">
        <f>IFERROR(IF(VLOOKUP($A186,'Annex 2 EHV charges'!$D:$O,11,FALSE)=0,"",VLOOKUP($A186,'Annex 2 EHV charges'!$D:$O,11,FALSE)),"")</f>
        <v/>
      </c>
      <c r="H186" s="105" t="str">
        <f>IFERROR(IF(VLOOKUP($A186,'Annex 2 EHV charges'!$D:$O,12,FALSE)=0,"",VLOOKUP($A186,'Annex 2 EHV charges'!$D:$O,12,FALSE)),"")</f>
        <v/>
      </c>
    </row>
    <row r="187" spans="1:8" x14ac:dyDescent="0.2">
      <c r="A187" s="102" t="str">
        <f t="array" ref="A187">IFERROR(INDEX('Annex 2 EHV charges'!$D$11:$D$410, MATCH(0, IF(ISBLANK('Annex 2 EHV charges'!$D$11:$D$410),1, COUNTIF(A$4:$A186, 'Annex 2 EHV charges'!$D$11:$D$410)), 0)),"")</f>
        <v/>
      </c>
      <c r="B187" s="101" t="str">
        <f>IF($A187="","",VLOOKUP($A187,'Annex 2 EHV charges'!$D:$O,2,0))</f>
        <v/>
      </c>
      <c r="C187" s="102" t="str">
        <f>IF($A187="","",VLOOKUP($A187,'Annex 2 EHV charges'!$D:$O,3,0))</f>
        <v/>
      </c>
      <c r="D187" s="101" t="str">
        <f>IF($A187="","",VLOOKUP($A187,'Annex 2 EHV charges'!$D:$O,4,0))</f>
        <v/>
      </c>
      <c r="E187" s="103" t="str">
        <f>IFERROR(IF(VLOOKUP($A187,'Annex 2 EHV charges'!$D:$O,9,FALSE)=0,"",VLOOKUP($A187,'Annex 2 EHV charges'!$D:$O,9,FALSE)),"")</f>
        <v/>
      </c>
      <c r="F187" s="104" t="str">
        <f>IFERROR(IF(VLOOKUP($A187,'Annex 2 EHV charges'!$D:$O,10,FALSE)=0,"",VLOOKUP($A187,'Annex 2 EHV charges'!$D:$O,10,FALSE)),"")</f>
        <v/>
      </c>
      <c r="G187" s="105" t="str">
        <f>IFERROR(IF(VLOOKUP($A187,'Annex 2 EHV charges'!$D:$O,11,FALSE)=0,"",VLOOKUP($A187,'Annex 2 EHV charges'!$D:$O,11,FALSE)),"")</f>
        <v/>
      </c>
      <c r="H187" s="105" t="str">
        <f>IFERROR(IF(VLOOKUP($A187,'Annex 2 EHV charges'!$D:$O,12,FALSE)=0,"",VLOOKUP($A187,'Annex 2 EHV charges'!$D:$O,12,FALSE)),"")</f>
        <v/>
      </c>
    </row>
    <row r="188" spans="1:8" x14ac:dyDescent="0.2">
      <c r="A188" s="102" t="str">
        <f t="array" ref="A188">IFERROR(INDEX('Annex 2 EHV charges'!$D$11:$D$410, MATCH(0, IF(ISBLANK('Annex 2 EHV charges'!$D$11:$D$410),1, COUNTIF(A$4:$A187, 'Annex 2 EHV charges'!$D$11:$D$410)), 0)),"")</f>
        <v/>
      </c>
      <c r="B188" s="101" t="str">
        <f>IF($A188="","",VLOOKUP($A188,'Annex 2 EHV charges'!$D:$O,2,0))</f>
        <v/>
      </c>
      <c r="C188" s="102" t="str">
        <f>IF($A188="","",VLOOKUP($A188,'Annex 2 EHV charges'!$D:$O,3,0))</f>
        <v/>
      </c>
      <c r="D188" s="101" t="str">
        <f>IF($A188="","",VLOOKUP($A188,'Annex 2 EHV charges'!$D:$O,4,0))</f>
        <v/>
      </c>
      <c r="E188" s="103" t="str">
        <f>IFERROR(IF(VLOOKUP($A188,'Annex 2 EHV charges'!$D:$O,9,FALSE)=0,"",VLOOKUP($A188,'Annex 2 EHV charges'!$D:$O,9,FALSE)),"")</f>
        <v/>
      </c>
      <c r="F188" s="104" t="str">
        <f>IFERROR(IF(VLOOKUP($A188,'Annex 2 EHV charges'!$D:$O,10,FALSE)=0,"",VLOOKUP($A188,'Annex 2 EHV charges'!$D:$O,10,FALSE)),"")</f>
        <v/>
      </c>
      <c r="G188" s="105" t="str">
        <f>IFERROR(IF(VLOOKUP($A188,'Annex 2 EHV charges'!$D:$O,11,FALSE)=0,"",VLOOKUP($A188,'Annex 2 EHV charges'!$D:$O,11,FALSE)),"")</f>
        <v/>
      </c>
      <c r="H188" s="105" t="str">
        <f>IFERROR(IF(VLOOKUP($A188,'Annex 2 EHV charges'!$D:$O,12,FALSE)=0,"",VLOOKUP($A188,'Annex 2 EHV charges'!$D:$O,12,FALSE)),"")</f>
        <v/>
      </c>
    </row>
    <row r="189" spans="1:8" x14ac:dyDescent="0.2">
      <c r="A189" s="102" t="str">
        <f t="array" ref="A189">IFERROR(INDEX('Annex 2 EHV charges'!$D$11:$D$410, MATCH(0, IF(ISBLANK('Annex 2 EHV charges'!$D$11:$D$410),1, COUNTIF(A$4:$A188, 'Annex 2 EHV charges'!$D$11:$D$410)), 0)),"")</f>
        <v/>
      </c>
      <c r="B189" s="101" t="str">
        <f>IF($A189="","",VLOOKUP($A189,'Annex 2 EHV charges'!$D:$O,2,0))</f>
        <v/>
      </c>
      <c r="C189" s="102" t="str">
        <f>IF($A189="","",VLOOKUP($A189,'Annex 2 EHV charges'!$D:$O,3,0))</f>
        <v/>
      </c>
      <c r="D189" s="101" t="str">
        <f>IF($A189="","",VLOOKUP($A189,'Annex 2 EHV charges'!$D:$O,4,0))</f>
        <v/>
      </c>
      <c r="E189" s="103" t="str">
        <f>IFERROR(IF(VLOOKUP($A189,'Annex 2 EHV charges'!$D:$O,9,FALSE)=0,"",VLOOKUP($A189,'Annex 2 EHV charges'!$D:$O,9,FALSE)),"")</f>
        <v/>
      </c>
      <c r="F189" s="104" t="str">
        <f>IFERROR(IF(VLOOKUP($A189,'Annex 2 EHV charges'!$D:$O,10,FALSE)=0,"",VLOOKUP($A189,'Annex 2 EHV charges'!$D:$O,10,FALSE)),"")</f>
        <v/>
      </c>
      <c r="G189" s="105" t="str">
        <f>IFERROR(IF(VLOOKUP($A189,'Annex 2 EHV charges'!$D:$O,11,FALSE)=0,"",VLOOKUP($A189,'Annex 2 EHV charges'!$D:$O,11,FALSE)),"")</f>
        <v/>
      </c>
      <c r="H189" s="105" t="str">
        <f>IFERROR(IF(VLOOKUP($A189,'Annex 2 EHV charges'!$D:$O,12,FALSE)=0,"",VLOOKUP($A189,'Annex 2 EHV charges'!$D:$O,12,FALSE)),"")</f>
        <v/>
      </c>
    </row>
    <row r="190" spans="1:8" x14ac:dyDescent="0.2">
      <c r="A190" s="102" t="str">
        <f t="array" ref="A190">IFERROR(INDEX('Annex 2 EHV charges'!$D$11:$D$410, MATCH(0, IF(ISBLANK('Annex 2 EHV charges'!$D$11:$D$410),1, COUNTIF(A$4:$A189, 'Annex 2 EHV charges'!$D$11:$D$410)), 0)),"")</f>
        <v/>
      </c>
      <c r="B190" s="101" t="str">
        <f>IF($A190="","",VLOOKUP($A190,'Annex 2 EHV charges'!$D:$O,2,0))</f>
        <v/>
      </c>
      <c r="C190" s="102" t="str">
        <f>IF($A190="","",VLOOKUP($A190,'Annex 2 EHV charges'!$D:$O,3,0))</f>
        <v/>
      </c>
      <c r="D190" s="101" t="str">
        <f>IF($A190="","",VLOOKUP($A190,'Annex 2 EHV charges'!$D:$O,4,0))</f>
        <v/>
      </c>
      <c r="E190" s="103" t="str">
        <f>IFERROR(IF(VLOOKUP($A190,'Annex 2 EHV charges'!$D:$O,9,FALSE)=0,"",VLOOKUP($A190,'Annex 2 EHV charges'!$D:$O,9,FALSE)),"")</f>
        <v/>
      </c>
      <c r="F190" s="104" t="str">
        <f>IFERROR(IF(VLOOKUP($A190,'Annex 2 EHV charges'!$D:$O,10,FALSE)=0,"",VLOOKUP($A190,'Annex 2 EHV charges'!$D:$O,10,FALSE)),"")</f>
        <v/>
      </c>
      <c r="G190" s="105" t="str">
        <f>IFERROR(IF(VLOOKUP($A190,'Annex 2 EHV charges'!$D:$O,11,FALSE)=0,"",VLOOKUP($A190,'Annex 2 EHV charges'!$D:$O,11,FALSE)),"")</f>
        <v/>
      </c>
      <c r="H190" s="105" t="str">
        <f>IFERROR(IF(VLOOKUP($A190,'Annex 2 EHV charges'!$D:$O,12,FALSE)=0,"",VLOOKUP($A190,'Annex 2 EHV charges'!$D:$O,12,FALSE)),"")</f>
        <v/>
      </c>
    </row>
    <row r="191" spans="1:8" x14ac:dyDescent="0.2">
      <c r="A191" s="102" t="str">
        <f t="array" ref="A191">IFERROR(INDEX('Annex 2 EHV charges'!$D$11:$D$410, MATCH(0, IF(ISBLANK('Annex 2 EHV charges'!$D$11:$D$410),1, COUNTIF(A$4:$A190, 'Annex 2 EHV charges'!$D$11:$D$410)), 0)),"")</f>
        <v/>
      </c>
      <c r="B191" s="101" t="str">
        <f>IF($A191="","",VLOOKUP($A191,'Annex 2 EHV charges'!$D:$O,2,0))</f>
        <v/>
      </c>
      <c r="C191" s="102" t="str">
        <f>IF($A191="","",VLOOKUP($A191,'Annex 2 EHV charges'!$D:$O,3,0))</f>
        <v/>
      </c>
      <c r="D191" s="101" t="str">
        <f>IF($A191="","",VLOOKUP($A191,'Annex 2 EHV charges'!$D:$O,4,0))</f>
        <v/>
      </c>
      <c r="E191" s="103" t="str">
        <f>IFERROR(IF(VLOOKUP($A191,'Annex 2 EHV charges'!$D:$O,9,FALSE)=0,"",VLOOKUP($A191,'Annex 2 EHV charges'!$D:$O,9,FALSE)),"")</f>
        <v/>
      </c>
      <c r="F191" s="104" t="str">
        <f>IFERROR(IF(VLOOKUP($A191,'Annex 2 EHV charges'!$D:$O,10,FALSE)=0,"",VLOOKUP($A191,'Annex 2 EHV charges'!$D:$O,10,FALSE)),"")</f>
        <v/>
      </c>
      <c r="G191" s="105" t="str">
        <f>IFERROR(IF(VLOOKUP($A191,'Annex 2 EHV charges'!$D:$O,11,FALSE)=0,"",VLOOKUP($A191,'Annex 2 EHV charges'!$D:$O,11,FALSE)),"")</f>
        <v/>
      </c>
      <c r="H191" s="105" t="str">
        <f>IFERROR(IF(VLOOKUP($A191,'Annex 2 EHV charges'!$D:$O,12,FALSE)=0,"",VLOOKUP($A191,'Annex 2 EHV charges'!$D:$O,12,FALSE)),"")</f>
        <v/>
      </c>
    </row>
    <row r="192" spans="1:8" x14ac:dyDescent="0.2">
      <c r="A192" s="102" t="str">
        <f t="array" ref="A192">IFERROR(INDEX('Annex 2 EHV charges'!$D$11:$D$410, MATCH(0, IF(ISBLANK('Annex 2 EHV charges'!$D$11:$D$410),1, COUNTIF(A$4:$A191, 'Annex 2 EHV charges'!$D$11:$D$410)), 0)),"")</f>
        <v/>
      </c>
      <c r="B192" s="101" t="str">
        <f>IF($A192="","",VLOOKUP($A192,'Annex 2 EHV charges'!$D:$O,2,0))</f>
        <v/>
      </c>
      <c r="C192" s="102" t="str">
        <f>IF($A192="","",VLOOKUP($A192,'Annex 2 EHV charges'!$D:$O,3,0))</f>
        <v/>
      </c>
      <c r="D192" s="101" t="str">
        <f>IF($A192="","",VLOOKUP($A192,'Annex 2 EHV charges'!$D:$O,4,0))</f>
        <v/>
      </c>
      <c r="E192" s="103" t="str">
        <f>IFERROR(IF(VLOOKUP($A192,'Annex 2 EHV charges'!$D:$O,9,FALSE)=0,"",VLOOKUP($A192,'Annex 2 EHV charges'!$D:$O,9,FALSE)),"")</f>
        <v/>
      </c>
      <c r="F192" s="104" t="str">
        <f>IFERROR(IF(VLOOKUP($A192,'Annex 2 EHV charges'!$D:$O,10,FALSE)=0,"",VLOOKUP($A192,'Annex 2 EHV charges'!$D:$O,10,FALSE)),"")</f>
        <v/>
      </c>
      <c r="G192" s="105" t="str">
        <f>IFERROR(IF(VLOOKUP($A192,'Annex 2 EHV charges'!$D:$O,11,FALSE)=0,"",VLOOKUP($A192,'Annex 2 EHV charges'!$D:$O,11,FALSE)),"")</f>
        <v/>
      </c>
      <c r="H192" s="105" t="str">
        <f>IFERROR(IF(VLOOKUP($A192,'Annex 2 EHV charges'!$D:$O,12,FALSE)=0,"",VLOOKUP($A192,'Annex 2 EHV charges'!$D:$O,12,FALSE)),"")</f>
        <v/>
      </c>
    </row>
    <row r="193" spans="1:8" x14ac:dyDescent="0.2">
      <c r="A193" s="102" t="str">
        <f t="array" ref="A193">IFERROR(INDEX('Annex 2 EHV charges'!$D$11:$D$410, MATCH(0, IF(ISBLANK('Annex 2 EHV charges'!$D$11:$D$410),1, COUNTIF(A$4:$A192, 'Annex 2 EHV charges'!$D$11:$D$410)), 0)),"")</f>
        <v/>
      </c>
      <c r="B193" s="101" t="str">
        <f>IF($A193="","",VLOOKUP($A193,'Annex 2 EHV charges'!$D:$O,2,0))</f>
        <v/>
      </c>
      <c r="C193" s="102" t="str">
        <f>IF($A193="","",VLOOKUP($A193,'Annex 2 EHV charges'!$D:$O,3,0))</f>
        <v/>
      </c>
      <c r="D193" s="101" t="str">
        <f>IF($A193="","",VLOOKUP($A193,'Annex 2 EHV charges'!$D:$O,4,0))</f>
        <v/>
      </c>
      <c r="E193" s="103" t="str">
        <f>IFERROR(IF(VLOOKUP($A193,'Annex 2 EHV charges'!$D:$O,9,FALSE)=0,"",VLOOKUP($A193,'Annex 2 EHV charges'!$D:$O,9,FALSE)),"")</f>
        <v/>
      </c>
      <c r="F193" s="104" t="str">
        <f>IFERROR(IF(VLOOKUP($A193,'Annex 2 EHV charges'!$D:$O,10,FALSE)=0,"",VLOOKUP($A193,'Annex 2 EHV charges'!$D:$O,10,FALSE)),"")</f>
        <v/>
      </c>
      <c r="G193" s="105" t="str">
        <f>IFERROR(IF(VLOOKUP($A193,'Annex 2 EHV charges'!$D:$O,11,FALSE)=0,"",VLOOKUP($A193,'Annex 2 EHV charges'!$D:$O,11,FALSE)),"")</f>
        <v/>
      </c>
      <c r="H193" s="105" t="str">
        <f>IFERROR(IF(VLOOKUP($A193,'Annex 2 EHV charges'!$D:$O,12,FALSE)=0,"",VLOOKUP($A193,'Annex 2 EHV charges'!$D:$O,12,FALSE)),"")</f>
        <v/>
      </c>
    </row>
    <row r="194" spans="1:8" x14ac:dyDescent="0.2">
      <c r="A194" s="102" t="str">
        <f t="array" ref="A194">IFERROR(INDEX('Annex 2 EHV charges'!$D$11:$D$410, MATCH(0, IF(ISBLANK('Annex 2 EHV charges'!$D$11:$D$410),1, COUNTIF(A$4:$A193, 'Annex 2 EHV charges'!$D$11:$D$410)), 0)),"")</f>
        <v/>
      </c>
      <c r="B194" s="101" t="str">
        <f>IF($A194="","",VLOOKUP($A194,'Annex 2 EHV charges'!$D:$O,2,0))</f>
        <v/>
      </c>
      <c r="C194" s="102" t="str">
        <f>IF($A194="","",VLOOKUP($A194,'Annex 2 EHV charges'!$D:$O,3,0))</f>
        <v/>
      </c>
      <c r="D194" s="101" t="str">
        <f>IF($A194="","",VLOOKUP($A194,'Annex 2 EHV charges'!$D:$O,4,0))</f>
        <v/>
      </c>
      <c r="E194" s="103" t="str">
        <f>IFERROR(IF(VLOOKUP($A194,'Annex 2 EHV charges'!$D:$O,9,FALSE)=0,"",VLOOKUP($A194,'Annex 2 EHV charges'!$D:$O,9,FALSE)),"")</f>
        <v/>
      </c>
      <c r="F194" s="104" t="str">
        <f>IFERROR(IF(VLOOKUP($A194,'Annex 2 EHV charges'!$D:$O,10,FALSE)=0,"",VLOOKUP($A194,'Annex 2 EHV charges'!$D:$O,10,FALSE)),"")</f>
        <v/>
      </c>
      <c r="G194" s="105" t="str">
        <f>IFERROR(IF(VLOOKUP($A194,'Annex 2 EHV charges'!$D:$O,11,FALSE)=0,"",VLOOKUP($A194,'Annex 2 EHV charges'!$D:$O,11,FALSE)),"")</f>
        <v/>
      </c>
      <c r="H194" s="105" t="str">
        <f>IFERROR(IF(VLOOKUP($A194,'Annex 2 EHV charges'!$D:$O,12,FALSE)=0,"",VLOOKUP($A194,'Annex 2 EHV charges'!$D:$O,12,FALSE)),"")</f>
        <v/>
      </c>
    </row>
    <row r="195" spans="1:8" x14ac:dyDescent="0.2">
      <c r="A195" s="102" t="str">
        <f t="array" ref="A195">IFERROR(INDEX('Annex 2 EHV charges'!$D$11:$D$410, MATCH(0, IF(ISBLANK('Annex 2 EHV charges'!$D$11:$D$410),1, COUNTIF(A$4:$A194, 'Annex 2 EHV charges'!$D$11:$D$410)), 0)),"")</f>
        <v/>
      </c>
      <c r="B195" s="101" t="str">
        <f>IF($A195="","",VLOOKUP($A195,'Annex 2 EHV charges'!$D:$O,2,0))</f>
        <v/>
      </c>
      <c r="C195" s="102" t="str">
        <f>IF($A195="","",VLOOKUP($A195,'Annex 2 EHV charges'!$D:$O,3,0))</f>
        <v/>
      </c>
      <c r="D195" s="101" t="str">
        <f>IF($A195="","",VLOOKUP($A195,'Annex 2 EHV charges'!$D:$O,4,0))</f>
        <v/>
      </c>
      <c r="E195" s="103" t="str">
        <f>IFERROR(IF(VLOOKUP($A195,'Annex 2 EHV charges'!$D:$O,9,FALSE)=0,"",VLOOKUP($A195,'Annex 2 EHV charges'!$D:$O,9,FALSE)),"")</f>
        <v/>
      </c>
      <c r="F195" s="104" t="str">
        <f>IFERROR(IF(VLOOKUP($A195,'Annex 2 EHV charges'!$D:$O,10,FALSE)=0,"",VLOOKUP($A195,'Annex 2 EHV charges'!$D:$O,10,FALSE)),"")</f>
        <v/>
      </c>
      <c r="G195" s="105" t="str">
        <f>IFERROR(IF(VLOOKUP($A195,'Annex 2 EHV charges'!$D:$O,11,FALSE)=0,"",VLOOKUP($A195,'Annex 2 EHV charges'!$D:$O,11,FALSE)),"")</f>
        <v/>
      </c>
      <c r="H195" s="105" t="str">
        <f>IFERROR(IF(VLOOKUP($A195,'Annex 2 EHV charges'!$D:$O,12,FALSE)=0,"",VLOOKUP($A195,'Annex 2 EHV charges'!$D:$O,12,FALSE)),"")</f>
        <v/>
      </c>
    </row>
    <row r="196" spans="1:8" x14ac:dyDescent="0.2">
      <c r="A196" s="102" t="str">
        <f t="array" ref="A196">IFERROR(INDEX('Annex 2 EHV charges'!$D$11:$D$410, MATCH(0, IF(ISBLANK('Annex 2 EHV charges'!$D$11:$D$410),1, COUNTIF(A$4:$A195, 'Annex 2 EHV charges'!$D$11:$D$410)), 0)),"")</f>
        <v/>
      </c>
      <c r="B196" s="101" t="str">
        <f>IF($A196="","",VLOOKUP($A196,'Annex 2 EHV charges'!$D:$O,2,0))</f>
        <v/>
      </c>
      <c r="C196" s="102" t="str">
        <f>IF($A196="","",VLOOKUP($A196,'Annex 2 EHV charges'!$D:$O,3,0))</f>
        <v/>
      </c>
      <c r="D196" s="101" t="str">
        <f>IF($A196="","",VLOOKUP($A196,'Annex 2 EHV charges'!$D:$O,4,0))</f>
        <v/>
      </c>
      <c r="E196" s="103" t="str">
        <f>IFERROR(IF(VLOOKUP($A196,'Annex 2 EHV charges'!$D:$O,9,FALSE)=0,"",VLOOKUP($A196,'Annex 2 EHV charges'!$D:$O,9,FALSE)),"")</f>
        <v/>
      </c>
      <c r="F196" s="104" t="str">
        <f>IFERROR(IF(VLOOKUP($A196,'Annex 2 EHV charges'!$D:$O,10,FALSE)=0,"",VLOOKUP($A196,'Annex 2 EHV charges'!$D:$O,10,FALSE)),"")</f>
        <v/>
      </c>
      <c r="G196" s="105" t="str">
        <f>IFERROR(IF(VLOOKUP($A196,'Annex 2 EHV charges'!$D:$O,11,FALSE)=0,"",VLOOKUP($A196,'Annex 2 EHV charges'!$D:$O,11,FALSE)),"")</f>
        <v/>
      </c>
      <c r="H196" s="105" t="str">
        <f>IFERROR(IF(VLOOKUP($A196,'Annex 2 EHV charges'!$D:$O,12,FALSE)=0,"",VLOOKUP($A196,'Annex 2 EHV charges'!$D:$O,12,FALSE)),"")</f>
        <v/>
      </c>
    </row>
    <row r="197" spans="1:8" x14ac:dyDescent="0.2">
      <c r="A197" s="102" t="str">
        <f t="array" ref="A197">IFERROR(INDEX('Annex 2 EHV charges'!$D$11:$D$410, MATCH(0, IF(ISBLANK('Annex 2 EHV charges'!$D$11:$D$410),1, COUNTIF(A$4:$A196, 'Annex 2 EHV charges'!$D$11:$D$410)), 0)),"")</f>
        <v/>
      </c>
      <c r="B197" s="101" t="str">
        <f>IF($A197="","",VLOOKUP($A197,'Annex 2 EHV charges'!$D:$O,2,0))</f>
        <v/>
      </c>
      <c r="C197" s="102" t="str">
        <f>IF($A197="","",VLOOKUP($A197,'Annex 2 EHV charges'!$D:$O,3,0))</f>
        <v/>
      </c>
      <c r="D197" s="101" t="str">
        <f>IF($A197="","",VLOOKUP($A197,'Annex 2 EHV charges'!$D:$O,4,0))</f>
        <v/>
      </c>
      <c r="E197" s="103" t="str">
        <f>IFERROR(IF(VLOOKUP($A197,'Annex 2 EHV charges'!$D:$O,9,FALSE)=0,"",VLOOKUP($A197,'Annex 2 EHV charges'!$D:$O,9,FALSE)),"")</f>
        <v/>
      </c>
      <c r="F197" s="104" t="str">
        <f>IFERROR(IF(VLOOKUP($A197,'Annex 2 EHV charges'!$D:$O,10,FALSE)=0,"",VLOOKUP($A197,'Annex 2 EHV charges'!$D:$O,10,FALSE)),"")</f>
        <v/>
      </c>
      <c r="G197" s="105" t="str">
        <f>IFERROR(IF(VLOOKUP($A197,'Annex 2 EHV charges'!$D:$O,11,FALSE)=0,"",VLOOKUP($A197,'Annex 2 EHV charges'!$D:$O,11,FALSE)),"")</f>
        <v/>
      </c>
      <c r="H197" s="105" t="str">
        <f>IFERROR(IF(VLOOKUP($A197,'Annex 2 EHV charges'!$D:$O,12,FALSE)=0,"",VLOOKUP($A197,'Annex 2 EHV charges'!$D:$O,12,FALSE)),"")</f>
        <v/>
      </c>
    </row>
    <row r="198" spans="1:8" x14ac:dyDescent="0.2">
      <c r="A198" s="102" t="str">
        <f t="array" ref="A198">IFERROR(INDEX('Annex 2 EHV charges'!$D$11:$D$410, MATCH(0, IF(ISBLANK('Annex 2 EHV charges'!$D$11:$D$410),1, COUNTIF(A$4:$A197, 'Annex 2 EHV charges'!$D$11:$D$410)), 0)),"")</f>
        <v/>
      </c>
      <c r="B198" s="101" t="str">
        <f>IF($A198="","",VLOOKUP($A198,'Annex 2 EHV charges'!$D:$O,2,0))</f>
        <v/>
      </c>
      <c r="C198" s="102" t="str">
        <f>IF($A198="","",VLOOKUP($A198,'Annex 2 EHV charges'!$D:$O,3,0))</f>
        <v/>
      </c>
      <c r="D198" s="101" t="str">
        <f>IF($A198="","",VLOOKUP($A198,'Annex 2 EHV charges'!$D:$O,4,0))</f>
        <v/>
      </c>
      <c r="E198" s="103" t="str">
        <f>IFERROR(IF(VLOOKUP($A198,'Annex 2 EHV charges'!$D:$O,9,FALSE)=0,"",VLOOKUP($A198,'Annex 2 EHV charges'!$D:$O,9,FALSE)),"")</f>
        <v/>
      </c>
      <c r="F198" s="104" t="str">
        <f>IFERROR(IF(VLOOKUP($A198,'Annex 2 EHV charges'!$D:$O,10,FALSE)=0,"",VLOOKUP($A198,'Annex 2 EHV charges'!$D:$O,10,FALSE)),"")</f>
        <v/>
      </c>
      <c r="G198" s="105" t="str">
        <f>IFERROR(IF(VLOOKUP($A198,'Annex 2 EHV charges'!$D:$O,11,FALSE)=0,"",VLOOKUP($A198,'Annex 2 EHV charges'!$D:$O,11,FALSE)),"")</f>
        <v/>
      </c>
      <c r="H198" s="105" t="str">
        <f>IFERROR(IF(VLOOKUP($A198,'Annex 2 EHV charges'!$D:$O,12,FALSE)=0,"",VLOOKUP($A198,'Annex 2 EHV charges'!$D:$O,12,FALSE)),"")</f>
        <v/>
      </c>
    </row>
    <row r="199" spans="1:8" x14ac:dyDescent="0.2">
      <c r="A199" s="102" t="str">
        <f t="array" ref="A199">IFERROR(INDEX('Annex 2 EHV charges'!$D$11:$D$410, MATCH(0, IF(ISBLANK('Annex 2 EHV charges'!$D$11:$D$410),1, COUNTIF(A$4:$A198, 'Annex 2 EHV charges'!$D$11:$D$410)), 0)),"")</f>
        <v/>
      </c>
      <c r="B199" s="101" t="str">
        <f>IF($A199="","",VLOOKUP($A199,'Annex 2 EHV charges'!$D:$O,2,0))</f>
        <v/>
      </c>
      <c r="C199" s="102" t="str">
        <f>IF($A199="","",VLOOKUP($A199,'Annex 2 EHV charges'!$D:$O,3,0))</f>
        <v/>
      </c>
      <c r="D199" s="101" t="str">
        <f>IF($A199="","",VLOOKUP($A199,'Annex 2 EHV charges'!$D:$O,4,0))</f>
        <v/>
      </c>
      <c r="E199" s="103" t="str">
        <f>IFERROR(IF(VLOOKUP($A199,'Annex 2 EHV charges'!$D:$O,9,FALSE)=0,"",VLOOKUP($A199,'Annex 2 EHV charges'!$D:$O,9,FALSE)),"")</f>
        <v/>
      </c>
      <c r="F199" s="104" t="str">
        <f>IFERROR(IF(VLOOKUP($A199,'Annex 2 EHV charges'!$D:$O,10,FALSE)=0,"",VLOOKUP($A199,'Annex 2 EHV charges'!$D:$O,10,FALSE)),"")</f>
        <v/>
      </c>
      <c r="G199" s="105" t="str">
        <f>IFERROR(IF(VLOOKUP($A199,'Annex 2 EHV charges'!$D:$O,11,FALSE)=0,"",VLOOKUP($A199,'Annex 2 EHV charges'!$D:$O,11,FALSE)),"")</f>
        <v/>
      </c>
      <c r="H199" s="105" t="str">
        <f>IFERROR(IF(VLOOKUP($A199,'Annex 2 EHV charges'!$D:$O,12,FALSE)=0,"",VLOOKUP($A199,'Annex 2 EHV charges'!$D:$O,12,FALSE)),"")</f>
        <v/>
      </c>
    </row>
    <row r="200" spans="1:8" x14ac:dyDescent="0.2">
      <c r="A200" s="102" t="str">
        <f t="array" ref="A200">IFERROR(INDEX('Annex 2 EHV charges'!$D$11:$D$410, MATCH(0, IF(ISBLANK('Annex 2 EHV charges'!$D$11:$D$410),1, COUNTIF(A$4:$A199, 'Annex 2 EHV charges'!$D$11:$D$410)), 0)),"")</f>
        <v/>
      </c>
      <c r="B200" s="101" t="str">
        <f>IF($A200="","",VLOOKUP($A200,'Annex 2 EHV charges'!$D:$O,2,0))</f>
        <v/>
      </c>
      <c r="C200" s="102" t="str">
        <f>IF($A200="","",VLOOKUP($A200,'Annex 2 EHV charges'!$D:$O,3,0))</f>
        <v/>
      </c>
      <c r="D200" s="101" t="str">
        <f>IF($A200="","",VLOOKUP($A200,'Annex 2 EHV charges'!$D:$O,4,0))</f>
        <v/>
      </c>
      <c r="E200" s="103" t="str">
        <f>IFERROR(IF(VLOOKUP($A200,'Annex 2 EHV charges'!$D:$O,9,FALSE)=0,"",VLOOKUP($A200,'Annex 2 EHV charges'!$D:$O,9,FALSE)),"")</f>
        <v/>
      </c>
      <c r="F200" s="104" t="str">
        <f>IFERROR(IF(VLOOKUP($A200,'Annex 2 EHV charges'!$D:$O,10,FALSE)=0,"",VLOOKUP($A200,'Annex 2 EHV charges'!$D:$O,10,FALSE)),"")</f>
        <v/>
      </c>
      <c r="G200" s="105" t="str">
        <f>IFERROR(IF(VLOOKUP($A200,'Annex 2 EHV charges'!$D:$O,11,FALSE)=0,"",VLOOKUP($A200,'Annex 2 EHV charges'!$D:$O,11,FALSE)),"")</f>
        <v/>
      </c>
      <c r="H200" s="105" t="str">
        <f>IFERROR(IF(VLOOKUP($A200,'Annex 2 EHV charges'!$D:$O,12,FALSE)=0,"",VLOOKUP($A200,'Annex 2 EHV charges'!$D:$O,12,FALSE)),"")</f>
        <v/>
      </c>
    </row>
    <row r="201" spans="1:8" x14ac:dyDescent="0.2">
      <c r="A201" s="102" t="str">
        <f t="array" ref="A201">IFERROR(INDEX('Annex 2 EHV charges'!$D$11:$D$410, MATCH(0, IF(ISBLANK('Annex 2 EHV charges'!$D$11:$D$410),1, COUNTIF(A$4:$A200, 'Annex 2 EHV charges'!$D$11:$D$410)), 0)),"")</f>
        <v/>
      </c>
      <c r="B201" s="101" t="str">
        <f>IF($A201="","",VLOOKUP($A201,'Annex 2 EHV charges'!$D:$O,2,0))</f>
        <v/>
      </c>
      <c r="C201" s="102" t="str">
        <f>IF($A201="","",VLOOKUP($A201,'Annex 2 EHV charges'!$D:$O,3,0))</f>
        <v/>
      </c>
      <c r="D201" s="101" t="str">
        <f>IF($A201="","",VLOOKUP($A201,'Annex 2 EHV charges'!$D:$O,4,0))</f>
        <v/>
      </c>
      <c r="E201" s="103" t="str">
        <f>IFERROR(IF(VLOOKUP($A201,'Annex 2 EHV charges'!$D:$O,9,FALSE)=0,"",VLOOKUP($A201,'Annex 2 EHV charges'!$D:$O,9,FALSE)),"")</f>
        <v/>
      </c>
      <c r="F201" s="104" t="str">
        <f>IFERROR(IF(VLOOKUP($A201,'Annex 2 EHV charges'!$D:$O,10,FALSE)=0,"",VLOOKUP($A201,'Annex 2 EHV charges'!$D:$O,10,FALSE)),"")</f>
        <v/>
      </c>
      <c r="G201" s="105" t="str">
        <f>IFERROR(IF(VLOOKUP($A201,'Annex 2 EHV charges'!$D:$O,11,FALSE)=0,"",VLOOKUP($A201,'Annex 2 EHV charges'!$D:$O,11,FALSE)),"")</f>
        <v/>
      </c>
      <c r="H201" s="105" t="str">
        <f>IFERROR(IF(VLOOKUP($A201,'Annex 2 EHV charges'!$D:$O,12,FALSE)=0,"",VLOOKUP($A201,'Annex 2 EHV charges'!$D:$O,12,FALSE)),"")</f>
        <v/>
      </c>
    </row>
    <row r="202" spans="1:8" x14ac:dyDescent="0.2">
      <c r="A202" s="102" t="str">
        <f t="array" ref="A202">IFERROR(INDEX('Annex 2 EHV charges'!$D$11:$D$410, MATCH(0, IF(ISBLANK('Annex 2 EHV charges'!$D$11:$D$410),1, COUNTIF(A$4:$A201, 'Annex 2 EHV charges'!$D$11:$D$410)), 0)),"")</f>
        <v/>
      </c>
      <c r="B202" s="101" t="str">
        <f>IF($A202="","",VLOOKUP($A202,'Annex 2 EHV charges'!$D:$O,2,0))</f>
        <v/>
      </c>
      <c r="C202" s="102" t="str">
        <f>IF($A202="","",VLOOKUP($A202,'Annex 2 EHV charges'!$D:$O,3,0))</f>
        <v/>
      </c>
      <c r="D202" s="101" t="str">
        <f>IF($A202="","",VLOOKUP($A202,'Annex 2 EHV charges'!$D:$O,4,0))</f>
        <v/>
      </c>
      <c r="E202" s="103" t="str">
        <f>IFERROR(IF(VLOOKUP($A202,'Annex 2 EHV charges'!$D:$O,9,FALSE)=0,"",VLOOKUP($A202,'Annex 2 EHV charges'!$D:$O,9,FALSE)),"")</f>
        <v/>
      </c>
      <c r="F202" s="104" t="str">
        <f>IFERROR(IF(VLOOKUP($A202,'Annex 2 EHV charges'!$D:$O,10,FALSE)=0,"",VLOOKUP($A202,'Annex 2 EHV charges'!$D:$O,10,FALSE)),"")</f>
        <v/>
      </c>
      <c r="G202" s="105" t="str">
        <f>IFERROR(IF(VLOOKUP($A202,'Annex 2 EHV charges'!$D:$O,11,FALSE)=0,"",VLOOKUP($A202,'Annex 2 EHV charges'!$D:$O,11,FALSE)),"")</f>
        <v/>
      </c>
      <c r="H202" s="105" t="str">
        <f>IFERROR(IF(VLOOKUP($A202,'Annex 2 EHV charges'!$D:$O,12,FALSE)=0,"",VLOOKUP($A202,'Annex 2 EHV charges'!$D:$O,12,FALSE)),"")</f>
        <v/>
      </c>
    </row>
    <row r="203" spans="1:8" x14ac:dyDescent="0.2">
      <c r="A203" s="102" t="str">
        <f t="array" ref="A203">IFERROR(INDEX('Annex 2 EHV charges'!$D$11:$D$410, MATCH(0, IF(ISBLANK('Annex 2 EHV charges'!$D$11:$D$410),1, COUNTIF(A$4:$A202, 'Annex 2 EHV charges'!$D$11:$D$410)), 0)),"")</f>
        <v/>
      </c>
      <c r="B203" s="101" t="str">
        <f>IF($A203="","",VLOOKUP($A203,'Annex 2 EHV charges'!$D:$O,2,0))</f>
        <v/>
      </c>
      <c r="C203" s="102" t="str">
        <f>IF($A203="","",VLOOKUP($A203,'Annex 2 EHV charges'!$D:$O,3,0))</f>
        <v/>
      </c>
      <c r="D203" s="101" t="str">
        <f>IF($A203="","",VLOOKUP($A203,'Annex 2 EHV charges'!$D:$O,4,0))</f>
        <v/>
      </c>
      <c r="E203" s="103" t="str">
        <f>IFERROR(IF(VLOOKUP($A203,'Annex 2 EHV charges'!$D:$O,9,FALSE)=0,"",VLOOKUP($A203,'Annex 2 EHV charges'!$D:$O,9,FALSE)),"")</f>
        <v/>
      </c>
      <c r="F203" s="104" t="str">
        <f>IFERROR(IF(VLOOKUP($A203,'Annex 2 EHV charges'!$D:$O,10,FALSE)=0,"",VLOOKUP($A203,'Annex 2 EHV charges'!$D:$O,10,FALSE)),"")</f>
        <v/>
      </c>
      <c r="G203" s="105" t="str">
        <f>IFERROR(IF(VLOOKUP($A203,'Annex 2 EHV charges'!$D:$O,11,FALSE)=0,"",VLOOKUP($A203,'Annex 2 EHV charges'!$D:$O,11,FALSE)),"")</f>
        <v/>
      </c>
      <c r="H203" s="105" t="str">
        <f>IFERROR(IF(VLOOKUP($A203,'Annex 2 EHV charges'!$D:$O,12,FALSE)=0,"",VLOOKUP($A203,'Annex 2 EHV charges'!$D:$O,12,FALSE)),"")</f>
        <v/>
      </c>
    </row>
    <row r="204" spans="1:8" x14ac:dyDescent="0.2">
      <c r="A204" s="102" t="str">
        <f t="array" ref="A204">IFERROR(INDEX('Annex 2 EHV charges'!$D$11:$D$410, MATCH(0, IF(ISBLANK('Annex 2 EHV charges'!$D$11:$D$410),1, COUNTIF(A$4:$A203, 'Annex 2 EHV charges'!$D$11:$D$410)), 0)),"")</f>
        <v/>
      </c>
      <c r="B204" s="101" t="str">
        <f>IF($A204="","",VLOOKUP($A204,'Annex 2 EHV charges'!$D:$O,2,0))</f>
        <v/>
      </c>
      <c r="C204" s="102" t="str">
        <f>IF($A204="","",VLOOKUP($A204,'Annex 2 EHV charges'!$D:$O,3,0))</f>
        <v/>
      </c>
      <c r="D204" s="101" t="str">
        <f>IF($A204="","",VLOOKUP($A204,'Annex 2 EHV charges'!$D:$O,4,0))</f>
        <v/>
      </c>
      <c r="E204" s="103" t="str">
        <f>IFERROR(IF(VLOOKUP($A204,'Annex 2 EHV charges'!$D:$O,9,FALSE)=0,"",VLOOKUP($A204,'Annex 2 EHV charges'!$D:$O,9,FALSE)),"")</f>
        <v/>
      </c>
      <c r="F204" s="104" t="str">
        <f>IFERROR(IF(VLOOKUP($A204,'Annex 2 EHV charges'!$D:$O,10,FALSE)=0,"",VLOOKUP($A204,'Annex 2 EHV charges'!$D:$O,10,FALSE)),"")</f>
        <v/>
      </c>
      <c r="G204" s="105" t="str">
        <f>IFERROR(IF(VLOOKUP($A204,'Annex 2 EHV charges'!$D:$O,11,FALSE)=0,"",VLOOKUP($A204,'Annex 2 EHV charges'!$D:$O,11,FALSE)),"")</f>
        <v/>
      </c>
      <c r="H204" s="105" t="str">
        <f>IFERROR(IF(VLOOKUP($A204,'Annex 2 EHV charges'!$D:$O,12,FALSE)=0,"",VLOOKUP($A204,'Annex 2 EHV charges'!$D:$O,12,FALSE)),"")</f>
        <v/>
      </c>
    </row>
    <row r="205" spans="1:8" x14ac:dyDescent="0.2">
      <c r="A205" s="102" t="str">
        <f t="array" ref="A205">IFERROR(INDEX('Annex 2 EHV charges'!$D$11:$D$410, MATCH(0, IF(ISBLANK('Annex 2 EHV charges'!$D$11:$D$410),1, COUNTIF(A$4:$A204, 'Annex 2 EHV charges'!$D$11:$D$410)), 0)),"")</f>
        <v/>
      </c>
      <c r="B205" s="101" t="str">
        <f>IF($A205="","",VLOOKUP($A205,'Annex 2 EHV charges'!$D:$O,2,0))</f>
        <v/>
      </c>
      <c r="C205" s="102" t="str">
        <f>IF($A205="","",VLOOKUP($A205,'Annex 2 EHV charges'!$D:$O,3,0))</f>
        <v/>
      </c>
      <c r="D205" s="101" t="str">
        <f>IF($A205="","",VLOOKUP($A205,'Annex 2 EHV charges'!$D:$O,4,0))</f>
        <v/>
      </c>
      <c r="E205" s="103" t="str">
        <f>IFERROR(IF(VLOOKUP($A205,'Annex 2 EHV charges'!$D:$O,9,FALSE)=0,"",VLOOKUP($A205,'Annex 2 EHV charges'!$D:$O,9,FALSE)),"")</f>
        <v/>
      </c>
      <c r="F205" s="104" t="str">
        <f>IFERROR(IF(VLOOKUP($A205,'Annex 2 EHV charges'!$D:$O,10,FALSE)=0,"",VLOOKUP($A205,'Annex 2 EHV charges'!$D:$O,10,FALSE)),"")</f>
        <v/>
      </c>
      <c r="G205" s="105" t="str">
        <f>IFERROR(IF(VLOOKUP($A205,'Annex 2 EHV charges'!$D:$O,11,FALSE)=0,"",VLOOKUP($A205,'Annex 2 EHV charges'!$D:$O,11,FALSE)),"")</f>
        <v/>
      </c>
      <c r="H205" s="105" t="str">
        <f>IFERROR(IF(VLOOKUP($A205,'Annex 2 EHV charges'!$D:$O,12,FALSE)=0,"",VLOOKUP($A205,'Annex 2 EHV charges'!$D:$O,12,FALSE)),"")</f>
        <v/>
      </c>
    </row>
    <row r="206" spans="1:8" x14ac:dyDescent="0.2">
      <c r="A206" s="102" t="str">
        <f t="array" ref="A206">IFERROR(INDEX('Annex 2 EHV charges'!$D$11:$D$410, MATCH(0, IF(ISBLANK('Annex 2 EHV charges'!$D$11:$D$410),1, COUNTIF(A$4:$A205, 'Annex 2 EHV charges'!$D$11:$D$410)), 0)),"")</f>
        <v/>
      </c>
      <c r="B206" s="101" t="str">
        <f>IF($A206="","",VLOOKUP($A206,'Annex 2 EHV charges'!$D:$O,2,0))</f>
        <v/>
      </c>
      <c r="C206" s="102" t="str">
        <f>IF($A206="","",VLOOKUP($A206,'Annex 2 EHV charges'!$D:$O,3,0))</f>
        <v/>
      </c>
      <c r="D206" s="101" t="str">
        <f>IF($A206="","",VLOOKUP($A206,'Annex 2 EHV charges'!$D:$O,4,0))</f>
        <v/>
      </c>
      <c r="E206" s="103" t="str">
        <f>IFERROR(IF(VLOOKUP($A206,'Annex 2 EHV charges'!$D:$O,9,FALSE)=0,"",VLOOKUP($A206,'Annex 2 EHV charges'!$D:$O,9,FALSE)),"")</f>
        <v/>
      </c>
      <c r="F206" s="104" t="str">
        <f>IFERROR(IF(VLOOKUP($A206,'Annex 2 EHV charges'!$D:$O,10,FALSE)=0,"",VLOOKUP($A206,'Annex 2 EHV charges'!$D:$O,10,FALSE)),"")</f>
        <v/>
      </c>
      <c r="G206" s="105" t="str">
        <f>IFERROR(IF(VLOOKUP($A206,'Annex 2 EHV charges'!$D:$O,11,FALSE)=0,"",VLOOKUP($A206,'Annex 2 EHV charges'!$D:$O,11,FALSE)),"")</f>
        <v/>
      </c>
      <c r="H206" s="105" t="str">
        <f>IFERROR(IF(VLOOKUP($A206,'Annex 2 EHV charges'!$D:$O,12,FALSE)=0,"",VLOOKUP($A206,'Annex 2 EHV charges'!$D:$O,12,FALSE)),"")</f>
        <v/>
      </c>
    </row>
    <row r="207" spans="1:8" x14ac:dyDescent="0.2">
      <c r="A207" s="102" t="str">
        <f t="array" ref="A207">IFERROR(INDEX('Annex 2 EHV charges'!$D$11:$D$410, MATCH(0, IF(ISBLANK('Annex 2 EHV charges'!$D$11:$D$410),1, COUNTIF(A$4:$A206, 'Annex 2 EHV charges'!$D$11:$D$410)), 0)),"")</f>
        <v/>
      </c>
      <c r="B207" s="101" t="str">
        <f>IF($A207="","",VLOOKUP($A207,'Annex 2 EHV charges'!$D:$O,2,0))</f>
        <v/>
      </c>
      <c r="C207" s="102" t="str">
        <f>IF($A207="","",VLOOKUP($A207,'Annex 2 EHV charges'!$D:$O,3,0))</f>
        <v/>
      </c>
      <c r="D207" s="101" t="str">
        <f>IF($A207="","",VLOOKUP($A207,'Annex 2 EHV charges'!$D:$O,4,0))</f>
        <v/>
      </c>
      <c r="E207" s="103" t="str">
        <f>IFERROR(IF(VLOOKUP($A207,'Annex 2 EHV charges'!$D:$O,9,FALSE)=0,"",VLOOKUP($A207,'Annex 2 EHV charges'!$D:$O,9,FALSE)),"")</f>
        <v/>
      </c>
      <c r="F207" s="104" t="str">
        <f>IFERROR(IF(VLOOKUP($A207,'Annex 2 EHV charges'!$D:$O,10,FALSE)=0,"",VLOOKUP($A207,'Annex 2 EHV charges'!$D:$O,10,FALSE)),"")</f>
        <v/>
      </c>
      <c r="G207" s="105" t="str">
        <f>IFERROR(IF(VLOOKUP($A207,'Annex 2 EHV charges'!$D:$O,11,FALSE)=0,"",VLOOKUP($A207,'Annex 2 EHV charges'!$D:$O,11,FALSE)),"")</f>
        <v/>
      </c>
      <c r="H207" s="105" t="str">
        <f>IFERROR(IF(VLOOKUP($A207,'Annex 2 EHV charges'!$D:$O,12,FALSE)=0,"",VLOOKUP($A207,'Annex 2 EHV charges'!$D:$O,12,FALSE)),"")</f>
        <v/>
      </c>
    </row>
    <row r="208" spans="1:8" x14ac:dyDescent="0.2">
      <c r="A208" s="102" t="str">
        <f t="array" ref="A208">IFERROR(INDEX('Annex 2 EHV charges'!$D$11:$D$410, MATCH(0, IF(ISBLANK('Annex 2 EHV charges'!$D$11:$D$410),1, COUNTIF(A$4:$A207, 'Annex 2 EHV charges'!$D$11:$D$410)), 0)),"")</f>
        <v/>
      </c>
      <c r="B208" s="101" t="str">
        <f>IF($A208="","",VLOOKUP($A208,'Annex 2 EHV charges'!$D:$O,2,0))</f>
        <v/>
      </c>
      <c r="C208" s="102" t="str">
        <f>IF($A208="","",VLOOKUP($A208,'Annex 2 EHV charges'!$D:$O,3,0))</f>
        <v/>
      </c>
      <c r="D208" s="101" t="str">
        <f>IF($A208="","",VLOOKUP($A208,'Annex 2 EHV charges'!$D:$O,4,0))</f>
        <v/>
      </c>
      <c r="E208" s="103" t="str">
        <f>IFERROR(IF(VLOOKUP($A208,'Annex 2 EHV charges'!$D:$O,9,FALSE)=0,"",VLOOKUP($A208,'Annex 2 EHV charges'!$D:$O,9,FALSE)),"")</f>
        <v/>
      </c>
      <c r="F208" s="104" t="str">
        <f>IFERROR(IF(VLOOKUP($A208,'Annex 2 EHV charges'!$D:$O,10,FALSE)=0,"",VLOOKUP($A208,'Annex 2 EHV charges'!$D:$O,10,FALSE)),"")</f>
        <v/>
      </c>
      <c r="G208" s="105" t="str">
        <f>IFERROR(IF(VLOOKUP($A208,'Annex 2 EHV charges'!$D:$O,11,FALSE)=0,"",VLOOKUP($A208,'Annex 2 EHV charges'!$D:$O,11,FALSE)),"")</f>
        <v/>
      </c>
      <c r="H208" s="105" t="str">
        <f>IFERROR(IF(VLOOKUP($A208,'Annex 2 EHV charges'!$D:$O,12,FALSE)=0,"",VLOOKUP($A208,'Annex 2 EHV charges'!$D:$O,12,FALSE)),"")</f>
        <v/>
      </c>
    </row>
    <row r="209" spans="1:8" x14ac:dyDescent="0.2">
      <c r="A209" s="102" t="str">
        <f t="array" ref="A209">IFERROR(INDEX('Annex 2 EHV charges'!$D$11:$D$410, MATCH(0, IF(ISBLANK('Annex 2 EHV charges'!$D$11:$D$410),1, COUNTIF(A$4:$A208, 'Annex 2 EHV charges'!$D$11:$D$410)), 0)),"")</f>
        <v/>
      </c>
      <c r="B209" s="101" t="str">
        <f>IF($A209="","",VLOOKUP($A209,'Annex 2 EHV charges'!$D:$O,2,0))</f>
        <v/>
      </c>
      <c r="C209" s="102" t="str">
        <f>IF($A209="","",VLOOKUP($A209,'Annex 2 EHV charges'!$D:$O,3,0))</f>
        <v/>
      </c>
      <c r="D209" s="101" t="str">
        <f>IF($A209="","",VLOOKUP($A209,'Annex 2 EHV charges'!$D:$O,4,0))</f>
        <v/>
      </c>
      <c r="E209" s="103" t="str">
        <f>IFERROR(IF(VLOOKUP($A209,'Annex 2 EHV charges'!$D:$O,9,FALSE)=0,"",VLOOKUP($A209,'Annex 2 EHV charges'!$D:$O,9,FALSE)),"")</f>
        <v/>
      </c>
      <c r="F209" s="104" t="str">
        <f>IFERROR(IF(VLOOKUP($A209,'Annex 2 EHV charges'!$D:$O,10,FALSE)=0,"",VLOOKUP($A209,'Annex 2 EHV charges'!$D:$O,10,FALSE)),"")</f>
        <v/>
      </c>
      <c r="G209" s="105" t="str">
        <f>IFERROR(IF(VLOOKUP($A209,'Annex 2 EHV charges'!$D:$O,11,FALSE)=0,"",VLOOKUP($A209,'Annex 2 EHV charges'!$D:$O,11,FALSE)),"")</f>
        <v/>
      </c>
      <c r="H209" s="105" t="str">
        <f>IFERROR(IF(VLOOKUP($A209,'Annex 2 EHV charges'!$D:$O,12,FALSE)=0,"",VLOOKUP($A209,'Annex 2 EHV charges'!$D:$O,12,FALSE)),"")</f>
        <v/>
      </c>
    </row>
    <row r="210" spans="1:8" x14ac:dyDescent="0.2">
      <c r="A210" s="102" t="str">
        <f t="array" ref="A210">IFERROR(INDEX('Annex 2 EHV charges'!$D$11:$D$410, MATCH(0, IF(ISBLANK('Annex 2 EHV charges'!$D$11:$D$410),1, COUNTIF(A$4:$A209, 'Annex 2 EHV charges'!$D$11:$D$410)), 0)),"")</f>
        <v/>
      </c>
      <c r="B210" s="101" t="str">
        <f>IF($A210="","",VLOOKUP($A210,'Annex 2 EHV charges'!$D:$O,2,0))</f>
        <v/>
      </c>
      <c r="C210" s="102" t="str">
        <f>IF($A210="","",VLOOKUP($A210,'Annex 2 EHV charges'!$D:$O,3,0))</f>
        <v/>
      </c>
      <c r="D210" s="101" t="str">
        <f>IF($A210="","",VLOOKUP($A210,'Annex 2 EHV charges'!$D:$O,4,0))</f>
        <v/>
      </c>
      <c r="E210" s="103" t="str">
        <f>IFERROR(IF(VLOOKUP($A210,'Annex 2 EHV charges'!$D:$O,9,FALSE)=0,"",VLOOKUP($A210,'Annex 2 EHV charges'!$D:$O,9,FALSE)),"")</f>
        <v/>
      </c>
      <c r="F210" s="104" t="str">
        <f>IFERROR(IF(VLOOKUP($A210,'Annex 2 EHV charges'!$D:$O,10,FALSE)=0,"",VLOOKUP($A210,'Annex 2 EHV charges'!$D:$O,10,FALSE)),"")</f>
        <v/>
      </c>
      <c r="G210" s="105" t="str">
        <f>IFERROR(IF(VLOOKUP($A210,'Annex 2 EHV charges'!$D:$O,11,FALSE)=0,"",VLOOKUP($A210,'Annex 2 EHV charges'!$D:$O,11,FALSE)),"")</f>
        <v/>
      </c>
      <c r="H210" s="105" t="str">
        <f>IFERROR(IF(VLOOKUP($A210,'Annex 2 EHV charges'!$D:$O,12,FALSE)=0,"",VLOOKUP($A210,'Annex 2 EHV charges'!$D:$O,12,FALSE)),"")</f>
        <v/>
      </c>
    </row>
    <row r="211" spans="1:8" x14ac:dyDescent="0.2">
      <c r="A211" s="102" t="str">
        <f t="array" ref="A211">IFERROR(INDEX('Annex 2 EHV charges'!$D$11:$D$410, MATCH(0, IF(ISBLANK('Annex 2 EHV charges'!$D$11:$D$410),1, COUNTIF(A$4:$A210, 'Annex 2 EHV charges'!$D$11:$D$410)), 0)),"")</f>
        <v/>
      </c>
      <c r="B211" s="101" t="str">
        <f>IF($A211="","",VLOOKUP($A211,'Annex 2 EHV charges'!$D:$O,2,0))</f>
        <v/>
      </c>
      <c r="C211" s="102" t="str">
        <f>IF($A211="","",VLOOKUP($A211,'Annex 2 EHV charges'!$D:$O,3,0))</f>
        <v/>
      </c>
      <c r="D211" s="101" t="str">
        <f>IF($A211="","",VLOOKUP($A211,'Annex 2 EHV charges'!$D:$O,4,0))</f>
        <v/>
      </c>
      <c r="E211" s="103" t="str">
        <f>IFERROR(IF(VLOOKUP($A211,'Annex 2 EHV charges'!$D:$O,9,FALSE)=0,"",VLOOKUP($A211,'Annex 2 EHV charges'!$D:$O,9,FALSE)),"")</f>
        <v/>
      </c>
      <c r="F211" s="104" t="str">
        <f>IFERROR(IF(VLOOKUP($A211,'Annex 2 EHV charges'!$D:$O,10,FALSE)=0,"",VLOOKUP($A211,'Annex 2 EHV charges'!$D:$O,10,FALSE)),"")</f>
        <v/>
      </c>
      <c r="G211" s="105" t="str">
        <f>IFERROR(IF(VLOOKUP($A211,'Annex 2 EHV charges'!$D:$O,11,FALSE)=0,"",VLOOKUP($A211,'Annex 2 EHV charges'!$D:$O,11,FALSE)),"")</f>
        <v/>
      </c>
      <c r="H211" s="105" t="str">
        <f>IFERROR(IF(VLOOKUP($A211,'Annex 2 EHV charges'!$D:$O,12,FALSE)=0,"",VLOOKUP($A211,'Annex 2 EHV charges'!$D:$O,12,FALSE)),"")</f>
        <v/>
      </c>
    </row>
    <row r="212" spans="1:8" x14ac:dyDescent="0.2">
      <c r="A212" s="102" t="str">
        <f t="array" ref="A212">IFERROR(INDEX('Annex 2 EHV charges'!$D$11:$D$410, MATCH(0, IF(ISBLANK('Annex 2 EHV charges'!$D$11:$D$410),1, COUNTIF(A$4:$A211, 'Annex 2 EHV charges'!$D$11:$D$410)), 0)),"")</f>
        <v/>
      </c>
      <c r="B212" s="101" t="str">
        <f>IF($A212="","",VLOOKUP($A212,'Annex 2 EHV charges'!$D:$O,2,0))</f>
        <v/>
      </c>
      <c r="C212" s="102" t="str">
        <f>IF($A212="","",VLOOKUP($A212,'Annex 2 EHV charges'!$D:$O,3,0))</f>
        <v/>
      </c>
      <c r="D212" s="101" t="str">
        <f>IF($A212="","",VLOOKUP($A212,'Annex 2 EHV charges'!$D:$O,4,0))</f>
        <v/>
      </c>
      <c r="E212" s="103" t="str">
        <f>IFERROR(IF(VLOOKUP($A212,'Annex 2 EHV charges'!$D:$O,9,FALSE)=0,"",VLOOKUP($A212,'Annex 2 EHV charges'!$D:$O,9,FALSE)),"")</f>
        <v/>
      </c>
      <c r="F212" s="104" t="str">
        <f>IFERROR(IF(VLOOKUP($A212,'Annex 2 EHV charges'!$D:$O,10,FALSE)=0,"",VLOOKUP($A212,'Annex 2 EHV charges'!$D:$O,10,FALSE)),"")</f>
        <v/>
      </c>
      <c r="G212" s="105" t="str">
        <f>IFERROR(IF(VLOOKUP($A212,'Annex 2 EHV charges'!$D:$O,11,FALSE)=0,"",VLOOKUP($A212,'Annex 2 EHV charges'!$D:$O,11,FALSE)),"")</f>
        <v/>
      </c>
      <c r="H212" s="105" t="str">
        <f>IFERROR(IF(VLOOKUP($A212,'Annex 2 EHV charges'!$D:$O,12,FALSE)=0,"",VLOOKUP($A212,'Annex 2 EHV charges'!$D:$O,12,FALSE)),"")</f>
        <v/>
      </c>
    </row>
    <row r="213" spans="1:8" x14ac:dyDescent="0.2">
      <c r="A213" s="102" t="str">
        <f t="array" ref="A213">IFERROR(INDEX('Annex 2 EHV charges'!$D$11:$D$410, MATCH(0, IF(ISBLANK('Annex 2 EHV charges'!$D$11:$D$410),1, COUNTIF(A$4:$A212, 'Annex 2 EHV charges'!$D$11:$D$410)), 0)),"")</f>
        <v/>
      </c>
      <c r="B213" s="101" t="str">
        <f>IF($A213="","",VLOOKUP($A213,'Annex 2 EHV charges'!$D:$O,2,0))</f>
        <v/>
      </c>
      <c r="C213" s="102" t="str">
        <f>IF($A213="","",VLOOKUP($A213,'Annex 2 EHV charges'!$D:$O,3,0))</f>
        <v/>
      </c>
      <c r="D213" s="101" t="str">
        <f>IF($A213="","",VLOOKUP($A213,'Annex 2 EHV charges'!$D:$O,4,0))</f>
        <v/>
      </c>
      <c r="E213" s="103" t="str">
        <f>IFERROR(IF(VLOOKUP($A213,'Annex 2 EHV charges'!$D:$O,9,FALSE)=0,"",VLOOKUP($A213,'Annex 2 EHV charges'!$D:$O,9,FALSE)),"")</f>
        <v/>
      </c>
      <c r="F213" s="104" t="str">
        <f>IFERROR(IF(VLOOKUP($A213,'Annex 2 EHV charges'!$D:$O,10,FALSE)=0,"",VLOOKUP($A213,'Annex 2 EHV charges'!$D:$O,10,FALSE)),"")</f>
        <v/>
      </c>
      <c r="G213" s="105" t="str">
        <f>IFERROR(IF(VLOOKUP($A213,'Annex 2 EHV charges'!$D:$O,11,FALSE)=0,"",VLOOKUP($A213,'Annex 2 EHV charges'!$D:$O,11,FALSE)),"")</f>
        <v/>
      </c>
      <c r="H213" s="105" t="str">
        <f>IFERROR(IF(VLOOKUP($A213,'Annex 2 EHV charges'!$D:$O,12,FALSE)=0,"",VLOOKUP($A213,'Annex 2 EHV charges'!$D:$O,12,FALSE)),"")</f>
        <v/>
      </c>
    </row>
    <row r="214" spans="1:8" x14ac:dyDescent="0.2">
      <c r="A214" s="102" t="str">
        <f t="array" ref="A214">IFERROR(INDEX('Annex 2 EHV charges'!$D$11:$D$410, MATCH(0, IF(ISBLANK('Annex 2 EHV charges'!$D$11:$D$410),1, COUNTIF(A$4:$A213, 'Annex 2 EHV charges'!$D$11:$D$410)), 0)),"")</f>
        <v/>
      </c>
      <c r="B214" s="101" t="str">
        <f>IF($A214="","",VLOOKUP($A214,'Annex 2 EHV charges'!$D:$O,2,0))</f>
        <v/>
      </c>
      <c r="C214" s="102" t="str">
        <f>IF($A214="","",VLOOKUP($A214,'Annex 2 EHV charges'!$D:$O,3,0))</f>
        <v/>
      </c>
      <c r="D214" s="101" t="str">
        <f>IF($A214="","",VLOOKUP($A214,'Annex 2 EHV charges'!$D:$O,4,0))</f>
        <v/>
      </c>
      <c r="E214" s="103" t="str">
        <f>IFERROR(IF(VLOOKUP($A214,'Annex 2 EHV charges'!$D:$O,9,FALSE)=0,"",VLOOKUP($A214,'Annex 2 EHV charges'!$D:$O,9,FALSE)),"")</f>
        <v/>
      </c>
      <c r="F214" s="104" t="str">
        <f>IFERROR(IF(VLOOKUP($A214,'Annex 2 EHV charges'!$D:$O,10,FALSE)=0,"",VLOOKUP($A214,'Annex 2 EHV charges'!$D:$O,10,FALSE)),"")</f>
        <v/>
      </c>
      <c r="G214" s="105" t="str">
        <f>IFERROR(IF(VLOOKUP($A214,'Annex 2 EHV charges'!$D:$O,11,FALSE)=0,"",VLOOKUP($A214,'Annex 2 EHV charges'!$D:$O,11,FALSE)),"")</f>
        <v/>
      </c>
      <c r="H214" s="105" t="str">
        <f>IFERROR(IF(VLOOKUP($A214,'Annex 2 EHV charges'!$D:$O,12,FALSE)=0,"",VLOOKUP($A214,'Annex 2 EHV charges'!$D:$O,12,FALSE)),"")</f>
        <v/>
      </c>
    </row>
    <row r="215" spans="1:8" x14ac:dyDescent="0.2">
      <c r="A215" s="102" t="str">
        <f t="array" ref="A215">IFERROR(INDEX('Annex 2 EHV charges'!$D$11:$D$410, MATCH(0, IF(ISBLANK('Annex 2 EHV charges'!$D$11:$D$410),1, COUNTIF(A$4:$A214, 'Annex 2 EHV charges'!$D$11:$D$410)), 0)),"")</f>
        <v/>
      </c>
      <c r="B215" s="101" t="str">
        <f>IF($A215="","",VLOOKUP($A215,'Annex 2 EHV charges'!$D:$O,2,0))</f>
        <v/>
      </c>
      <c r="C215" s="102" t="str">
        <f>IF($A215="","",VLOOKUP($A215,'Annex 2 EHV charges'!$D:$O,3,0))</f>
        <v/>
      </c>
      <c r="D215" s="101" t="str">
        <f>IF($A215="","",VLOOKUP($A215,'Annex 2 EHV charges'!$D:$O,4,0))</f>
        <v/>
      </c>
      <c r="E215" s="103" t="str">
        <f>IFERROR(IF(VLOOKUP($A215,'Annex 2 EHV charges'!$D:$O,9,FALSE)=0,"",VLOOKUP($A215,'Annex 2 EHV charges'!$D:$O,9,FALSE)),"")</f>
        <v/>
      </c>
      <c r="F215" s="104" t="str">
        <f>IFERROR(IF(VLOOKUP($A215,'Annex 2 EHV charges'!$D:$O,10,FALSE)=0,"",VLOOKUP($A215,'Annex 2 EHV charges'!$D:$O,10,FALSE)),"")</f>
        <v/>
      </c>
      <c r="G215" s="105" t="str">
        <f>IFERROR(IF(VLOOKUP($A215,'Annex 2 EHV charges'!$D:$O,11,FALSE)=0,"",VLOOKUP($A215,'Annex 2 EHV charges'!$D:$O,11,FALSE)),"")</f>
        <v/>
      </c>
      <c r="H215" s="105" t="str">
        <f>IFERROR(IF(VLOOKUP($A215,'Annex 2 EHV charges'!$D:$O,12,FALSE)=0,"",VLOOKUP($A215,'Annex 2 EHV charges'!$D:$O,12,FALSE)),"")</f>
        <v/>
      </c>
    </row>
    <row r="216" spans="1:8" x14ac:dyDescent="0.2">
      <c r="A216" s="102" t="str">
        <f t="array" ref="A216">IFERROR(INDEX('Annex 2 EHV charges'!$D$11:$D$410, MATCH(0, IF(ISBLANK('Annex 2 EHV charges'!$D$11:$D$410),1, COUNTIF(A$4:$A215, 'Annex 2 EHV charges'!$D$11:$D$410)), 0)),"")</f>
        <v/>
      </c>
      <c r="B216" s="101" t="str">
        <f>IF($A216="","",VLOOKUP($A216,'Annex 2 EHV charges'!$D:$O,2,0))</f>
        <v/>
      </c>
      <c r="C216" s="102" t="str">
        <f>IF($A216="","",VLOOKUP($A216,'Annex 2 EHV charges'!$D:$O,3,0))</f>
        <v/>
      </c>
      <c r="D216" s="101" t="str">
        <f>IF($A216="","",VLOOKUP($A216,'Annex 2 EHV charges'!$D:$O,4,0))</f>
        <v/>
      </c>
      <c r="E216" s="103" t="str">
        <f>IFERROR(IF(VLOOKUP($A216,'Annex 2 EHV charges'!$D:$O,9,FALSE)=0,"",VLOOKUP($A216,'Annex 2 EHV charges'!$D:$O,9,FALSE)),"")</f>
        <v/>
      </c>
      <c r="F216" s="104" t="str">
        <f>IFERROR(IF(VLOOKUP($A216,'Annex 2 EHV charges'!$D:$O,10,FALSE)=0,"",VLOOKUP($A216,'Annex 2 EHV charges'!$D:$O,10,FALSE)),"")</f>
        <v/>
      </c>
      <c r="G216" s="105" t="str">
        <f>IFERROR(IF(VLOOKUP($A216,'Annex 2 EHV charges'!$D:$O,11,FALSE)=0,"",VLOOKUP($A216,'Annex 2 EHV charges'!$D:$O,11,FALSE)),"")</f>
        <v/>
      </c>
      <c r="H216" s="105" t="str">
        <f>IFERROR(IF(VLOOKUP($A216,'Annex 2 EHV charges'!$D:$O,12,FALSE)=0,"",VLOOKUP($A216,'Annex 2 EHV charges'!$D:$O,12,FALSE)),"")</f>
        <v/>
      </c>
    </row>
    <row r="217" spans="1:8" x14ac:dyDescent="0.2">
      <c r="A217" s="102" t="str">
        <f t="array" ref="A217">IFERROR(INDEX('Annex 2 EHV charges'!$D$11:$D$410, MATCH(0, IF(ISBLANK('Annex 2 EHV charges'!$D$11:$D$410),1, COUNTIF(A$4:$A216, 'Annex 2 EHV charges'!$D$11:$D$410)), 0)),"")</f>
        <v/>
      </c>
      <c r="B217" s="101" t="str">
        <f>IF($A217="","",VLOOKUP($A217,'Annex 2 EHV charges'!$D:$O,2,0))</f>
        <v/>
      </c>
      <c r="C217" s="102" t="str">
        <f>IF($A217="","",VLOOKUP($A217,'Annex 2 EHV charges'!$D:$O,3,0))</f>
        <v/>
      </c>
      <c r="D217" s="101" t="str">
        <f>IF($A217="","",VLOOKUP($A217,'Annex 2 EHV charges'!$D:$O,4,0))</f>
        <v/>
      </c>
      <c r="E217" s="103" t="str">
        <f>IFERROR(IF(VLOOKUP($A217,'Annex 2 EHV charges'!$D:$O,9,FALSE)=0,"",VLOOKUP($A217,'Annex 2 EHV charges'!$D:$O,9,FALSE)),"")</f>
        <v/>
      </c>
      <c r="F217" s="104" t="str">
        <f>IFERROR(IF(VLOOKUP($A217,'Annex 2 EHV charges'!$D:$O,10,FALSE)=0,"",VLOOKUP($A217,'Annex 2 EHV charges'!$D:$O,10,FALSE)),"")</f>
        <v/>
      </c>
      <c r="G217" s="105" t="str">
        <f>IFERROR(IF(VLOOKUP($A217,'Annex 2 EHV charges'!$D:$O,11,FALSE)=0,"",VLOOKUP($A217,'Annex 2 EHV charges'!$D:$O,11,FALSE)),"")</f>
        <v/>
      </c>
      <c r="H217" s="105" t="str">
        <f>IFERROR(IF(VLOOKUP($A217,'Annex 2 EHV charges'!$D:$O,12,FALSE)=0,"",VLOOKUP($A217,'Annex 2 EHV charges'!$D:$O,12,FALSE)),"")</f>
        <v/>
      </c>
    </row>
    <row r="218" spans="1:8" x14ac:dyDescent="0.2">
      <c r="A218" s="102" t="str">
        <f t="array" ref="A218">IFERROR(INDEX('Annex 2 EHV charges'!$D$11:$D$410, MATCH(0, IF(ISBLANK('Annex 2 EHV charges'!$D$11:$D$410),1, COUNTIF(A$4:$A217, 'Annex 2 EHV charges'!$D$11:$D$410)), 0)),"")</f>
        <v/>
      </c>
      <c r="B218" s="101" t="str">
        <f>IF($A218="","",VLOOKUP($A218,'Annex 2 EHV charges'!$D:$O,2,0))</f>
        <v/>
      </c>
      <c r="C218" s="102" t="str">
        <f>IF($A218="","",VLOOKUP($A218,'Annex 2 EHV charges'!$D:$O,3,0))</f>
        <v/>
      </c>
      <c r="D218" s="101" t="str">
        <f>IF($A218="","",VLOOKUP($A218,'Annex 2 EHV charges'!$D:$O,4,0))</f>
        <v/>
      </c>
      <c r="E218" s="103" t="str">
        <f>IFERROR(IF(VLOOKUP($A218,'Annex 2 EHV charges'!$D:$O,9,FALSE)=0,"",VLOOKUP($A218,'Annex 2 EHV charges'!$D:$O,9,FALSE)),"")</f>
        <v/>
      </c>
      <c r="F218" s="104" t="str">
        <f>IFERROR(IF(VLOOKUP($A218,'Annex 2 EHV charges'!$D:$O,10,FALSE)=0,"",VLOOKUP($A218,'Annex 2 EHV charges'!$D:$O,10,FALSE)),"")</f>
        <v/>
      </c>
      <c r="G218" s="105" t="str">
        <f>IFERROR(IF(VLOOKUP($A218,'Annex 2 EHV charges'!$D:$O,11,FALSE)=0,"",VLOOKUP($A218,'Annex 2 EHV charges'!$D:$O,11,FALSE)),"")</f>
        <v/>
      </c>
      <c r="H218" s="105" t="str">
        <f>IFERROR(IF(VLOOKUP($A218,'Annex 2 EHV charges'!$D:$O,12,FALSE)=0,"",VLOOKUP($A218,'Annex 2 EHV charges'!$D:$O,12,FALSE)),"")</f>
        <v/>
      </c>
    </row>
    <row r="219" spans="1:8" x14ac:dyDescent="0.2">
      <c r="A219" s="102" t="str">
        <f t="array" ref="A219">IFERROR(INDEX('Annex 2 EHV charges'!$D$11:$D$410, MATCH(0, IF(ISBLANK('Annex 2 EHV charges'!$D$11:$D$410),1, COUNTIF(A$4:$A218, 'Annex 2 EHV charges'!$D$11:$D$410)), 0)),"")</f>
        <v/>
      </c>
      <c r="B219" s="101" t="str">
        <f>IF($A219="","",VLOOKUP($A219,'Annex 2 EHV charges'!$D:$O,2,0))</f>
        <v/>
      </c>
      <c r="C219" s="102" t="str">
        <f>IF($A219="","",VLOOKUP($A219,'Annex 2 EHV charges'!$D:$O,3,0))</f>
        <v/>
      </c>
      <c r="D219" s="101" t="str">
        <f>IF($A219="","",VLOOKUP($A219,'Annex 2 EHV charges'!$D:$O,4,0))</f>
        <v/>
      </c>
      <c r="E219" s="103" t="str">
        <f>IFERROR(IF(VLOOKUP($A219,'Annex 2 EHV charges'!$D:$O,9,FALSE)=0,"",VLOOKUP($A219,'Annex 2 EHV charges'!$D:$O,9,FALSE)),"")</f>
        <v/>
      </c>
      <c r="F219" s="104" t="str">
        <f>IFERROR(IF(VLOOKUP($A219,'Annex 2 EHV charges'!$D:$O,10,FALSE)=0,"",VLOOKUP($A219,'Annex 2 EHV charges'!$D:$O,10,FALSE)),"")</f>
        <v/>
      </c>
      <c r="G219" s="105" t="str">
        <f>IFERROR(IF(VLOOKUP($A219,'Annex 2 EHV charges'!$D:$O,11,FALSE)=0,"",VLOOKUP($A219,'Annex 2 EHV charges'!$D:$O,11,FALSE)),"")</f>
        <v/>
      </c>
      <c r="H219" s="105" t="str">
        <f>IFERROR(IF(VLOOKUP($A219,'Annex 2 EHV charges'!$D:$O,12,FALSE)=0,"",VLOOKUP($A219,'Annex 2 EHV charges'!$D:$O,12,FALSE)),"")</f>
        <v/>
      </c>
    </row>
    <row r="220" spans="1:8" x14ac:dyDescent="0.2">
      <c r="A220" s="102" t="str">
        <f t="array" ref="A220">IFERROR(INDEX('Annex 2 EHV charges'!$D$11:$D$410, MATCH(0, IF(ISBLANK('Annex 2 EHV charges'!$D$11:$D$410),1, COUNTIF(A$4:$A219, 'Annex 2 EHV charges'!$D$11:$D$410)), 0)),"")</f>
        <v/>
      </c>
      <c r="B220" s="101" t="str">
        <f>IF($A220="","",VLOOKUP($A220,'Annex 2 EHV charges'!$D:$O,2,0))</f>
        <v/>
      </c>
      <c r="C220" s="102" t="str">
        <f>IF($A220="","",VLOOKUP($A220,'Annex 2 EHV charges'!$D:$O,3,0))</f>
        <v/>
      </c>
      <c r="D220" s="101" t="str">
        <f>IF($A220="","",VLOOKUP($A220,'Annex 2 EHV charges'!$D:$O,4,0))</f>
        <v/>
      </c>
      <c r="E220" s="103" t="str">
        <f>IFERROR(IF(VLOOKUP($A220,'Annex 2 EHV charges'!$D:$O,9,FALSE)=0,"",VLOOKUP($A220,'Annex 2 EHV charges'!$D:$O,9,FALSE)),"")</f>
        <v/>
      </c>
      <c r="F220" s="104" t="str">
        <f>IFERROR(IF(VLOOKUP($A220,'Annex 2 EHV charges'!$D:$O,10,FALSE)=0,"",VLOOKUP($A220,'Annex 2 EHV charges'!$D:$O,10,FALSE)),"")</f>
        <v/>
      </c>
      <c r="G220" s="105" t="str">
        <f>IFERROR(IF(VLOOKUP($A220,'Annex 2 EHV charges'!$D:$O,11,FALSE)=0,"",VLOOKUP($A220,'Annex 2 EHV charges'!$D:$O,11,FALSE)),"")</f>
        <v/>
      </c>
      <c r="H220" s="105" t="str">
        <f>IFERROR(IF(VLOOKUP($A220,'Annex 2 EHV charges'!$D:$O,12,FALSE)=0,"",VLOOKUP($A220,'Annex 2 EHV charges'!$D:$O,12,FALSE)),"")</f>
        <v/>
      </c>
    </row>
    <row r="221" spans="1:8" x14ac:dyDescent="0.2">
      <c r="A221" s="102" t="str">
        <f t="array" ref="A221">IFERROR(INDEX('Annex 2 EHV charges'!$D$11:$D$410, MATCH(0, IF(ISBLANK('Annex 2 EHV charges'!$D$11:$D$410),1, COUNTIF(A$4:$A220, 'Annex 2 EHV charges'!$D$11:$D$410)), 0)),"")</f>
        <v/>
      </c>
      <c r="B221" s="101" t="str">
        <f>IF($A221="","",VLOOKUP($A221,'Annex 2 EHV charges'!$D:$O,2,0))</f>
        <v/>
      </c>
      <c r="C221" s="102" t="str">
        <f>IF($A221="","",VLOOKUP($A221,'Annex 2 EHV charges'!$D:$O,3,0))</f>
        <v/>
      </c>
      <c r="D221" s="101" t="str">
        <f>IF($A221="","",VLOOKUP($A221,'Annex 2 EHV charges'!$D:$O,4,0))</f>
        <v/>
      </c>
      <c r="E221" s="103" t="str">
        <f>IFERROR(IF(VLOOKUP($A221,'Annex 2 EHV charges'!$D:$O,9,FALSE)=0,"",VLOOKUP($A221,'Annex 2 EHV charges'!$D:$O,9,FALSE)),"")</f>
        <v/>
      </c>
      <c r="F221" s="104" t="str">
        <f>IFERROR(IF(VLOOKUP($A221,'Annex 2 EHV charges'!$D:$O,10,FALSE)=0,"",VLOOKUP($A221,'Annex 2 EHV charges'!$D:$O,10,FALSE)),"")</f>
        <v/>
      </c>
      <c r="G221" s="105" t="str">
        <f>IFERROR(IF(VLOOKUP($A221,'Annex 2 EHV charges'!$D:$O,11,FALSE)=0,"",VLOOKUP($A221,'Annex 2 EHV charges'!$D:$O,11,FALSE)),"")</f>
        <v/>
      </c>
      <c r="H221" s="105" t="str">
        <f>IFERROR(IF(VLOOKUP($A221,'Annex 2 EHV charges'!$D:$O,12,FALSE)=0,"",VLOOKUP($A221,'Annex 2 EHV charges'!$D:$O,12,FALSE)),"")</f>
        <v/>
      </c>
    </row>
    <row r="222" spans="1:8" x14ac:dyDescent="0.2">
      <c r="A222" s="102" t="str">
        <f t="array" ref="A222">IFERROR(INDEX('Annex 2 EHV charges'!$D$11:$D$410, MATCH(0, IF(ISBLANK('Annex 2 EHV charges'!$D$11:$D$410),1, COUNTIF(A$4:$A221, 'Annex 2 EHV charges'!$D$11:$D$410)), 0)),"")</f>
        <v/>
      </c>
      <c r="B222" s="101" t="str">
        <f>IF($A222="","",VLOOKUP($A222,'Annex 2 EHV charges'!$D:$O,2,0))</f>
        <v/>
      </c>
      <c r="C222" s="102" t="str">
        <f>IF($A222="","",VLOOKUP($A222,'Annex 2 EHV charges'!$D:$O,3,0))</f>
        <v/>
      </c>
      <c r="D222" s="101" t="str">
        <f>IF($A222="","",VLOOKUP($A222,'Annex 2 EHV charges'!$D:$O,4,0))</f>
        <v/>
      </c>
      <c r="E222" s="103" t="str">
        <f>IFERROR(IF(VLOOKUP($A222,'Annex 2 EHV charges'!$D:$O,9,FALSE)=0,"",VLOOKUP($A222,'Annex 2 EHV charges'!$D:$O,9,FALSE)),"")</f>
        <v/>
      </c>
      <c r="F222" s="104" t="str">
        <f>IFERROR(IF(VLOOKUP($A222,'Annex 2 EHV charges'!$D:$O,10,FALSE)=0,"",VLOOKUP($A222,'Annex 2 EHV charges'!$D:$O,10,FALSE)),"")</f>
        <v/>
      </c>
      <c r="G222" s="105" t="str">
        <f>IFERROR(IF(VLOOKUP($A222,'Annex 2 EHV charges'!$D:$O,11,FALSE)=0,"",VLOOKUP($A222,'Annex 2 EHV charges'!$D:$O,11,FALSE)),"")</f>
        <v/>
      </c>
      <c r="H222" s="105" t="str">
        <f>IFERROR(IF(VLOOKUP($A222,'Annex 2 EHV charges'!$D:$O,12,FALSE)=0,"",VLOOKUP($A222,'Annex 2 EHV charges'!$D:$O,12,FALSE)),"")</f>
        <v/>
      </c>
    </row>
    <row r="223" spans="1:8" x14ac:dyDescent="0.2">
      <c r="A223" s="102" t="str">
        <f t="array" ref="A223">IFERROR(INDEX('Annex 2 EHV charges'!$D$11:$D$410, MATCH(0, IF(ISBLANK('Annex 2 EHV charges'!$D$11:$D$410),1, COUNTIF(A$4:$A222, 'Annex 2 EHV charges'!$D$11:$D$410)), 0)),"")</f>
        <v/>
      </c>
      <c r="B223" s="101" t="str">
        <f>IF($A223="","",VLOOKUP($A223,'Annex 2 EHV charges'!$D:$O,2,0))</f>
        <v/>
      </c>
      <c r="C223" s="102" t="str">
        <f>IF($A223="","",VLOOKUP($A223,'Annex 2 EHV charges'!$D:$O,3,0))</f>
        <v/>
      </c>
      <c r="D223" s="101" t="str">
        <f>IF($A223="","",VLOOKUP($A223,'Annex 2 EHV charges'!$D:$O,4,0))</f>
        <v/>
      </c>
      <c r="E223" s="103" t="str">
        <f>IFERROR(IF(VLOOKUP($A223,'Annex 2 EHV charges'!$D:$O,9,FALSE)=0,"",VLOOKUP($A223,'Annex 2 EHV charges'!$D:$O,9,FALSE)),"")</f>
        <v/>
      </c>
      <c r="F223" s="104" t="str">
        <f>IFERROR(IF(VLOOKUP($A223,'Annex 2 EHV charges'!$D:$O,10,FALSE)=0,"",VLOOKUP($A223,'Annex 2 EHV charges'!$D:$O,10,FALSE)),"")</f>
        <v/>
      </c>
      <c r="G223" s="105" t="str">
        <f>IFERROR(IF(VLOOKUP($A223,'Annex 2 EHV charges'!$D:$O,11,FALSE)=0,"",VLOOKUP($A223,'Annex 2 EHV charges'!$D:$O,11,FALSE)),"")</f>
        <v/>
      </c>
      <c r="H223" s="105" t="str">
        <f>IFERROR(IF(VLOOKUP($A223,'Annex 2 EHV charges'!$D:$O,12,FALSE)=0,"",VLOOKUP($A223,'Annex 2 EHV charges'!$D:$O,12,FALSE)),"")</f>
        <v/>
      </c>
    </row>
    <row r="224" spans="1:8" x14ac:dyDescent="0.2">
      <c r="A224" s="102" t="str">
        <f t="array" ref="A224">IFERROR(INDEX('Annex 2 EHV charges'!$D$11:$D$410, MATCH(0, IF(ISBLANK('Annex 2 EHV charges'!$D$11:$D$410),1, COUNTIF(A$4:$A223, 'Annex 2 EHV charges'!$D$11:$D$410)), 0)),"")</f>
        <v/>
      </c>
      <c r="B224" s="101" t="str">
        <f>IF($A224="","",VLOOKUP($A224,'Annex 2 EHV charges'!$D:$O,2,0))</f>
        <v/>
      </c>
      <c r="C224" s="102" t="str">
        <f>IF($A224="","",VLOOKUP($A224,'Annex 2 EHV charges'!$D:$O,3,0))</f>
        <v/>
      </c>
      <c r="D224" s="101" t="str">
        <f>IF($A224="","",VLOOKUP($A224,'Annex 2 EHV charges'!$D:$O,4,0))</f>
        <v/>
      </c>
      <c r="E224" s="103" t="str">
        <f>IFERROR(IF(VLOOKUP($A224,'Annex 2 EHV charges'!$D:$O,9,FALSE)=0,"",VLOOKUP($A224,'Annex 2 EHV charges'!$D:$O,9,FALSE)),"")</f>
        <v/>
      </c>
      <c r="F224" s="104" t="str">
        <f>IFERROR(IF(VLOOKUP($A224,'Annex 2 EHV charges'!$D:$O,10,FALSE)=0,"",VLOOKUP($A224,'Annex 2 EHV charges'!$D:$O,10,FALSE)),"")</f>
        <v/>
      </c>
      <c r="G224" s="105" t="str">
        <f>IFERROR(IF(VLOOKUP($A224,'Annex 2 EHV charges'!$D:$O,11,FALSE)=0,"",VLOOKUP($A224,'Annex 2 EHV charges'!$D:$O,11,FALSE)),"")</f>
        <v/>
      </c>
      <c r="H224" s="105" t="str">
        <f>IFERROR(IF(VLOOKUP($A224,'Annex 2 EHV charges'!$D:$O,12,FALSE)=0,"",VLOOKUP($A224,'Annex 2 EHV charges'!$D:$O,12,FALSE)),"")</f>
        <v/>
      </c>
    </row>
    <row r="225" spans="1:8" x14ac:dyDescent="0.2">
      <c r="A225" s="102" t="str">
        <f t="array" ref="A225">IFERROR(INDEX('Annex 2 EHV charges'!$D$11:$D$410, MATCH(0, IF(ISBLANK('Annex 2 EHV charges'!$D$11:$D$410),1, COUNTIF(A$4:$A224, 'Annex 2 EHV charges'!$D$11:$D$410)), 0)),"")</f>
        <v/>
      </c>
      <c r="B225" s="101" t="str">
        <f>IF($A225="","",VLOOKUP($A225,'Annex 2 EHV charges'!$D:$O,2,0))</f>
        <v/>
      </c>
      <c r="C225" s="102" t="str">
        <f>IF($A225="","",VLOOKUP($A225,'Annex 2 EHV charges'!$D:$O,3,0))</f>
        <v/>
      </c>
      <c r="D225" s="101" t="str">
        <f>IF($A225="","",VLOOKUP($A225,'Annex 2 EHV charges'!$D:$O,4,0))</f>
        <v/>
      </c>
      <c r="E225" s="103" t="str">
        <f>IFERROR(IF(VLOOKUP($A225,'Annex 2 EHV charges'!$D:$O,9,FALSE)=0,"",VLOOKUP($A225,'Annex 2 EHV charges'!$D:$O,9,FALSE)),"")</f>
        <v/>
      </c>
      <c r="F225" s="104" t="str">
        <f>IFERROR(IF(VLOOKUP($A225,'Annex 2 EHV charges'!$D:$O,10,FALSE)=0,"",VLOOKUP($A225,'Annex 2 EHV charges'!$D:$O,10,FALSE)),"")</f>
        <v/>
      </c>
      <c r="G225" s="105" t="str">
        <f>IFERROR(IF(VLOOKUP($A225,'Annex 2 EHV charges'!$D:$O,11,FALSE)=0,"",VLOOKUP($A225,'Annex 2 EHV charges'!$D:$O,11,FALSE)),"")</f>
        <v/>
      </c>
      <c r="H225" s="105" t="str">
        <f>IFERROR(IF(VLOOKUP($A225,'Annex 2 EHV charges'!$D:$O,12,FALSE)=0,"",VLOOKUP($A225,'Annex 2 EHV charges'!$D:$O,12,FALSE)),"")</f>
        <v/>
      </c>
    </row>
    <row r="226" spans="1:8" x14ac:dyDescent="0.2">
      <c r="A226" s="102" t="str">
        <f t="array" ref="A226">IFERROR(INDEX('Annex 2 EHV charges'!$D$11:$D$410, MATCH(0, IF(ISBLANK('Annex 2 EHV charges'!$D$11:$D$410),1, COUNTIF(A$4:$A225, 'Annex 2 EHV charges'!$D$11:$D$410)), 0)),"")</f>
        <v/>
      </c>
      <c r="B226" s="101" t="str">
        <f>IF($A226="","",VLOOKUP($A226,'Annex 2 EHV charges'!$D:$O,2,0))</f>
        <v/>
      </c>
      <c r="C226" s="102" t="str">
        <f>IF($A226="","",VLOOKUP($A226,'Annex 2 EHV charges'!$D:$O,3,0))</f>
        <v/>
      </c>
      <c r="D226" s="101" t="str">
        <f>IF($A226="","",VLOOKUP($A226,'Annex 2 EHV charges'!$D:$O,4,0))</f>
        <v/>
      </c>
      <c r="E226" s="103" t="str">
        <f>IFERROR(IF(VLOOKUP($A226,'Annex 2 EHV charges'!$D:$O,9,FALSE)=0,"",VLOOKUP($A226,'Annex 2 EHV charges'!$D:$O,9,FALSE)),"")</f>
        <v/>
      </c>
      <c r="F226" s="104" t="str">
        <f>IFERROR(IF(VLOOKUP($A226,'Annex 2 EHV charges'!$D:$O,10,FALSE)=0,"",VLOOKUP($A226,'Annex 2 EHV charges'!$D:$O,10,FALSE)),"")</f>
        <v/>
      </c>
      <c r="G226" s="105" t="str">
        <f>IFERROR(IF(VLOOKUP($A226,'Annex 2 EHV charges'!$D:$O,11,FALSE)=0,"",VLOOKUP($A226,'Annex 2 EHV charges'!$D:$O,11,FALSE)),"")</f>
        <v/>
      </c>
      <c r="H226" s="105" t="str">
        <f>IFERROR(IF(VLOOKUP($A226,'Annex 2 EHV charges'!$D:$O,12,FALSE)=0,"",VLOOKUP($A226,'Annex 2 EHV charges'!$D:$O,12,FALSE)),"")</f>
        <v/>
      </c>
    </row>
    <row r="227" spans="1:8" x14ac:dyDescent="0.2">
      <c r="A227" s="102" t="str">
        <f t="array" ref="A227">IFERROR(INDEX('Annex 2 EHV charges'!$D$11:$D$410, MATCH(0, IF(ISBLANK('Annex 2 EHV charges'!$D$11:$D$410),1, COUNTIF(A$4:$A226, 'Annex 2 EHV charges'!$D$11:$D$410)), 0)),"")</f>
        <v/>
      </c>
      <c r="B227" s="101" t="str">
        <f>IF($A227="","",VLOOKUP($A227,'Annex 2 EHV charges'!$D:$O,2,0))</f>
        <v/>
      </c>
      <c r="C227" s="102" t="str">
        <f>IF($A227="","",VLOOKUP($A227,'Annex 2 EHV charges'!$D:$O,3,0))</f>
        <v/>
      </c>
      <c r="D227" s="101" t="str">
        <f>IF($A227="","",VLOOKUP($A227,'Annex 2 EHV charges'!$D:$O,4,0))</f>
        <v/>
      </c>
      <c r="E227" s="103" t="str">
        <f>IFERROR(IF(VLOOKUP($A227,'Annex 2 EHV charges'!$D:$O,9,FALSE)=0,"",VLOOKUP($A227,'Annex 2 EHV charges'!$D:$O,9,FALSE)),"")</f>
        <v/>
      </c>
      <c r="F227" s="104" t="str">
        <f>IFERROR(IF(VLOOKUP($A227,'Annex 2 EHV charges'!$D:$O,10,FALSE)=0,"",VLOOKUP($A227,'Annex 2 EHV charges'!$D:$O,10,FALSE)),"")</f>
        <v/>
      </c>
      <c r="G227" s="105" t="str">
        <f>IFERROR(IF(VLOOKUP($A227,'Annex 2 EHV charges'!$D:$O,11,FALSE)=0,"",VLOOKUP($A227,'Annex 2 EHV charges'!$D:$O,11,FALSE)),"")</f>
        <v/>
      </c>
      <c r="H227" s="105" t="str">
        <f>IFERROR(IF(VLOOKUP($A227,'Annex 2 EHV charges'!$D:$O,12,FALSE)=0,"",VLOOKUP($A227,'Annex 2 EHV charges'!$D:$O,12,FALSE)),"")</f>
        <v/>
      </c>
    </row>
    <row r="228" spans="1:8" x14ac:dyDescent="0.2">
      <c r="A228" s="102" t="str">
        <f t="array" ref="A228">IFERROR(INDEX('Annex 2 EHV charges'!$D$11:$D$410, MATCH(0, IF(ISBLANK('Annex 2 EHV charges'!$D$11:$D$410),1, COUNTIF(A$4:$A227, 'Annex 2 EHV charges'!$D$11:$D$410)), 0)),"")</f>
        <v/>
      </c>
      <c r="B228" s="101" t="str">
        <f>IF($A228="","",VLOOKUP($A228,'Annex 2 EHV charges'!$D:$O,2,0))</f>
        <v/>
      </c>
      <c r="C228" s="102" t="str">
        <f>IF($A228="","",VLOOKUP($A228,'Annex 2 EHV charges'!$D:$O,3,0))</f>
        <v/>
      </c>
      <c r="D228" s="101" t="str">
        <f>IF($A228="","",VLOOKUP($A228,'Annex 2 EHV charges'!$D:$O,4,0))</f>
        <v/>
      </c>
      <c r="E228" s="103" t="str">
        <f>IFERROR(IF(VLOOKUP($A228,'Annex 2 EHV charges'!$D:$O,9,FALSE)=0,"",VLOOKUP($A228,'Annex 2 EHV charges'!$D:$O,9,FALSE)),"")</f>
        <v/>
      </c>
      <c r="F228" s="104" t="str">
        <f>IFERROR(IF(VLOOKUP($A228,'Annex 2 EHV charges'!$D:$O,10,FALSE)=0,"",VLOOKUP($A228,'Annex 2 EHV charges'!$D:$O,10,FALSE)),"")</f>
        <v/>
      </c>
      <c r="G228" s="105" t="str">
        <f>IFERROR(IF(VLOOKUP($A228,'Annex 2 EHV charges'!$D:$O,11,FALSE)=0,"",VLOOKUP($A228,'Annex 2 EHV charges'!$D:$O,11,FALSE)),"")</f>
        <v/>
      </c>
      <c r="H228" s="105" t="str">
        <f>IFERROR(IF(VLOOKUP($A228,'Annex 2 EHV charges'!$D:$O,12,FALSE)=0,"",VLOOKUP($A228,'Annex 2 EHV charges'!$D:$O,12,FALSE)),"")</f>
        <v/>
      </c>
    </row>
    <row r="229" spans="1:8" x14ac:dyDescent="0.2">
      <c r="A229" s="102" t="str">
        <f t="array" ref="A229">IFERROR(INDEX('Annex 2 EHV charges'!$D$11:$D$410, MATCH(0, IF(ISBLANK('Annex 2 EHV charges'!$D$11:$D$410),1, COUNTIF(A$4:$A228, 'Annex 2 EHV charges'!$D$11:$D$410)), 0)),"")</f>
        <v/>
      </c>
      <c r="B229" s="101" t="str">
        <f>IF($A229="","",VLOOKUP($A229,'Annex 2 EHV charges'!$D:$O,2,0))</f>
        <v/>
      </c>
      <c r="C229" s="102" t="str">
        <f>IF($A229="","",VLOOKUP($A229,'Annex 2 EHV charges'!$D:$O,3,0))</f>
        <v/>
      </c>
      <c r="D229" s="101" t="str">
        <f>IF($A229="","",VLOOKUP($A229,'Annex 2 EHV charges'!$D:$O,4,0))</f>
        <v/>
      </c>
      <c r="E229" s="103" t="str">
        <f>IFERROR(IF(VLOOKUP($A229,'Annex 2 EHV charges'!$D:$O,9,FALSE)=0,"",VLOOKUP($A229,'Annex 2 EHV charges'!$D:$O,9,FALSE)),"")</f>
        <v/>
      </c>
      <c r="F229" s="104" t="str">
        <f>IFERROR(IF(VLOOKUP($A229,'Annex 2 EHV charges'!$D:$O,10,FALSE)=0,"",VLOOKUP($A229,'Annex 2 EHV charges'!$D:$O,10,FALSE)),"")</f>
        <v/>
      </c>
      <c r="G229" s="105" t="str">
        <f>IFERROR(IF(VLOOKUP($A229,'Annex 2 EHV charges'!$D:$O,11,FALSE)=0,"",VLOOKUP($A229,'Annex 2 EHV charges'!$D:$O,11,FALSE)),"")</f>
        <v/>
      </c>
      <c r="H229" s="105" t="str">
        <f>IFERROR(IF(VLOOKUP($A229,'Annex 2 EHV charges'!$D:$O,12,FALSE)=0,"",VLOOKUP($A229,'Annex 2 EHV charges'!$D:$O,12,FALSE)),"")</f>
        <v/>
      </c>
    </row>
    <row r="230" spans="1:8" x14ac:dyDescent="0.2">
      <c r="A230" s="102" t="str">
        <f t="array" ref="A230">IFERROR(INDEX('Annex 2 EHV charges'!$D$11:$D$410, MATCH(0, IF(ISBLANK('Annex 2 EHV charges'!$D$11:$D$410),1, COUNTIF(A$4:$A229, 'Annex 2 EHV charges'!$D$11:$D$410)), 0)),"")</f>
        <v/>
      </c>
      <c r="B230" s="101" t="str">
        <f>IF($A230="","",VLOOKUP($A230,'Annex 2 EHV charges'!$D:$O,2,0))</f>
        <v/>
      </c>
      <c r="C230" s="102" t="str">
        <f>IF($A230="","",VLOOKUP($A230,'Annex 2 EHV charges'!$D:$O,3,0))</f>
        <v/>
      </c>
      <c r="D230" s="101" t="str">
        <f>IF($A230="","",VLOOKUP($A230,'Annex 2 EHV charges'!$D:$O,4,0))</f>
        <v/>
      </c>
      <c r="E230" s="103" t="str">
        <f>IFERROR(IF(VLOOKUP($A230,'Annex 2 EHV charges'!$D:$O,9,FALSE)=0,"",VLOOKUP($A230,'Annex 2 EHV charges'!$D:$O,9,FALSE)),"")</f>
        <v/>
      </c>
      <c r="F230" s="104" t="str">
        <f>IFERROR(IF(VLOOKUP($A230,'Annex 2 EHV charges'!$D:$O,10,FALSE)=0,"",VLOOKUP($A230,'Annex 2 EHV charges'!$D:$O,10,FALSE)),"")</f>
        <v/>
      </c>
      <c r="G230" s="105" t="str">
        <f>IFERROR(IF(VLOOKUP($A230,'Annex 2 EHV charges'!$D:$O,11,FALSE)=0,"",VLOOKUP($A230,'Annex 2 EHV charges'!$D:$O,11,FALSE)),"")</f>
        <v/>
      </c>
      <c r="H230" s="105" t="str">
        <f>IFERROR(IF(VLOOKUP($A230,'Annex 2 EHV charges'!$D:$O,12,FALSE)=0,"",VLOOKUP($A230,'Annex 2 EHV charges'!$D:$O,12,FALSE)),"")</f>
        <v/>
      </c>
    </row>
    <row r="231" spans="1:8" x14ac:dyDescent="0.2">
      <c r="A231" s="102" t="str">
        <f t="array" ref="A231">IFERROR(INDEX('Annex 2 EHV charges'!$D$11:$D$410, MATCH(0, IF(ISBLANK('Annex 2 EHV charges'!$D$11:$D$410),1, COUNTIF(A$4:$A230, 'Annex 2 EHV charges'!$D$11:$D$410)), 0)),"")</f>
        <v/>
      </c>
      <c r="B231" s="101" t="str">
        <f>IF($A231="","",VLOOKUP($A231,'Annex 2 EHV charges'!$D:$O,2,0))</f>
        <v/>
      </c>
      <c r="C231" s="102" t="str">
        <f>IF($A231="","",VLOOKUP($A231,'Annex 2 EHV charges'!$D:$O,3,0))</f>
        <v/>
      </c>
      <c r="D231" s="101" t="str">
        <f>IF($A231="","",VLOOKUP($A231,'Annex 2 EHV charges'!$D:$O,4,0))</f>
        <v/>
      </c>
      <c r="E231" s="103" t="str">
        <f>IFERROR(IF(VLOOKUP($A231,'Annex 2 EHV charges'!$D:$O,9,FALSE)=0,"",VLOOKUP($A231,'Annex 2 EHV charges'!$D:$O,9,FALSE)),"")</f>
        <v/>
      </c>
      <c r="F231" s="104" t="str">
        <f>IFERROR(IF(VLOOKUP($A231,'Annex 2 EHV charges'!$D:$O,10,FALSE)=0,"",VLOOKUP($A231,'Annex 2 EHV charges'!$D:$O,10,FALSE)),"")</f>
        <v/>
      </c>
      <c r="G231" s="105" t="str">
        <f>IFERROR(IF(VLOOKUP($A231,'Annex 2 EHV charges'!$D:$O,11,FALSE)=0,"",VLOOKUP($A231,'Annex 2 EHV charges'!$D:$O,11,FALSE)),"")</f>
        <v/>
      </c>
      <c r="H231" s="105" t="str">
        <f>IFERROR(IF(VLOOKUP($A231,'Annex 2 EHV charges'!$D:$O,12,FALSE)=0,"",VLOOKUP($A231,'Annex 2 EHV charges'!$D:$O,12,FALSE)),"")</f>
        <v/>
      </c>
    </row>
    <row r="232" spans="1:8" x14ac:dyDescent="0.2">
      <c r="A232" s="102" t="str">
        <f t="array" ref="A232">IFERROR(INDEX('Annex 2 EHV charges'!$D$11:$D$410, MATCH(0, IF(ISBLANK('Annex 2 EHV charges'!$D$11:$D$410),1, COUNTIF(A$4:$A231, 'Annex 2 EHV charges'!$D$11:$D$410)), 0)),"")</f>
        <v/>
      </c>
      <c r="B232" s="101" t="str">
        <f>IF($A232="","",VLOOKUP($A232,'Annex 2 EHV charges'!$D:$O,2,0))</f>
        <v/>
      </c>
      <c r="C232" s="102" t="str">
        <f>IF($A232="","",VLOOKUP($A232,'Annex 2 EHV charges'!$D:$O,3,0))</f>
        <v/>
      </c>
      <c r="D232" s="101" t="str">
        <f>IF($A232="","",VLOOKUP($A232,'Annex 2 EHV charges'!$D:$O,4,0))</f>
        <v/>
      </c>
      <c r="E232" s="103" t="str">
        <f>IFERROR(IF(VLOOKUP($A232,'Annex 2 EHV charges'!$D:$O,9,FALSE)=0,"",VLOOKUP($A232,'Annex 2 EHV charges'!$D:$O,9,FALSE)),"")</f>
        <v/>
      </c>
      <c r="F232" s="104" t="str">
        <f>IFERROR(IF(VLOOKUP($A232,'Annex 2 EHV charges'!$D:$O,10,FALSE)=0,"",VLOOKUP($A232,'Annex 2 EHV charges'!$D:$O,10,FALSE)),"")</f>
        <v/>
      </c>
      <c r="G232" s="105" t="str">
        <f>IFERROR(IF(VLOOKUP($A232,'Annex 2 EHV charges'!$D:$O,11,FALSE)=0,"",VLOOKUP($A232,'Annex 2 EHV charges'!$D:$O,11,FALSE)),"")</f>
        <v/>
      </c>
      <c r="H232" s="105" t="str">
        <f>IFERROR(IF(VLOOKUP($A232,'Annex 2 EHV charges'!$D:$O,12,FALSE)=0,"",VLOOKUP($A232,'Annex 2 EHV charges'!$D:$O,12,FALSE)),"")</f>
        <v/>
      </c>
    </row>
    <row r="233" spans="1:8" x14ac:dyDescent="0.2">
      <c r="A233" s="102" t="str">
        <f t="array" ref="A233">IFERROR(INDEX('Annex 2 EHV charges'!$D$11:$D$410, MATCH(0, IF(ISBLANK('Annex 2 EHV charges'!$D$11:$D$410),1, COUNTIF(A$4:$A232, 'Annex 2 EHV charges'!$D$11:$D$410)), 0)),"")</f>
        <v/>
      </c>
      <c r="B233" s="101" t="str">
        <f>IF($A233="","",VLOOKUP($A233,'Annex 2 EHV charges'!$D:$O,2,0))</f>
        <v/>
      </c>
      <c r="C233" s="102" t="str">
        <f>IF($A233="","",VLOOKUP($A233,'Annex 2 EHV charges'!$D:$O,3,0))</f>
        <v/>
      </c>
      <c r="D233" s="101" t="str">
        <f>IF($A233="","",VLOOKUP($A233,'Annex 2 EHV charges'!$D:$O,4,0))</f>
        <v/>
      </c>
      <c r="E233" s="103" t="str">
        <f>IFERROR(IF(VLOOKUP($A233,'Annex 2 EHV charges'!$D:$O,9,FALSE)=0,"",VLOOKUP($A233,'Annex 2 EHV charges'!$D:$O,9,FALSE)),"")</f>
        <v/>
      </c>
      <c r="F233" s="104" t="str">
        <f>IFERROR(IF(VLOOKUP($A233,'Annex 2 EHV charges'!$D:$O,10,FALSE)=0,"",VLOOKUP($A233,'Annex 2 EHV charges'!$D:$O,10,FALSE)),"")</f>
        <v/>
      </c>
      <c r="G233" s="105" t="str">
        <f>IFERROR(IF(VLOOKUP($A233,'Annex 2 EHV charges'!$D:$O,11,FALSE)=0,"",VLOOKUP($A233,'Annex 2 EHV charges'!$D:$O,11,FALSE)),"")</f>
        <v/>
      </c>
      <c r="H233" s="105" t="str">
        <f>IFERROR(IF(VLOOKUP($A233,'Annex 2 EHV charges'!$D:$O,12,FALSE)=0,"",VLOOKUP($A233,'Annex 2 EHV charges'!$D:$O,12,FALSE)),"")</f>
        <v/>
      </c>
    </row>
    <row r="234" spans="1:8" x14ac:dyDescent="0.2">
      <c r="A234" s="102" t="str">
        <f t="array" ref="A234">IFERROR(INDEX('Annex 2 EHV charges'!$D$11:$D$410, MATCH(0, IF(ISBLANK('Annex 2 EHV charges'!$D$11:$D$410),1, COUNTIF(A$4:$A233, 'Annex 2 EHV charges'!$D$11:$D$410)), 0)),"")</f>
        <v/>
      </c>
      <c r="B234" s="101" t="str">
        <f>IF($A234="","",VLOOKUP($A234,'Annex 2 EHV charges'!$D:$O,2,0))</f>
        <v/>
      </c>
      <c r="C234" s="102" t="str">
        <f>IF($A234="","",VLOOKUP($A234,'Annex 2 EHV charges'!$D:$O,3,0))</f>
        <v/>
      </c>
      <c r="D234" s="101" t="str">
        <f>IF($A234="","",VLOOKUP($A234,'Annex 2 EHV charges'!$D:$O,4,0))</f>
        <v/>
      </c>
      <c r="E234" s="103" t="str">
        <f>IFERROR(IF(VLOOKUP($A234,'Annex 2 EHV charges'!$D:$O,9,FALSE)=0,"",VLOOKUP($A234,'Annex 2 EHV charges'!$D:$O,9,FALSE)),"")</f>
        <v/>
      </c>
      <c r="F234" s="104" t="str">
        <f>IFERROR(IF(VLOOKUP($A234,'Annex 2 EHV charges'!$D:$O,10,FALSE)=0,"",VLOOKUP($A234,'Annex 2 EHV charges'!$D:$O,10,FALSE)),"")</f>
        <v/>
      </c>
      <c r="G234" s="105" t="str">
        <f>IFERROR(IF(VLOOKUP($A234,'Annex 2 EHV charges'!$D:$O,11,FALSE)=0,"",VLOOKUP($A234,'Annex 2 EHV charges'!$D:$O,11,FALSE)),"")</f>
        <v/>
      </c>
      <c r="H234" s="105" t="str">
        <f>IFERROR(IF(VLOOKUP($A234,'Annex 2 EHV charges'!$D:$O,12,FALSE)=0,"",VLOOKUP($A234,'Annex 2 EHV charges'!$D:$O,12,FALSE)),"")</f>
        <v/>
      </c>
    </row>
    <row r="235" spans="1:8" x14ac:dyDescent="0.2">
      <c r="A235" s="102" t="str">
        <f t="array" ref="A235">IFERROR(INDEX('Annex 2 EHV charges'!$D$11:$D$410, MATCH(0, IF(ISBLANK('Annex 2 EHV charges'!$D$11:$D$410),1, COUNTIF(A$4:$A234, 'Annex 2 EHV charges'!$D$11:$D$410)), 0)),"")</f>
        <v/>
      </c>
      <c r="B235" s="101" t="str">
        <f>IF($A235="","",VLOOKUP($A235,'Annex 2 EHV charges'!$D:$O,2,0))</f>
        <v/>
      </c>
      <c r="C235" s="102" t="str">
        <f>IF($A235="","",VLOOKUP($A235,'Annex 2 EHV charges'!$D:$O,3,0))</f>
        <v/>
      </c>
      <c r="D235" s="101" t="str">
        <f>IF($A235="","",VLOOKUP($A235,'Annex 2 EHV charges'!$D:$O,4,0))</f>
        <v/>
      </c>
      <c r="E235" s="103" t="str">
        <f>IFERROR(IF(VLOOKUP($A235,'Annex 2 EHV charges'!$D:$O,9,FALSE)=0,"",VLOOKUP($A235,'Annex 2 EHV charges'!$D:$O,9,FALSE)),"")</f>
        <v/>
      </c>
      <c r="F235" s="104" t="str">
        <f>IFERROR(IF(VLOOKUP($A235,'Annex 2 EHV charges'!$D:$O,10,FALSE)=0,"",VLOOKUP($A235,'Annex 2 EHV charges'!$D:$O,10,FALSE)),"")</f>
        <v/>
      </c>
      <c r="G235" s="105" t="str">
        <f>IFERROR(IF(VLOOKUP($A235,'Annex 2 EHV charges'!$D:$O,11,FALSE)=0,"",VLOOKUP($A235,'Annex 2 EHV charges'!$D:$O,11,FALSE)),"")</f>
        <v/>
      </c>
      <c r="H235" s="105" t="str">
        <f>IFERROR(IF(VLOOKUP($A235,'Annex 2 EHV charges'!$D:$O,12,FALSE)=0,"",VLOOKUP($A235,'Annex 2 EHV charges'!$D:$O,12,FALSE)),"")</f>
        <v/>
      </c>
    </row>
    <row r="236" spans="1:8" x14ac:dyDescent="0.2">
      <c r="A236" s="102" t="str">
        <f t="array" ref="A236">IFERROR(INDEX('Annex 2 EHV charges'!$D$11:$D$410, MATCH(0, IF(ISBLANK('Annex 2 EHV charges'!$D$11:$D$410),1, COUNTIF(A$4:$A235, 'Annex 2 EHV charges'!$D$11:$D$410)), 0)),"")</f>
        <v/>
      </c>
      <c r="B236" s="101" t="str">
        <f>IF($A236="","",VLOOKUP($A236,'Annex 2 EHV charges'!$D:$O,2,0))</f>
        <v/>
      </c>
      <c r="C236" s="102" t="str">
        <f>IF($A236="","",VLOOKUP($A236,'Annex 2 EHV charges'!$D:$O,3,0))</f>
        <v/>
      </c>
      <c r="D236" s="101" t="str">
        <f>IF($A236="","",VLOOKUP($A236,'Annex 2 EHV charges'!$D:$O,4,0))</f>
        <v/>
      </c>
      <c r="E236" s="103" t="str">
        <f>IFERROR(IF(VLOOKUP($A236,'Annex 2 EHV charges'!$D:$O,9,FALSE)=0,"",VLOOKUP($A236,'Annex 2 EHV charges'!$D:$O,9,FALSE)),"")</f>
        <v/>
      </c>
      <c r="F236" s="104" t="str">
        <f>IFERROR(IF(VLOOKUP($A236,'Annex 2 EHV charges'!$D:$O,10,FALSE)=0,"",VLOOKUP($A236,'Annex 2 EHV charges'!$D:$O,10,FALSE)),"")</f>
        <v/>
      </c>
      <c r="G236" s="105" t="str">
        <f>IFERROR(IF(VLOOKUP($A236,'Annex 2 EHV charges'!$D:$O,11,FALSE)=0,"",VLOOKUP($A236,'Annex 2 EHV charges'!$D:$O,11,FALSE)),"")</f>
        <v/>
      </c>
      <c r="H236" s="105" t="str">
        <f>IFERROR(IF(VLOOKUP($A236,'Annex 2 EHV charges'!$D:$O,12,FALSE)=0,"",VLOOKUP($A236,'Annex 2 EHV charges'!$D:$O,12,FALSE)),"")</f>
        <v/>
      </c>
    </row>
    <row r="237" spans="1:8" x14ac:dyDescent="0.2">
      <c r="A237" s="102" t="str">
        <f t="array" ref="A237">IFERROR(INDEX('Annex 2 EHV charges'!$D$11:$D$410, MATCH(0, IF(ISBLANK('Annex 2 EHV charges'!$D$11:$D$410),1, COUNTIF(A$4:$A236, 'Annex 2 EHV charges'!$D$11:$D$410)), 0)),"")</f>
        <v/>
      </c>
      <c r="B237" s="101" t="str">
        <f>IF($A237="","",VLOOKUP($A237,'Annex 2 EHV charges'!$D:$O,2,0))</f>
        <v/>
      </c>
      <c r="C237" s="102" t="str">
        <f>IF($A237="","",VLOOKUP($A237,'Annex 2 EHV charges'!$D:$O,3,0))</f>
        <v/>
      </c>
      <c r="D237" s="101" t="str">
        <f>IF($A237="","",VLOOKUP($A237,'Annex 2 EHV charges'!$D:$O,4,0))</f>
        <v/>
      </c>
      <c r="E237" s="103" t="str">
        <f>IFERROR(IF(VLOOKUP($A237,'Annex 2 EHV charges'!$D:$O,9,FALSE)=0,"",VLOOKUP($A237,'Annex 2 EHV charges'!$D:$O,9,FALSE)),"")</f>
        <v/>
      </c>
      <c r="F237" s="104" t="str">
        <f>IFERROR(IF(VLOOKUP($A237,'Annex 2 EHV charges'!$D:$O,10,FALSE)=0,"",VLOOKUP($A237,'Annex 2 EHV charges'!$D:$O,10,FALSE)),"")</f>
        <v/>
      </c>
      <c r="G237" s="105" t="str">
        <f>IFERROR(IF(VLOOKUP($A237,'Annex 2 EHV charges'!$D:$O,11,FALSE)=0,"",VLOOKUP($A237,'Annex 2 EHV charges'!$D:$O,11,FALSE)),"")</f>
        <v/>
      </c>
      <c r="H237" s="105" t="str">
        <f>IFERROR(IF(VLOOKUP($A237,'Annex 2 EHV charges'!$D:$O,12,FALSE)=0,"",VLOOKUP($A237,'Annex 2 EHV charges'!$D:$O,12,FALSE)),"")</f>
        <v/>
      </c>
    </row>
    <row r="238" spans="1:8" x14ac:dyDescent="0.2">
      <c r="A238" s="102" t="str">
        <f t="array" ref="A238">IFERROR(INDEX('Annex 2 EHV charges'!$D$11:$D$410, MATCH(0, IF(ISBLANK('Annex 2 EHV charges'!$D$11:$D$410),1, COUNTIF(A$4:$A237, 'Annex 2 EHV charges'!$D$11:$D$410)), 0)),"")</f>
        <v/>
      </c>
      <c r="B238" s="101" t="str">
        <f>IF($A238="","",VLOOKUP($A238,'Annex 2 EHV charges'!$D:$O,2,0))</f>
        <v/>
      </c>
      <c r="C238" s="102" t="str">
        <f>IF($A238="","",VLOOKUP($A238,'Annex 2 EHV charges'!$D:$O,3,0))</f>
        <v/>
      </c>
      <c r="D238" s="101" t="str">
        <f>IF($A238="","",VLOOKUP($A238,'Annex 2 EHV charges'!$D:$O,4,0))</f>
        <v/>
      </c>
      <c r="E238" s="103" t="str">
        <f>IFERROR(IF(VLOOKUP($A238,'Annex 2 EHV charges'!$D:$O,9,FALSE)=0,"",VLOOKUP($A238,'Annex 2 EHV charges'!$D:$O,9,FALSE)),"")</f>
        <v/>
      </c>
      <c r="F238" s="104" t="str">
        <f>IFERROR(IF(VLOOKUP($A238,'Annex 2 EHV charges'!$D:$O,10,FALSE)=0,"",VLOOKUP($A238,'Annex 2 EHV charges'!$D:$O,10,FALSE)),"")</f>
        <v/>
      </c>
      <c r="G238" s="105" t="str">
        <f>IFERROR(IF(VLOOKUP($A238,'Annex 2 EHV charges'!$D:$O,11,FALSE)=0,"",VLOOKUP($A238,'Annex 2 EHV charges'!$D:$O,11,FALSE)),"")</f>
        <v/>
      </c>
      <c r="H238" s="105" t="str">
        <f>IFERROR(IF(VLOOKUP($A238,'Annex 2 EHV charges'!$D:$O,12,FALSE)=0,"",VLOOKUP($A238,'Annex 2 EHV charges'!$D:$O,12,FALSE)),"")</f>
        <v/>
      </c>
    </row>
    <row r="239" spans="1:8" x14ac:dyDescent="0.2">
      <c r="A239" s="102" t="str">
        <f t="array" ref="A239">IFERROR(INDEX('Annex 2 EHV charges'!$D$11:$D$410, MATCH(0, IF(ISBLANK('Annex 2 EHV charges'!$D$11:$D$410),1, COUNTIF(A$4:$A238, 'Annex 2 EHV charges'!$D$11:$D$410)), 0)),"")</f>
        <v/>
      </c>
      <c r="B239" s="101" t="str">
        <f>IF($A239="","",VLOOKUP($A239,'Annex 2 EHV charges'!$D:$O,2,0))</f>
        <v/>
      </c>
      <c r="C239" s="102" t="str">
        <f>IF($A239="","",VLOOKUP($A239,'Annex 2 EHV charges'!$D:$O,3,0))</f>
        <v/>
      </c>
      <c r="D239" s="101" t="str">
        <f>IF($A239="","",VLOOKUP($A239,'Annex 2 EHV charges'!$D:$O,4,0))</f>
        <v/>
      </c>
      <c r="E239" s="103" t="str">
        <f>IFERROR(IF(VLOOKUP($A239,'Annex 2 EHV charges'!$D:$O,9,FALSE)=0,"",VLOOKUP($A239,'Annex 2 EHV charges'!$D:$O,9,FALSE)),"")</f>
        <v/>
      </c>
      <c r="F239" s="104" t="str">
        <f>IFERROR(IF(VLOOKUP($A239,'Annex 2 EHV charges'!$D:$O,10,FALSE)=0,"",VLOOKUP($A239,'Annex 2 EHV charges'!$D:$O,10,FALSE)),"")</f>
        <v/>
      </c>
      <c r="G239" s="105" t="str">
        <f>IFERROR(IF(VLOOKUP($A239,'Annex 2 EHV charges'!$D:$O,11,FALSE)=0,"",VLOOKUP($A239,'Annex 2 EHV charges'!$D:$O,11,FALSE)),"")</f>
        <v/>
      </c>
      <c r="H239" s="105" t="str">
        <f>IFERROR(IF(VLOOKUP($A239,'Annex 2 EHV charges'!$D:$O,12,FALSE)=0,"",VLOOKUP($A239,'Annex 2 EHV charges'!$D:$O,12,FALSE)),"")</f>
        <v/>
      </c>
    </row>
    <row r="240" spans="1:8" x14ac:dyDescent="0.2">
      <c r="A240" s="102" t="str">
        <f t="array" ref="A240">IFERROR(INDEX('Annex 2 EHV charges'!$D$11:$D$410, MATCH(0, IF(ISBLANK('Annex 2 EHV charges'!$D$11:$D$410),1, COUNTIF(A$4:$A239, 'Annex 2 EHV charges'!$D$11:$D$410)), 0)),"")</f>
        <v/>
      </c>
      <c r="B240" s="101" t="str">
        <f>IF($A240="","",VLOOKUP($A240,'Annex 2 EHV charges'!$D:$O,2,0))</f>
        <v/>
      </c>
      <c r="C240" s="102" t="str">
        <f>IF($A240="","",VLOOKUP($A240,'Annex 2 EHV charges'!$D:$O,3,0))</f>
        <v/>
      </c>
      <c r="D240" s="101" t="str">
        <f>IF($A240="","",VLOOKUP($A240,'Annex 2 EHV charges'!$D:$O,4,0))</f>
        <v/>
      </c>
      <c r="E240" s="103" t="str">
        <f>IFERROR(IF(VLOOKUP($A240,'Annex 2 EHV charges'!$D:$O,9,FALSE)=0,"",VLOOKUP($A240,'Annex 2 EHV charges'!$D:$O,9,FALSE)),"")</f>
        <v/>
      </c>
      <c r="F240" s="104" t="str">
        <f>IFERROR(IF(VLOOKUP($A240,'Annex 2 EHV charges'!$D:$O,10,FALSE)=0,"",VLOOKUP($A240,'Annex 2 EHV charges'!$D:$O,10,FALSE)),"")</f>
        <v/>
      </c>
      <c r="G240" s="105" t="str">
        <f>IFERROR(IF(VLOOKUP($A240,'Annex 2 EHV charges'!$D:$O,11,FALSE)=0,"",VLOOKUP($A240,'Annex 2 EHV charges'!$D:$O,11,FALSE)),"")</f>
        <v/>
      </c>
      <c r="H240" s="105" t="str">
        <f>IFERROR(IF(VLOOKUP($A240,'Annex 2 EHV charges'!$D:$O,12,FALSE)=0,"",VLOOKUP($A240,'Annex 2 EHV charges'!$D:$O,12,FALSE)),"")</f>
        <v/>
      </c>
    </row>
    <row r="241" spans="1:8" x14ac:dyDescent="0.2">
      <c r="A241" s="102" t="str">
        <f t="array" ref="A241">IFERROR(INDEX('Annex 2 EHV charges'!$D$11:$D$410, MATCH(0, IF(ISBLANK('Annex 2 EHV charges'!$D$11:$D$410),1, COUNTIF(A$4:$A240, 'Annex 2 EHV charges'!$D$11:$D$410)), 0)),"")</f>
        <v/>
      </c>
      <c r="B241" s="101" t="str">
        <f>IF($A241="","",VLOOKUP($A241,'Annex 2 EHV charges'!$D:$O,2,0))</f>
        <v/>
      </c>
      <c r="C241" s="102" t="str">
        <f>IF($A241="","",VLOOKUP($A241,'Annex 2 EHV charges'!$D:$O,3,0))</f>
        <v/>
      </c>
      <c r="D241" s="101" t="str">
        <f>IF($A241="","",VLOOKUP($A241,'Annex 2 EHV charges'!$D:$O,4,0))</f>
        <v/>
      </c>
      <c r="E241" s="103" t="str">
        <f>IFERROR(IF(VLOOKUP($A241,'Annex 2 EHV charges'!$D:$O,9,FALSE)=0,"",VLOOKUP($A241,'Annex 2 EHV charges'!$D:$O,9,FALSE)),"")</f>
        <v/>
      </c>
      <c r="F241" s="104" t="str">
        <f>IFERROR(IF(VLOOKUP($A241,'Annex 2 EHV charges'!$D:$O,10,FALSE)=0,"",VLOOKUP($A241,'Annex 2 EHV charges'!$D:$O,10,FALSE)),"")</f>
        <v/>
      </c>
      <c r="G241" s="105" t="str">
        <f>IFERROR(IF(VLOOKUP($A241,'Annex 2 EHV charges'!$D:$O,11,FALSE)=0,"",VLOOKUP($A241,'Annex 2 EHV charges'!$D:$O,11,FALSE)),"")</f>
        <v/>
      </c>
      <c r="H241" s="105" t="str">
        <f>IFERROR(IF(VLOOKUP($A241,'Annex 2 EHV charges'!$D:$O,12,FALSE)=0,"",VLOOKUP($A241,'Annex 2 EHV charges'!$D:$O,12,FALSE)),"")</f>
        <v/>
      </c>
    </row>
    <row r="242" spans="1:8" x14ac:dyDescent="0.2">
      <c r="A242" s="102" t="str">
        <f t="array" ref="A242">IFERROR(INDEX('Annex 2 EHV charges'!$D$11:$D$410, MATCH(0, IF(ISBLANK('Annex 2 EHV charges'!$D$11:$D$410),1, COUNTIF(A$4:$A241, 'Annex 2 EHV charges'!$D$11:$D$410)), 0)),"")</f>
        <v/>
      </c>
      <c r="B242" s="101" t="str">
        <f>IF($A242="","",VLOOKUP($A242,'Annex 2 EHV charges'!$D:$O,2,0))</f>
        <v/>
      </c>
      <c r="C242" s="102" t="str">
        <f>IF($A242="","",VLOOKUP($A242,'Annex 2 EHV charges'!$D:$O,3,0))</f>
        <v/>
      </c>
      <c r="D242" s="101" t="str">
        <f>IF($A242="","",VLOOKUP($A242,'Annex 2 EHV charges'!$D:$O,4,0))</f>
        <v/>
      </c>
      <c r="E242" s="103" t="str">
        <f>IFERROR(IF(VLOOKUP($A242,'Annex 2 EHV charges'!$D:$O,9,FALSE)=0,"",VLOOKUP($A242,'Annex 2 EHV charges'!$D:$O,9,FALSE)),"")</f>
        <v/>
      </c>
      <c r="F242" s="104" t="str">
        <f>IFERROR(IF(VLOOKUP($A242,'Annex 2 EHV charges'!$D:$O,10,FALSE)=0,"",VLOOKUP($A242,'Annex 2 EHV charges'!$D:$O,10,FALSE)),"")</f>
        <v/>
      </c>
      <c r="G242" s="105" t="str">
        <f>IFERROR(IF(VLOOKUP($A242,'Annex 2 EHV charges'!$D:$O,11,FALSE)=0,"",VLOOKUP($A242,'Annex 2 EHV charges'!$D:$O,11,FALSE)),"")</f>
        <v/>
      </c>
      <c r="H242" s="105" t="str">
        <f>IFERROR(IF(VLOOKUP($A242,'Annex 2 EHV charges'!$D:$O,12,FALSE)=0,"",VLOOKUP($A242,'Annex 2 EHV charges'!$D:$O,12,FALSE)),"")</f>
        <v/>
      </c>
    </row>
    <row r="243" spans="1:8" x14ac:dyDescent="0.2">
      <c r="A243" s="102" t="str">
        <f t="array" ref="A243">IFERROR(INDEX('Annex 2 EHV charges'!$D$11:$D$410, MATCH(0, IF(ISBLANK('Annex 2 EHV charges'!$D$11:$D$410),1, COUNTIF(A$4:$A242, 'Annex 2 EHV charges'!$D$11:$D$410)), 0)),"")</f>
        <v/>
      </c>
      <c r="B243" s="101" t="str">
        <f>IF($A243="","",VLOOKUP($A243,'Annex 2 EHV charges'!$D:$O,2,0))</f>
        <v/>
      </c>
      <c r="C243" s="102" t="str">
        <f>IF($A243="","",VLOOKUP($A243,'Annex 2 EHV charges'!$D:$O,3,0))</f>
        <v/>
      </c>
      <c r="D243" s="101" t="str">
        <f>IF($A243="","",VLOOKUP($A243,'Annex 2 EHV charges'!$D:$O,4,0))</f>
        <v/>
      </c>
      <c r="E243" s="103" t="str">
        <f>IFERROR(IF(VLOOKUP($A243,'Annex 2 EHV charges'!$D:$O,9,FALSE)=0,"",VLOOKUP($A243,'Annex 2 EHV charges'!$D:$O,9,FALSE)),"")</f>
        <v/>
      </c>
      <c r="F243" s="104" t="str">
        <f>IFERROR(IF(VLOOKUP($A243,'Annex 2 EHV charges'!$D:$O,10,FALSE)=0,"",VLOOKUP($A243,'Annex 2 EHV charges'!$D:$O,10,FALSE)),"")</f>
        <v/>
      </c>
      <c r="G243" s="105" t="str">
        <f>IFERROR(IF(VLOOKUP($A243,'Annex 2 EHV charges'!$D:$O,11,FALSE)=0,"",VLOOKUP($A243,'Annex 2 EHV charges'!$D:$O,11,FALSE)),"")</f>
        <v/>
      </c>
      <c r="H243" s="105" t="str">
        <f>IFERROR(IF(VLOOKUP($A243,'Annex 2 EHV charges'!$D:$O,12,FALSE)=0,"",VLOOKUP($A243,'Annex 2 EHV charges'!$D:$O,12,FALSE)),"")</f>
        <v/>
      </c>
    </row>
    <row r="244" spans="1:8" x14ac:dyDescent="0.2">
      <c r="A244" s="102" t="str">
        <f t="array" ref="A244">IFERROR(INDEX('Annex 2 EHV charges'!$D$11:$D$410, MATCH(0, IF(ISBLANK('Annex 2 EHV charges'!$D$11:$D$410),1, COUNTIF(A$4:$A243, 'Annex 2 EHV charges'!$D$11:$D$410)), 0)),"")</f>
        <v/>
      </c>
      <c r="B244" s="101" t="str">
        <f>IF($A244="","",VLOOKUP($A244,'Annex 2 EHV charges'!$D:$O,2,0))</f>
        <v/>
      </c>
      <c r="C244" s="102" t="str">
        <f>IF($A244="","",VLOOKUP($A244,'Annex 2 EHV charges'!$D:$O,3,0))</f>
        <v/>
      </c>
      <c r="D244" s="101" t="str">
        <f>IF($A244="","",VLOOKUP($A244,'Annex 2 EHV charges'!$D:$O,4,0))</f>
        <v/>
      </c>
      <c r="E244" s="103" t="str">
        <f>IFERROR(IF(VLOOKUP($A244,'Annex 2 EHV charges'!$D:$O,9,FALSE)=0,"",VLOOKUP($A244,'Annex 2 EHV charges'!$D:$O,9,FALSE)),"")</f>
        <v/>
      </c>
      <c r="F244" s="104" t="str">
        <f>IFERROR(IF(VLOOKUP($A244,'Annex 2 EHV charges'!$D:$O,10,FALSE)=0,"",VLOOKUP($A244,'Annex 2 EHV charges'!$D:$O,10,FALSE)),"")</f>
        <v/>
      </c>
      <c r="G244" s="105" t="str">
        <f>IFERROR(IF(VLOOKUP($A244,'Annex 2 EHV charges'!$D:$O,11,FALSE)=0,"",VLOOKUP($A244,'Annex 2 EHV charges'!$D:$O,11,FALSE)),"")</f>
        <v/>
      </c>
      <c r="H244" s="105" t="str">
        <f>IFERROR(IF(VLOOKUP($A244,'Annex 2 EHV charges'!$D:$O,12,FALSE)=0,"",VLOOKUP($A244,'Annex 2 EHV charges'!$D:$O,12,FALSE)),"")</f>
        <v/>
      </c>
    </row>
    <row r="245" spans="1:8" x14ac:dyDescent="0.2">
      <c r="A245" s="102" t="str">
        <f t="array" ref="A245">IFERROR(INDEX('Annex 2 EHV charges'!$D$11:$D$410, MATCH(0, IF(ISBLANK('Annex 2 EHV charges'!$D$11:$D$410),1, COUNTIF(A$4:$A244, 'Annex 2 EHV charges'!$D$11:$D$410)), 0)),"")</f>
        <v/>
      </c>
      <c r="B245" s="101" t="str">
        <f>IF($A245="","",VLOOKUP($A245,'Annex 2 EHV charges'!$D:$O,2,0))</f>
        <v/>
      </c>
      <c r="C245" s="102" t="str">
        <f>IF($A245="","",VLOOKUP($A245,'Annex 2 EHV charges'!$D:$O,3,0))</f>
        <v/>
      </c>
      <c r="D245" s="101" t="str">
        <f>IF($A245="","",VLOOKUP($A245,'Annex 2 EHV charges'!$D:$O,4,0))</f>
        <v/>
      </c>
      <c r="E245" s="103" t="str">
        <f>IFERROR(IF(VLOOKUP($A245,'Annex 2 EHV charges'!$D:$O,9,FALSE)=0,"",VLOOKUP($A245,'Annex 2 EHV charges'!$D:$O,9,FALSE)),"")</f>
        <v/>
      </c>
      <c r="F245" s="104" t="str">
        <f>IFERROR(IF(VLOOKUP($A245,'Annex 2 EHV charges'!$D:$O,10,FALSE)=0,"",VLOOKUP($A245,'Annex 2 EHV charges'!$D:$O,10,FALSE)),"")</f>
        <v/>
      </c>
      <c r="G245" s="105" t="str">
        <f>IFERROR(IF(VLOOKUP($A245,'Annex 2 EHV charges'!$D:$O,11,FALSE)=0,"",VLOOKUP($A245,'Annex 2 EHV charges'!$D:$O,11,FALSE)),"")</f>
        <v/>
      </c>
      <c r="H245" s="105" t="str">
        <f>IFERROR(IF(VLOOKUP($A245,'Annex 2 EHV charges'!$D:$O,12,FALSE)=0,"",VLOOKUP($A245,'Annex 2 EHV charges'!$D:$O,12,FALSE)),"")</f>
        <v/>
      </c>
    </row>
    <row r="246" spans="1:8" x14ac:dyDescent="0.2">
      <c r="A246" s="102" t="str">
        <f t="array" ref="A246">IFERROR(INDEX('Annex 2 EHV charges'!$D$11:$D$410, MATCH(0, IF(ISBLANK('Annex 2 EHV charges'!$D$11:$D$410),1, COUNTIF(A$4:$A245, 'Annex 2 EHV charges'!$D$11:$D$410)), 0)),"")</f>
        <v/>
      </c>
      <c r="B246" s="101" t="str">
        <f>IF($A246="","",VLOOKUP($A246,'Annex 2 EHV charges'!$D:$O,2,0))</f>
        <v/>
      </c>
      <c r="C246" s="102" t="str">
        <f>IF($A246="","",VLOOKUP($A246,'Annex 2 EHV charges'!$D:$O,3,0))</f>
        <v/>
      </c>
      <c r="D246" s="101" t="str">
        <f>IF($A246="","",VLOOKUP($A246,'Annex 2 EHV charges'!$D:$O,4,0))</f>
        <v/>
      </c>
      <c r="E246" s="103" t="str">
        <f>IFERROR(IF(VLOOKUP($A246,'Annex 2 EHV charges'!$D:$O,9,FALSE)=0,"",VLOOKUP($A246,'Annex 2 EHV charges'!$D:$O,9,FALSE)),"")</f>
        <v/>
      </c>
      <c r="F246" s="104" t="str">
        <f>IFERROR(IF(VLOOKUP($A246,'Annex 2 EHV charges'!$D:$O,10,FALSE)=0,"",VLOOKUP($A246,'Annex 2 EHV charges'!$D:$O,10,FALSE)),"")</f>
        <v/>
      </c>
      <c r="G246" s="105" t="str">
        <f>IFERROR(IF(VLOOKUP($A246,'Annex 2 EHV charges'!$D:$O,11,FALSE)=0,"",VLOOKUP($A246,'Annex 2 EHV charges'!$D:$O,11,FALSE)),"")</f>
        <v/>
      </c>
      <c r="H246" s="105" t="str">
        <f>IFERROR(IF(VLOOKUP($A246,'Annex 2 EHV charges'!$D:$O,12,FALSE)=0,"",VLOOKUP($A246,'Annex 2 EHV charges'!$D:$O,12,FALSE)),"")</f>
        <v/>
      </c>
    </row>
    <row r="247" spans="1:8" x14ac:dyDescent="0.2">
      <c r="A247" s="102" t="str">
        <f t="array" ref="A247">IFERROR(INDEX('Annex 2 EHV charges'!$D$11:$D$410, MATCH(0, IF(ISBLANK('Annex 2 EHV charges'!$D$11:$D$410),1, COUNTIF(A$4:$A246, 'Annex 2 EHV charges'!$D$11:$D$410)), 0)),"")</f>
        <v/>
      </c>
      <c r="B247" s="101" t="str">
        <f>IF($A247="","",VLOOKUP($A247,'Annex 2 EHV charges'!$D:$O,2,0))</f>
        <v/>
      </c>
      <c r="C247" s="102" t="str">
        <f>IF($A247="","",VLOOKUP($A247,'Annex 2 EHV charges'!$D:$O,3,0))</f>
        <v/>
      </c>
      <c r="D247" s="101" t="str">
        <f>IF($A247="","",VLOOKUP($A247,'Annex 2 EHV charges'!$D:$O,4,0))</f>
        <v/>
      </c>
      <c r="E247" s="103" t="str">
        <f>IFERROR(IF(VLOOKUP($A247,'Annex 2 EHV charges'!$D:$O,9,FALSE)=0,"",VLOOKUP($A247,'Annex 2 EHV charges'!$D:$O,9,FALSE)),"")</f>
        <v/>
      </c>
      <c r="F247" s="104" t="str">
        <f>IFERROR(IF(VLOOKUP($A247,'Annex 2 EHV charges'!$D:$O,10,FALSE)=0,"",VLOOKUP($A247,'Annex 2 EHV charges'!$D:$O,10,FALSE)),"")</f>
        <v/>
      </c>
      <c r="G247" s="105" t="str">
        <f>IFERROR(IF(VLOOKUP($A247,'Annex 2 EHV charges'!$D:$O,11,FALSE)=0,"",VLOOKUP($A247,'Annex 2 EHV charges'!$D:$O,11,FALSE)),"")</f>
        <v/>
      </c>
      <c r="H247" s="105" t="str">
        <f>IFERROR(IF(VLOOKUP($A247,'Annex 2 EHV charges'!$D:$O,12,FALSE)=0,"",VLOOKUP($A247,'Annex 2 EHV charges'!$D:$O,12,FALSE)),"")</f>
        <v/>
      </c>
    </row>
    <row r="248" spans="1:8" x14ac:dyDescent="0.2">
      <c r="A248" s="102" t="str">
        <f t="array" ref="A248">IFERROR(INDEX('Annex 2 EHV charges'!$D$11:$D$410, MATCH(0, IF(ISBLANK('Annex 2 EHV charges'!$D$11:$D$410),1, COUNTIF(A$4:$A247, 'Annex 2 EHV charges'!$D$11:$D$410)), 0)),"")</f>
        <v/>
      </c>
      <c r="B248" s="101" t="str">
        <f>IF($A248="","",VLOOKUP($A248,'Annex 2 EHV charges'!$D:$O,2,0))</f>
        <v/>
      </c>
      <c r="C248" s="102" t="str">
        <f>IF($A248="","",VLOOKUP($A248,'Annex 2 EHV charges'!$D:$O,3,0))</f>
        <v/>
      </c>
      <c r="D248" s="101" t="str">
        <f>IF($A248="","",VLOOKUP($A248,'Annex 2 EHV charges'!$D:$O,4,0))</f>
        <v/>
      </c>
      <c r="E248" s="103" t="str">
        <f>IFERROR(IF(VLOOKUP($A248,'Annex 2 EHV charges'!$D:$O,9,FALSE)=0,"",VLOOKUP($A248,'Annex 2 EHV charges'!$D:$O,9,FALSE)),"")</f>
        <v/>
      </c>
      <c r="F248" s="104" t="str">
        <f>IFERROR(IF(VLOOKUP($A248,'Annex 2 EHV charges'!$D:$O,10,FALSE)=0,"",VLOOKUP($A248,'Annex 2 EHV charges'!$D:$O,10,FALSE)),"")</f>
        <v/>
      </c>
      <c r="G248" s="105" t="str">
        <f>IFERROR(IF(VLOOKUP($A248,'Annex 2 EHV charges'!$D:$O,11,FALSE)=0,"",VLOOKUP($A248,'Annex 2 EHV charges'!$D:$O,11,FALSE)),"")</f>
        <v/>
      </c>
      <c r="H248" s="105" t="str">
        <f>IFERROR(IF(VLOOKUP($A248,'Annex 2 EHV charges'!$D:$O,12,FALSE)=0,"",VLOOKUP($A248,'Annex 2 EHV charges'!$D:$O,12,FALSE)),"")</f>
        <v/>
      </c>
    </row>
    <row r="249" spans="1:8" x14ac:dyDescent="0.2">
      <c r="A249" s="102" t="str">
        <f t="array" ref="A249">IFERROR(INDEX('Annex 2 EHV charges'!$D$11:$D$410, MATCH(0, IF(ISBLANK('Annex 2 EHV charges'!$D$11:$D$410),1, COUNTIF(A$4:$A248, 'Annex 2 EHV charges'!$D$11:$D$410)), 0)),"")</f>
        <v/>
      </c>
      <c r="B249" s="101" t="str">
        <f>IF($A249="","",VLOOKUP($A249,'Annex 2 EHV charges'!$D:$O,2,0))</f>
        <v/>
      </c>
      <c r="C249" s="102" t="str">
        <f>IF($A249="","",VLOOKUP($A249,'Annex 2 EHV charges'!$D:$O,3,0))</f>
        <v/>
      </c>
      <c r="D249" s="101" t="str">
        <f>IF($A249="","",VLOOKUP($A249,'Annex 2 EHV charges'!$D:$O,4,0))</f>
        <v/>
      </c>
      <c r="E249" s="103" t="str">
        <f>IFERROR(IF(VLOOKUP($A249,'Annex 2 EHV charges'!$D:$O,9,FALSE)=0,"",VLOOKUP($A249,'Annex 2 EHV charges'!$D:$O,9,FALSE)),"")</f>
        <v/>
      </c>
      <c r="F249" s="104" t="str">
        <f>IFERROR(IF(VLOOKUP($A249,'Annex 2 EHV charges'!$D:$O,10,FALSE)=0,"",VLOOKUP($A249,'Annex 2 EHV charges'!$D:$O,10,FALSE)),"")</f>
        <v/>
      </c>
      <c r="G249" s="105" t="str">
        <f>IFERROR(IF(VLOOKUP($A249,'Annex 2 EHV charges'!$D:$O,11,FALSE)=0,"",VLOOKUP($A249,'Annex 2 EHV charges'!$D:$O,11,FALSE)),"")</f>
        <v/>
      </c>
      <c r="H249" s="105" t="str">
        <f>IFERROR(IF(VLOOKUP($A249,'Annex 2 EHV charges'!$D:$O,12,FALSE)=0,"",VLOOKUP($A249,'Annex 2 EHV charges'!$D:$O,12,FALSE)),"")</f>
        <v/>
      </c>
    </row>
    <row r="250" spans="1:8" x14ac:dyDescent="0.2">
      <c r="A250" s="102" t="str">
        <f t="array" ref="A250">IFERROR(INDEX('Annex 2 EHV charges'!$D$11:$D$410, MATCH(0, IF(ISBLANK('Annex 2 EHV charges'!$D$11:$D$410),1, COUNTIF(A$4:$A249, 'Annex 2 EHV charges'!$D$11:$D$410)), 0)),"")</f>
        <v/>
      </c>
      <c r="B250" s="101" t="str">
        <f>IF($A250="","",VLOOKUP($A250,'Annex 2 EHV charges'!$D:$O,2,0))</f>
        <v/>
      </c>
      <c r="C250" s="102" t="str">
        <f>IF($A250="","",VLOOKUP($A250,'Annex 2 EHV charges'!$D:$O,3,0))</f>
        <v/>
      </c>
      <c r="D250" s="101" t="str">
        <f>IF($A250="","",VLOOKUP($A250,'Annex 2 EHV charges'!$D:$O,4,0))</f>
        <v/>
      </c>
      <c r="E250" s="103" t="str">
        <f>IFERROR(IF(VLOOKUP($A250,'Annex 2 EHV charges'!$D:$O,9,FALSE)=0,"",VLOOKUP($A250,'Annex 2 EHV charges'!$D:$O,9,FALSE)),"")</f>
        <v/>
      </c>
      <c r="F250" s="104" t="str">
        <f>IFERROR(IF(VLOOKUP($A250,'Annex 2 EHV charges'!$D:$O,10,FALSE)=0,"",VLOOKUP($A250,'Annex 2 EHV charges'!$D:$O,10,FALSE)),"")</f>
        <v/>
      </c>
      <c r="G250" s="105" t="str">
        <f>IFERROR(IF(VLOOKUP($A250,'Annex 2 EHV charges'!$D:$O,11,FALSE)=0,"",VLOOKUP($A250,'Annex 2 EHV charges'!$D:$O,11,FALSE)),"")</f>
        <v/>
      </c>
      <c r="H250" s="105" t="str">
        <f>IFERROR(IF(VLOOKUP($A250,'Annex 2 EHV charges'!$D:$O,12,FALSE)=0,"",VLOOKUP($A250,'Annex 2 EHV charges'!$D:$O,12,FALSE)),"")</f>
        <v/>
      </c>
    </row>
    <row r="251" spans="1:8" x14ac:dyDescent="0.2">
      <c r="A251" s="102" t="str">
        <f t="array" ref="A251">IFERROR(INDEX('Annex 2 EHV charges'!$D$11:$D$410, MATCH(0, IF(ISBLANK('Annex 2 EHV charges'!$D$11:$D$410),1, COUNTIF(A$4:$A250, 'Annex 2 EHV charges'!$D$11:$D$410)), 0)),"")</f>
        <v/>
      </c>
      <c r="B251" s="101" t="str">
        <f>IF($A251="","",VLOOKUP($A251,'Annex 2 EHV charges'!$D:$O,2,0))</f>
        <v/>
      </c>
      <c r="C251" s="102" t="str">
        <f>IF($A251="","",VLOOKUP($A251,'Annex 2 EHV charges'!$D:$O,3,0))</f>
        <v/>
      </c>
      <c r="D251" s="101" t="str">
        <f>IF($A251="","",VLOOKUP($A251,'Annex 2 EHV charges'!$D:$O,4,0))</f>
        <v/>
      </c>
      <c r="E251" s="103" t="str">
        <f>IFERROR(IF(VLOOKUP($A251,'Annex 2 EHV charges'!$D:$O,9,FALSE)=0,"",VLOOKUP($A251,'Annex 2 EHV charges'!$D:$O,9,FALSE)),"")</f>
        <v/>
      </c>
      <c r="F251" s="104" t="str">
        <f>IFERROR(IF(VLOOKUP($A251,'Annex 2 EHV charges'!$D:$O,10,FALSE)=0,"",VLOOKUP($A251,'Annex 2 EHV charges'!$D:$O,10,FALSE)),"")</f>
        <v/>
      </c>
      <c r="G251" s="105" t="str">
        <f>IFERROR(IF(VLOOKUP($A251,'Annex 2 EHV charges'!$D:$O,11,FALSE)=0,"",VLOOKUP($A251,'Annex 2 EHV charges'!$D:$O,11,FALSE)),"")</f>
        <v/>
      </c>
      <c r="H251" s="105" t="str">
        <f>IFERROR(IF(VLOOKUP($A251,'Annex 2 EHV charges'!$D:$O,12,FALSE)=0,"",VLOOKUP($A251,'Annex 2 EHV charges'!$D:$O,12,FALSE)),"")</f>
        <v/>
      </c>
    </row>
    <row r="252" spans="1:8" x14ac:dyDescent="0.2">
      <c r="A252" s="102" t="str">
        <f t="array" ref="A252">IFERROR(INDEX('Annex 2 EHV charges'!$D$11:$D$410, MATCH(0, IF(ISBLANK('Annex 2 EHV charges'!$D$11:$D$410),1, COUNTIF(A$4:$A251, 'Annex 2 EHV charges'!$D$11:$D$410)), 0)),"")</f>
        <v/>
      </c>
      <c r="B252" s="101" t="str">
        <f>IF($A252="","",VLOOKUP($A252,'Annex 2 EHV charges'!$D:$O,2,0))</f>
        <v/>
      </c>
      <c r="C252" s="102" t="str">
        <f>IF($A252="","",VLOOKUP($A252,'Annex 2 EHV charges'!$D:$O,3,0))</f>
        <v/>
      </c>
      <c r="D252" s="101" t="str">
        <f>IF($A252="","",VLOOKUP($A252,'Annex 2 EHV charges'!$D:$O,4,0))</f>
        <v/>
      </c>
      <c r="E252" s="103" t="str">
        <f>IFERROR(IF(VLOOKUP($A252,'Annex 2 EHV charges'!$D:$O,9,FALSE)=0,"",VLOOKUP($A252,'Annex 2 EHV charges'!$D:$O,9,FALSE)),"")</f>
        <v/>
      </c>
      <c r="F252" s="104" t="str">
        <f>IFERROR(IF(VLOOKUP($A252,'Annex 2 EHV charges'!$D:$O,10,FALSE)=0,"",VLOOKUP($A252,'Annex 2 EHV charges'!$D:$O,10,FALSE)),"")</f>
        <v/>
      </c>
      <c r="G252" s="105" t="str">
        <f>IFERROR(IF(VLOOKUP($A252,'Annex 2 EHV charges'!$D:$O,11,FALSE)=0,"",VLOOKUP($A252,'Annex 2 EHV charges'!$D:$O,11,FALSE)),"")</f>
        <v/>
      </c>
      <c r="H252" s="105" t="str">
        <f>IFERROR(IF(VLOOKUP($A252,'Annex 2 EHV charges'!$D:$O,12,FALSE)=0,"",VLOOKUP($A252,'Annex 2 EHV charges'!$D:$O,12,FALSE)),"")</f>
        <v/>
      </c>
    </row>
    <row r="253" spans="1:8" x14ac:dyDescent="0.2">
      <c r="A253" s="102" t="str">
        <f t="array" ref="A253">IFERROR(INDEX('Annex 2 EHV charges'!$D$11:$D$410, MATCH(0, IF(ISBLANK('Annex 2 EHV charges'!$D$11:$D$410),1, COUNTIF(A$4:$A252, 'Annex 2 EHV charges'!$D$11:$D$410)), 0)),"")</f>
        <v/>
      </c>
      <c r="B253" s="101" t="str">
        <f>IF($A253="","",VLOOKUP($A253,'Annex 2 EHV charges'!$D:$O,2,0))</f>
        <v/>
      </c>
      <c r="C253" s="102" t="str">
        <f>IF($A253="","",VLOOKUP($A253,'Annex 2 EHV charges'!$D:$O,3,0))</f>
        <v/>
      </c>
      <c r="D253" s="101" t="str">
        <f>IF($A253="","",VLOOKUP($A253,'Annex 2 EHV charges'!$D:$O,4,0))</f>
        <v/>
      </c>
      <c r="E253" s="103" t="str">
        <f>IFERROR(IF(VLOOKUP($A253,'Annex 2 EHV charges'!$D:$O,9,FALSE)=0,"",VLOOKUP($A253,'Annex 2 EHV charges'!$D:$O,9,FALSE)),"")</f>
        <v/>
      </c>
      <c r="F253" s="104" t="str">
        <f>IFERROR(IF(VLOOKUP($A253,'Annex 2 EHV charges'!$D:$O,10,FALSE)=0,"",VLOOKUP($A253,'Annex 2 EHV charges'!$D:$O,10,FALSE)),"")</f>
        <v/>
      </c>
      <c r="G253" s="105" t="str">
        <f>IFERROR(IF(VLOOKUP($A253,'Annex 2 EHV charges'!$D:$O,11,FALSE)=0,"",VLOOKUP($A253,'Annex 2 EHV charges'!$D:$O,11,FALSE)),"")</f>
        <v/>
      </c>
      <c r="H253" s="105" t="str">
        <f>IFERROR(IF(VLOOKUP($A253,'Annex 2 EHV charges'!$D:$O,12,FALSE)=0,"",VLOOKUP($A253,'Annex 2 EHV charges'!$D:$O,12,FALSE)),"")</f>
        <v/>
      </c>
    </row>
    <row r="254" spans="1:8" x14ac:dyDescent="0.2">
      <c r="A254" s="102" t="str">
        <f t="array" ref="A254">IFERROR(INDEX('Annex 2 EHV charges'!$D$11:$D$410, MATCH(0, IF(ISBLANK('Annex 2 EHV charges'!$D$11:$D$410),1, COUNTIF(A$4:$A253, 'Annex 2 EHV charges'!$D$11:$D$410)), 0)),"")</f>
        <v/>
      </c>
      <c r="B254" s="101" t="str">
        <f>IF($A254="","",VLOOKUP($A254,'Annex 2 EHV charges'!$D:$O,2,0))</f>
        <v/>
      </c>
      <c r="C254" s="102" t="str">
        <f>IF($A254="","",VLOOKUP($A254,'Annex 2 EHV charges'!$D:$O,3,0))</f>
        <v/>
      </c>
      <c r="D254" s="101" t="str">
        <f>IF($A254="","",VLOOKUP($A254,'Annex 2 EHV charges'!$D:$O,4,0))</f>
        <v/>
      </c>
      <c r="E254" s="103" t="str">
        <f>IFERROR(IF(VLOOKUP($A254,'Annex 2 EHV charges'!$D:$O,9,FALSE)=0,"",VLOOKUP($A254,'Annex 2 EHV charges'!$D:$O,9,FALSE)),"")</f>
        <v/>
      </c>
      <c r="F254" s="104" t="str">
        <f>IFERROR(IF(VLOOKUP($A254,'Annex 2 EHV charges'!$D:$O,10,FALSE)=0,"",VLOOKUP($A254,'Annex 2 EHV charges'!$D:$O,10,FALSE)),"")</f>
        <v/>
      </c>
      <c r="G254" s="105" t="str">
        <f>IFERROR(IF(VLOOKUP($A254,'Annex 2 EHV charges'!$D:$O,11,FALSE)=0,"",VLOOKUP($A254,'Annex 2 EHV charges'!$D:$O,11,FALSE)),"")</f>
        <v/>
      </c>
      <c r="H254" s="105" t="str">
        <f>IFERROR(IF(VLOOKUP($A254,'Annex 2 EHV charges'!$D:$O,12,FALSE)=0,"",VLOOKUP($A254,'Annex 2 EHV charges'!$D:$O,12,FALSE)),"")</f>
        <v/>
      </c>
    </row>
    <row r="255" spans="1:8" x14ac:dyDescent="0.2">
      <c r="A255" s="102" t="str">
        <f t="array" ref="A255">IFERROR(INDEX('Annex 2 EHV charges'!$D$11:$D$410, MATCH(0, IF(ISBLANK('Annex 2 EHV charges'!$D$11:$D$410),1, COUNTIF(A$4:$A254, 'Annex 2 EHV charges'!$D$11:$D$410)), 0)),"")</f>
        <v/>
      </c>
      <c r="B255" s="101" t="str">
        <f>IF($A255="","",VLOOKUP($A255,'Annex 2 EHV charges'!$D:$O,2,0))</f>
        <v/>
      </c>
      <c r="C255" s="102" t="str">
        <f>IF($A255="","",VLOOKUP($A255,'Annex 2 EHV charges'!$D:$O,3,0))</f>
        <v/>
      </c>
      <c r="D255" s="101" t="str">
        <f>IF($A255="","",VLOOKUP($A255,'Annex 2 EHV charges'!$D:$O,4,0))</f>
        <v/>
      </c>
      <c r="E255" s="103" t="str">
        <f>IFERROR(IF(VLOOKUP($A255,'Annex 2 EHV charges'!$D:$O,9,FALSE)=0,"",VLOOKUP($A255,'Annex 2 EHV charges'!$D:$O,9,FALSE)),"")</f>
        <v/>
      </c>
      <c r="F255" s="104" t="str">
        <f>IFERROR(IF(VLOOKUP($A255,'Annex 2 EHV charges'!$D:$O,10,FALSE)=0,"",VLOOKUP($A255,'Annex 2 EHV charges'!$D:$O,10,FALSE)),"")</f>
        <v/>
      </c>
      <c r="G255" s="105" t="str">
        <f>IFERROR(IF(VLOOKUP($A255,'Annex 2 EHV charges'!$D:$O,11,FALSE)=0,"",VLOOKUP($A255,'Annex 2 EHV charges'!$D:$O,11,FALSE)),"")</f>
        <v/>
      </c>
      <c r="H255" s="105" t="str">
        <f>IFERROR(IF(VLOOKUP($A255,'Annex 2 EHV charges'!$D:$O,12,FALSE)=0,"",VLOOKUP($A255,'Annex 2 EHV charges'!$D:$O,12,FALSE)),"")</f>
        <v/>
      </c>
    </row>
    <row r="256" spans="1:8" x14ac:dyDescent="0.2">
      <c r="A256" s="102" t="str">
        <f t="array" ref="A256">IFERROR(INDEX('Annex 2 EHV charges'!$D$11:$D$410, MATCH(0, IF(ISBLANK('Annex 2 EHV charges'!$D$11:$D$410),1, COUNTIF(A$4:$A255, 'Annex 2 EHV charges'!$D$11:$D$410)), 0)),"")</f>
        <v/>
      </c>
      <c r="B256" s="101" t="str">
        <f>IF($A256="","",VLOOKUP($A256,'Annex 2 EHV charges'!$D:$O,2,0))</f>
        <v/>
      </c>
      <c r="C256" s="102" t="str">
        <f>IF($A256="","",VLOOKUP($A256,'Annex 2 EHV charges'!$D:$O,3,0))</f>
        <v/>
      </c>
      <c r="D256" s="101" t="str">
        <f>IF($A256="","",VLOOKUP($A256,'Annex 2 EHV charges'!$D:$O,4,0))</f>
        <v/>
      </c>
      <c r="E256" s="103" t="str">
        <f>IFERROR(IF(VLOOKUP($A256,'Annex 2 EHV charges'!$D:$O,9,FALSE)=0,"",VLOOKUP($A256,'Annex 2 EHV charges'!$D:$O,9,FALSE)),"")</f>
        <v/>
      </c>
      <c r="F256" s="104" t="str">
        <f>IFERROR(IF(VLOOKUP($A256,'Annex 2 EHV charges'!$D:$O,10,FALSE)=0,"",VLOOKUP($A256,'Annex 2 EHV charges'!$D:$O,10,FALSE)),"")</f>
        <v/>
      </c>
      <c r="G256" s="105" t="str">
        <f>IFERROR(IF(VLOOKUP($A256,'Annex 2 EHV charges'!$D:$O,11,FALSE)=0,"",VLOOKUP($A256,'Annex 2 EHV charges'!$D:$O,11,FALSE)),"")</f>
        <v/>
      </c>
      <c r="H256" s="105" t="str">
        <f>IFERROR(IF(VLOOKUP($A256,'Annex 2 EHV charges'!$D:$O,12,FALSE)=0,"",VLOOKUP($A256,'Annex 2 EHV charges'!$D:$O,12,FALSE)),"")</f>
        <v/>
      </c>
    </row>
    <row r="257" spans="1:8" x14ac:dyDescent="0.2">
      <c r="A257" s="102" t="str">
        <f t="array" ref="A257">IFERROR(INDEX('Annex 2 EHV charges'!$D$11:$D$410, MATCH(0, IF(ISBLANK('Annex 2 EHV charges'!$D$11:$D$410),1, COUNTIF(A$4:$A256, 'Annex 2 EHV charges'!$D$11:$D$410)), 0)),"")</f>
        <v/>
      </c>
      <c r="B257" s="101" t="str">
        <f>IF($A257="","",VLOOKUP($A257,'Annex 2 EHV charges'!$D:$O,2,0))</f>
        <v/>
      </c>
      <c r="C257" s="102" t="str">
        <f>IF($A257="","",VLOOKUP($A257,'Annex 2 EHV charges'!$D:$O,3,0))</f>
        <v/>
      </c>
      <c r="D257" s="101" t="str">
        <f>IF($A257="","",VLOOKUP($A257,'Annex 2 EHV charges'!$D:$O,4,0))</f>
        <v/>
      </c>
      <c r="E257" s="103" t="str">
        <f>IFERROR(IF(VLOOKUP($A257,'Annex 2 EHV charges'!$D:$O,9,FALSE)=0,"",VLOOKUP($A257,'Annex 2 EHV charges'!$D:$O,9,FALSE)),"")</f>
        <v/>
      </c>
      <c r="F257" s="104" t="str">
        <f>IFERROR(IF(VLOOKUP($A257,'Annex 2 EHV charges'!$D:$O,10,FALSE)=0,"",VLOOKUP($A257,'Annex 2 EHV charges'!$D:$O,10,FALSE)),"")</f>
        <v/>
      </c>
      <c r="G257" s="105" t="str">
        <f>IFERROR(IF(VLOOKUP($A257,'Annex 2 EHV charges'!$D:$O,11,FALSE)=0,"",VLOOKUP($A257,'Annex 2 EHV charges'!$D:$O,11,FALSE)),"")</f>
        <v/>
      </c>
      <c r="H257" s="105" t="str">
        <f>IFERROR(IF(VLOOKUP($A257,'Annex 2 EHV charges'!$D:$O,12,FALSE)=0,"",VLOOKUP($A257,'Annex 2 EHV charges'!$D:$O,12,FALSE)),"")</f>
        <v/>
      </c>
    </row>
    <row r="258" spans="1:8" x14ac:dyDescent="0.2">
      <c r="A258" s="102" t="str">
        <f t="array" ref="A258">IFERROR(INDEX('Annex 2 EHV charges'!$D$11:$D$410, MATCH(0, IF(ISBLANK('Annex 2 EHV charges'!$D$11:$D$410),1, COUNTIF(A$4:$A257, 'Annex 2 EHV charges'!$D$11:$D$410)), 0)),"")</f>
        <v/>
      </c>
      <c r="B258" s="101" t="str">
        <f>IF($A258="","",VLOOKUP($A258,'Annex 2 EHV charges'!$D:$O,2,0))</f>
        <v/>
      </c>
      <c r="C258" s="102" t="str">
        <f>IF($A258="","",VLOOKUP($A258,'Annex 2 EHV charges'!$D:$O,3,0))</f>
        <v/>
      </c>
      <c r="D258" s="101" t="str">
        <f>IF($A258="","",VLOOKUP($A258,'Annex 2 EHV charges'!$D:$O,4,0))</f>
        <v/>
      </c>
      <c r="E258" s="103" t="str">
        <f>IFERROR(IF(VLOOKUP($A258,'Annex 2 EHV charges'!$D:$O,9,FALSE)=0,"",VLOOKUP($A258,'Annex 2 EHV charges'!$D:$O,9,FALSE)),"")</f>
        <v/>
      </c>
      <c r="F258" s="104" t="str">
        <f>IFERROR(IF(VLOOKUP($A258,'Annex 2 EHV charges'!$D:$O,10,FALSE)=0,"",VLOOKUP($A258,'Annex 2 EHV charges'!$D:$O,10,FALSE)),"")</f>
        <v/>
      </c>
      <c r="G258" s="105" t="str">
        <f>IFERROR(IF(VLOOKUP($A258,'Annex 2 EHV charges'!$D:$O,11,FALSE)=0,"",VLOOKUP($A258,'Annex 2 EHV charges'!$D:$O,11,FALSE)),"")</f>
        <v/>
      </c>
      <c r="H258" s="105" t="str">
        <f>IFERROR(IF(VLOOKUP($A258,'Annex 2 EHV charges'!$D:$O,12,FALSE)=0,"",VLOOKUP($A258,'Annex 2 EHV charges'!$D:$O,12,FALSE)),"")</f>
        <v/>
      </c>
    </row>
    <row r="259" spans="1:8" x14ac:dyDescent="0.2">
      <c r="A259" s="102" t="str">
        <f t="array" ref="A259">IFERROR(INDEX('Annex 2 EHV charges'!$D$11:$D$410, MATCH(0, IF(ISBLANK('Annex 2 EHV charges'!$D$11:$D$410),1, COUNTIF(A$4:$A258, 'Annex 2 EHV charges'!$D$11:$D$410)), 0)),"")</f>
        <v/>
      </c>
      <c r="B259" s="101" t="str">
        <f>IF($A259="","",VLOOKUP($A259,'Annex 2 EHV charges'!$D:$O,2,0))</f>
        <v/>
      </c>
      <c r="C259" s="102" t="str">
        <f>IF($A259="","",VLOOKUP($A259,'Annex 2 EHV charges'!$D:$O,3,0))</f>
        <v/>
      </c>
      <c r="D259" s="101" t="str">
        <f>IF($A259="","",VLOOKUP($A259,'Annex 2 EHV charges'!$D:$O,4,0))</f>
        <v/>
      </c>
      <c r="E259" s="103" t="str">
        <f>IFERROR(IF(VLOOKUP($A259,'Annex 2 EHV charges'!$D:$O,9,FALSE)=0,"",VLOOKUP($A259,'Annex 2 EHV charges'!$D:$O,9,FALSE)),"")</f>
        <v/>
      </c>
      <c r="F259" s="104" t="str">
        <f>IFERROR(IF(VLOOKUP($A259,'Annex 2 EHV charges'!$D:$O,10,FALSE)=0,"",VLOOKUP($A259,'Annex 2 EHV charges'!$D:$O,10,FALSE)),"")</f>
        <v/>
      </c>
      <c r="G259" s="105" t="str">
        <f>IFERROR(IF(VLOOKUP($A259,'Annex 2 EHV charges'!$D:$O,11,FALSE)=0,"",VLOOKUP($A259,'Annex 2 EHV charges'!$D:$O,11,FALSE)),"")</f>
        <v/>
      </c>
      <c r="H259" s="105" t="str">
        <f>IFERROR(IF(VLOOKUP($A259,'Annex 2 EHV charges'!$D:$O,12,FALSE)=0,"",VLOOKUP($A259,'Annex 2 EHV charges'!$D:$O,12,FALSE)),"")</f>
        <v/>
      </c>
    </row>
    <row r="260" spans="1:8" x14ac:dyDescent="0.2">
      <c r="A260" s="102" t="str">
        <f t="array" ref="A260">IFERROR(INDEX('Annex 2 EHV charges'!$D$11:$D$410, MATCH(0, IF(ISBLANK('Annex 2 EHV charges'!$D$11:$D$410),1, COUNTIF(A$4:$A259, 'Annex 2 EHV charges'!$D$11:$D$410)), 0)),"")</f>
        <v/>
      </c>
      <c r="B260" s="101" t="str">
        <f>IF($A260="","",VLOOKUP($A260,'Annex 2 EHV charges'!$D:$O,2,0))</f>
        <v/>
      </c>
      <c r="C260" s="102" t="str">
        <f>IF($A260="","",VLOOKUP($A260,'Annex 2 EHV charges'!$D:$O,3,0))</f>
        <v/>
      </c>
      <c r="D260" s="101" t="str">
        <f>IF($A260="","",VLOOKUP($A260,'Annex 2 EHV charges'!$D:$O,4,0))</f>
        <v/>
      </c>
      <c r="E260" s="103" t="str">
        <f>IFERROR(IF(VLOOKUP($A260,'Annex 2 EHV charges'!$D:$O,9,FALSE)=0,"",VLOOKUP($A260,'Annex 2 EHV charges'!$D:$O,9,FALSE)),"")</f>
        <v/>
      </c>
      <c r="F260" s="104" t="str">
        <f>IFERROR(IF(VLOOKUP($A260,'Annex 2 EHV charges'!$D:$O,10,FALSE)=0,"",VLOOKUP($A260,'Annex 2 EHV charges'!$D:$O,10,FALSE)),"")</f>
        <v/>
      </c>
      <c r="G260" s="105" t="str">
        <f>IFERROR(IF(VLOOKUP($A260,'Annex 2 EHV charges'!$D:$O,11,FALSE)=0,"",VLOOKUP($A260,'Annex 2 EHV charges'!$D:$O,11,FALSE)),"")</f>
        <v/>
      </c>
      <c r="H260" s="105" t="str">
        <f>IFERROR(IF(VLOOKUP($A260,'Annex 2 EHV charges'!$D:$O,12,FALSE)=0,"",VLOOKUP($A260,'Annex 2 EHV charges'!$D:$O,12,FALSE)),"")</f>
        <v/>
      </c>
    </row>
    <row r="261" spans="1:8" x14ac:dyDescent="0.2">
      <c r="A261" s="102" t="str">
        <f t="array" ref="A261">IFERROR(INDEX('Annex 2 EHV charges'!$D$11:$D$410, MATCH(0, IF(ISBLANK('Annex 2 EHV charges'!$D$11:$D$410),1, COUNTIF(A$4:$A260, 'Annex 2 EHV charges'!$D$11:$D$410)), 0)),"")</f>
        <v/>
      </c>
      <c r="B261" s="101" t="str">
        <f>IF($A261="","",VLOOKUP($A261,'Annex 2 EHV charges'!$D:$O,2,0))</f>
        <v/>
      </c>
      <c r="C261" s="102" t="str">
        <f>IF($A261="","",VLOOKUP($A261,'Annex 2 EHV charges'!$D:$O,3,0))</f>
        <v/>
      </c>
      <c r="D261" s="101" t="str">
        <f>IF($A261="","",VLOOKUP($A261,'Annex 2 EHV charges'!$D:$O,4,0))</f>
        <v/>
      </c>
      <c r="E261" s="103" t="str">
        <f>IFERROR(IF(VLOOKUP($A261,'Annex 2 EHV charges'!$D:$O,9,FALSE)=0,"",VLOOKUP($A261,'Annex 2 EHV charges'!$D:$O,9,FALSE)),"")</f>
        <v/>
      </c>
      <c r="F261" s="104" t="str">
        <f>IFERROR(IF(VLOOKUP($A261,'Annex 2 EHV charges'!$D:$O,10,FALSE)=0,"",VLOOKUP($A261,'Annex 2 EHV charges'!$D:$O,10,FALSE)),"")</f>
        <v/>
      </c>
      <c r="G261" s="105" t="str">
        <f>IFERROR(IF(VLOOKUP($A261,'Annex 2 EHV charges'!$D:$O,11,FALSE)=0,"",VLOOKUP($A261,'Annex 2 EHV charges'!$D:$O,11,FALSE)),"")</f>
        <v/>
      </c>
      <c r="H261" s="105" t="str">
        <f>IFERROR(IF(VLOOKUP($A261,'Annex 2 EHV charges'!$D:$O,12,FALSE)=0,"",VLOOKUP($A261,'Annex 2 EHV charges'!$D:$O,12,FALSE)),"")</f>
        <v/>
      </c>
    </row>
    <row r="262" spans="1:8" x14ac:dyDescent="0.2">
      <c r="A262" s="102" t="str">
        <f t="array" ref="A262">IFERROR(INDEX('Annex 2 EHV charges'!$D$11:$D$410, MATCH(0, IF(ISBLANK('Annex 2 EHV charges'!$D$11:$D$410),1, COUNTIF(A$4:$A261, 'Annex 2 EHV charges'!$D$11:$D$410)), 0)),"")</f>
        <v/>
      </c>
      <c r="B262" s="101" t="str">
        <f>IF($A262="","",VLOOKUP($A262,'Annex 2 EHV charges'!$D:$O,2,0))</f>
        <v/>
      </c>
      <c r="C262" s="102" t="str">
        <f>IF($A262="","",VLOOKUP($A262,'Annex 2 EHV charges'!$D:$O,3,0))</f>
        <v/>
      </c>
      <c r="D262" s="101" t="str">
        <f>IF($A262="","",VLOOKUP($A262,'Annex 2 EHV charges'!$D:$O,4,0))</f>
        <v/>
      </c>
      <c r="E262" s="103" t="str">
        <f>IFERROR(IF(VLOOKUP($A262,'Annex 2 EHV charges'!$D:$O,9,FALSE)=0,"",VLOOKUP($A262,'Annex 2 EHV charges'!$D:$O,9,FALSE)),"")</f>
        <v/>
      </c>
      <c r="F262" s="104" t="str">
        <f>IFERROR(IF(VLOOKUP($A262,'Annex 2 EHV charges'!$D:$O,10,FALSE)=0,"",VLOOKUP($A262,'Annex 2 EHV charges'!$D:$O,10,FALSE)),"")</f>
        <v/>
      </c>
      <c r="G262" s="105" t="str">
        <f>IFERROR(IF(VLOOKUP($A262,'Annex 2 EHV charges'!$D:$O,11,FALSE)=0,"",VLOOKUP($A262,'Annex 2 EHV charges'!$D:$O,11,FALSE)),"")</f>
        <v/>
      </c>
      <c r="H262" s="105" t="str">
        <f>IFERROR(IF(VLOOKUP($A262,'Annex 2 EHV charges'!$D:$O,12,FALSE)=0,"",VLOOKUP($A262,'Annex 2 EHV charges'!$D:$O,12,FALSE)),"")</f>
        <v/>
      </c>
    </row>
    <row r="263" spans="1:8" x14ac:dyDescent="0.2">
      <c r="A263" s="102" t="str">
        <f t="array" ref="A263">IFERROR(INDEX('Annex 2 EHV charges'!$D$11:$D$410, MATCH(0, IF(ISBLANK('Annex 2 EHV charges'!$D$11:$D$410),1, COUNTIF(A$4:$A262, 'Annex 2 EHV charges'!$D$11:$D$410)), 0)),"")</f>
        <v/>
      </c>
      <c r="B263" s="101" t="str">
        <f>IF($A263="","",VLOOKUP($A263,'Annex 2 EHV charges'!$D:$O,2,0))</f>
        <v/>
      </c>
      <c r="C263" s="102" t="str">
        <f>IF($A263="","",VLOOKUP($A263,'Annex 2 EHV charges'!$D:$O,3,0))</f>
        <v/>
      </c>
      <c r="D263" s="101" t="str">
        <f>IF($A263="","",VLOOKUP($A263,'Annex 2 EHV charges'!$D:$O,4,0))</f>
        <v/>
      </c>
      <c r="E263" s="103" t="str">
        <f>IFERROR(IF(VLOOKUP($A263,'Annex 2 EHV charges'!$D:$O,9,FALSE)=0,"",VLOOKUP($A263,'Annex 2 EHV charges'!$D:$O,9,FALSE)),"")</f>
        <v/>
      </c>
      <c r="F263" s="104" t="str">
        <f>IFERROR(IF(VLOOKUP($A263,'Annex 2 EHV charges'!$D:$O,10,FALSE)=0,"",VLOOKUP($A263,'Annex 2 EHV charges'!$D:$O,10,FALSE)),"")</f>
        <v/>
      </c>
      <c r="G263" s="105" t="str">
        <f>IFERROR(IF(VLOOKUP($A263,'Annex 2 EHV charges'!$D:$O,11,FALSE)=0,"",VLOOKUP($A263,'Annex 2 EHV charges'!$D:$O,11,FALSE)),"")</f>
        <v/>
      </c>
      <c r="H263" s="105" t="str">
        <f>IFERROR(IF(VLOOKUP($A263,'Annex 2 EHV charges'!$D:$O,12,FALSE)=0,"",VLOOKUP($A263,'Annex 2 EHV charges'!$D:$O,12,FALSE)),"")</f>
        <v/>
      </c>
    </row>
    <row r="264" spans="1:8" x14ac:dyDescent="0.2">
      <c r="A264" s="102" t="str">
        <f t="array" ref="A264">IFERROR(INDEX('Annex 2 EHV charges'!$D$11:$D$410, MATCH(0, IF(ISBLANK('Annex 2 EHV charges'!$D$11:$D$410),1, COUNTIF(A$4:$A263, 'Annex 2 EHV charges'!$D$11:$D$410)), 0)),"")</f>
        <v/>
      </c>
      <c r="B264" s="101" t="str">
        <f>IF($A264="","",VLOOKUP($A264,'Annex 2 EHV charges'!$D:$O,2,0))</f>
        <v/>
      </c>
      <c r="C264" s="102" t="str">
        <f>IF($A264="","",VLOOKUP($A264,'Annex 2 EHV charges'!$D:$O,3,0))</f>
        <v/>
      </c>
      <c r="D264" s="101" t="str">
        <f>IF($A264="","",VLOOKUP($A264,'Annex 2 EHV charges'!$D:$O,4,0))</f>
        <v/>
      </c>
      <c r="E264" s="103" t="str">
        <f>IFERROR(IF(VLOOKUP($A264,'Annex 2 EHV charges'!$D:$O,9,FALSE)=0,"",VLOOKUP($A264,'Annex 2 EHV charges'!$D:$O,9,FALSE)),"")</f>
        <v/>
      </c>
      <c r="F264" s="104" t="str">
        <f>IFERROR(IF(VLOOKUP($A264,'Annex 2 EHV charges'!$D:$O,10,FALSE)=0,"",VLOOKUP($A264,'Annex 2 EHV charges'!$D:$O,10,FALSE)),"")</f>
        <v/>
      </c>
      <c r="G264" s="105" t="str">
        <f>IFERROR(IF(VLOOKUP($A264,'Annex 2 EHV charges'!$D:$O,11,FALSE)=0,"",VLOOKUP($A264,'Annex 2 EHV charges'!$D:$O,11,FALSE)),"")</f>
        <v/>
      </c>
      <c r="H264" s="105" t="str">
        <f>IFERROR(IF(VLOOKUP($A264,'Annex 2 EHV charges'!$D:$O,12,FALSE)=0,"",VLOOKUP($A264,'Annex 2 EHV charges'!$D:$O,12,FALSE)),"")</f>
        <v/>
      </c>
    </row>
    <row r="265" spans="1:8" x14ac:dyDescent="0.2">
      <c r="A265" s="102" t="str">
        <f t="array" ref="A265">IFERROR(INDEX('Annex 2 EHV charges'!$D$11:$D$410, MATCH(0, IF(ISBLANK('Annex 2 EHV charges'!$D$11:$D$410),1, COUNTIF(A$4:$A264, 'Annex 2 EHV charges'!$D$11:$D$410)), 0)),"")</f>
        <v/>
      </c>
      <c r="B265" s="101" t="str">
        <f>IF($A265="","",VLOOKUP($A265,'Annex 2 EHV charges'!$D:$O,2,0))</f>
        <v/>
      </c>
      <c r="C265" s="102" t="str">
        <f>IF($A265="","",VLOOKUP($A265,'Annex 2 EHV charges'!$D:$O,3,0))</f>
        <v/>
      </c>
      <c r="D265" s="101" t="str">
        <f>IF($A265="","",VLOOKUP($A265,'Annex 2 EHV charges'!$D:$O,4,0))</f>
        <v/>
      </c>
      <c r="E265" s="103" t="str">
        <f>IFERROR(IF(VLOOKUP($A265,'Annex 2 EHV charges'!$D:$O,9,FALSE)=0,"",VLOOKUP($A265,'Annex 2 EHV charges'!$D:$O,9,FALSE)),"")</f>
        <v/>
      </c>
      <c r="F265" s="104" t="str">
        <f>IFERROR(IF(VLOOKUP($A265,'Annex 2 EHV charges'!$D:$O,10,FALSE)=0,"",VLOOKUP($A265,'Annex 2 EHV charges'!$D:$O,10,FALSE)),"")</f>
        <v/>
      </c>
      <c r="G265" s="105" t="str">
        <f>IFERROR(IF(VLOOKUP($A265,'Annex 2 EHV charges'!$D:$O,11,FALSE)=0,"",VLOOKUP($A265,'Annex 2 EHV charges'!$D:$O,11,FALSE)),"")</f>
        <v/>
      </c>
      <c r="H265" s="105" t="str">
        <f>IFERROR(IF(VLOOKUP($A265,'Annex 2 EHV charges'!$D:$O,12,FALSE)=0,"",VLOOKUP($A265,'Annex 2 EHV charges'!$D:$O,12,FALSE)),"")</f>
        <v/>
      </c>
    </row>
    <row r="266" spans="1:8" x14ac:dyDescent="0.2">
      <c r="A266" s="102" t="str">
        <f t="array" ref="A266">IFERROR(INDEX('Annex 2 EHV charges'!$D$11:$D$410, MATCH(0, IF(ISBLANK('Annex 2 EHV charges'!$D$11:$D$410),1, COUNTIF(A$4:$A265, 'Annex 2 EHV charges'!$D$11:$D$410)), 0)),"")</f>
        <v/>
      </c>
      <c r="B266" s="101" t="str">
        <f>IF($A266="","",VLOOKUP($A266,'Annex 2 EHV charges'!$D:$O,2,0))</f>
        <v/>
      </c>
      <c r="C266" s="102" t="str">
        <f>IF($A266="","",VLOOKUP($A266,'Annex 2 EHV charges'!$D:$O,3,0))</f>
        <v/>
      </c>
      <c r="D266" s="101" t="str">
        <f>IF($A266="","",VLOOKUP($A266,'Annex 2 EHV charges'!$D:$O,4,0))</f>
        <v/>
      </c>
      <c r="E266" s="103" t="str">
        <f>IFERROR(IF(VLOOKUP($A266,'Annex 2 EHV charges'!$D:$O,9,FALSE)=0,"",VLOOKUP($A266,'Annex 2 EHV charges'!$D:$O,9,FALSE)),"")</f>
        <v/>
      </c>
      <c r="F266" s="104" t="str">
        <f>IFERROR(IF(VLOOKUP($A266,'Annex 2 EHV charges'!$D:$O,10,FALSE)=0,"",VLOOKUP($A266,'Annex 2 EHV charges'!$D:$O,10,FALSE)),"")</f>
        <v/>
      </c>
      <c r="G266" s="105" t="str">
        <f>IFERROR(IF(VLOOKUP($A266,'Annex 2 EHV charges'!$D:$O,11,FALSE)=0,"",VLOOKUP($A266,'Annex 2 EHV charges'!$D:$O,11,FALSE)),"")</f>
        <v/>
      </c>
      <c r="H266" s="105" t="str">
        <f>IFERROR(IF(VLOOKUP($A266,'Annex 2 EHV charges'!$D:$O,12,FALSE)=0,"",VLOOKUP($A266,'Annex 2 EHV charges'!$D:$O,12,FALSE)),"")</f>
        <v/>
      </c>
    </row>
    <row r="267" spans="1:8" x14ac:dyDescent="0.2">
      <c r="A267" s="102" t="str">
        <f t="array" ref="A267">IFERROR(INDEX('Annex 2 EHV charges'!$D$11:$D$410, MATCH(0, IF(ISBLANK('Annex 2 EHV charges'!$D$11:$D$410),1, COUNTIF(A$4:$A266, 'Annex 2 EHV charges'!$D$11:$D$410)), 0)),"")</f>
        <v/>
      </c>
      <c r="B267" s="101" t="str">
        <f>IF($A267="","",VLOOKUP($A267,'Annex 2 EHV charges'!$D:$O,2,0))</f>
        <v/>
      </c>
      <c r="C267" s="102" t="str">
        <f>IF($A267="","",VLOOKUP($A267,'Annex 2 EHV charges'!$D:$O,3,0))</f>
        <v/>
      </c>
      <c r="D267" s="101" t="str">
        <f>IF($A267="","",VLOOKUP($A267,'Annex 2 EHV charges'!$D:$O,4,0))</f>
        <v/>
      </c>
      <c r="E267" s="103" t="str">
        <f>IFERROR(IF(VLOOKUP($A267,'Annex 2 EHV charges'!$D:$O,9,FALSE)=0,"",VLOOKUP($A267,'Annex 2 EHV charges'!$D:$O,9,FALSE)),"")</f>
        <v/>
      </c>
      <c r="F267" s="104" t="str">
        <f>IFERROR(IF(VLOOKUP($A267,'Annex 2 EHV charges'!$D:$O,10,FALSE)=0,"",VLOOKUP($A267,'Annex 2 EHV charges'!$D:$O,10,FALSE)),"")</f>
        <v/>
      </c>
      <c r="G267" s="105" t="str">
        <f>IFERROR(IF(VLOOKUP($A267,'Annex 2 EHV charges'!$D:$O,11,FALSE)=0,"",VLOOKUP($A267,'Annex 2 EHV charges'!$D:$O,11,FALSE)),"")</f>
        <v/>
      </c>
      <c r="H267" s="105" t="str">
        <f>IFERROR(IF(VLOOKUP($A267,'Annex 2 EHV charges'!$D:$O,12,FALSE)=0,"",VLOOKUP($A267,'Annex 2 EHV charges'!$D:$O,12,FALSE)),"")</f>
        <v/>
      </c>
    </row>
    <row r="268" spans="1:8" x14ac:dyDescent="0.2">
      <c r="A268" s="102" t="str">
        <f t="array" ref="A268">IFERROR(INDEX('Annex 2 EHV charges'!$D$11:$D$410, MATCH(0, IF(ISBLANK('Annex 2 EHV charges'!$D$11:$D$410),1, COUNTIF(A$4:$A267, 'Annex 2 EHV charges'!$D$11:$D$410)), 0)),"")</f>
        <v/>
      </c>
      <c r="B268" s="101" t="str">
        <f>IF($A268="","",VLOOKUP($A268,'Annex 2 EHV charges'!$D:$O,2,0))</f>
        <v/>
      </c>
      <c r="C268" s="102" t="str">
        <f>IF($A268="","",VLOOKUP($A268,'Annex 2 EHV charges'!$D:$O,3,0))</f>
        <v/>
      </c>
      <c r="D268" s="101" t="str">
        <f>IF($A268="","",VLOOKUP($A268,'Annex 2 EHV charges'!$D:$O,4,0))</f>
        <v/>
      </c>
      <c r="E268" s="103" t="str">
        <f>IFERROR(IF(VLOOKUP($A268,'Annex 2 EHV charges'!$D:$O,9,FALSE)=0,"",VLOOKUP($A268,'Annex 2 EHV charges'!$D:$O,9,FALSE)),"")</f>
        <v/>
      </c>
      <c r="F268" s="104" t="str">
        <f>IFERROR(IF(VLOOKUP($A268,'Annex 2 EHV charges'!$D:$O,10,FALSE)=0,"",VLOOKUP($A268,'Annex 2 EHV charges'!$D:$O,10,FALSE)),"")</f>
        <v/>
      </c>
      <c r="G268" s="105" t="str">
        <f>IFERROR(IF(VLOOKUP($A268,'Annex 2 EHV charges'!$D:$O,11,FALSE)=0,"",VLOOKUP($A268,'Annex 2 EHV charges'!$D:$O,11,FALSE)),"")</f>
        <v/>
      </c>
      <c r="H268" s="105" t="str">
        <f>IFERROR(IF(VLOOKUP($A268,'Annex 2 EHV charges'!$D:$O,12,FALSE)=0,"",VLOOKUP($A268,'Annex 2 EHV charges'!$D:$O,12,FALSE)),"")</f>
        <v/>
      </c>
    </row>
    <row r="269" spans="1:8" x14ac:dyDescent="0.2">
      <c r="A269" s="102" t="str">
        <f t="array" ref="A269">IFERROR(INDEX('Annex 2 EHV charges'!$D$11:$D$410, MATCH(0, IF(ISBLANK('Annex 2 EHV charges'!$D$11:$D$410),1, COUNTIF(A$4:$A268, 'Annex 2 EHV charges'!$D$11:$D$410)), 0)),"")</f>
        <v/>
      </c>
      <c r="B269" s="101" t="str">
        <f>IF($A269="","",VLOOKUP($A269,'Annex 2 EHV charges'!$D:$O,2,0))</f>
        <v/>
      </c>
      <c r="C269" s="102" t="str">
        <f>IF($A269="","",VLOOKUP($A269,'Annex 2 EHV charges'!$D:$O,3,0))</f>
        <v/>
      </c>
      <c r="D269" s="101" t="str">
        <f>IF($A269="","",VLOOKUP($A269,'Annex 2 EHV charges'!$D:$O,4,0))</f>
        <v/>
      </c>
      <c r="E269" s="103" t="str">
        <f>IFERROR(IF(VLOOKUP($A269,'Annex 2 EHV charges'!$D:$O,9,FALSE)=0,"",VLOOKUP($A269,'Annex 2 EHV charges'!$D:$O,9,FALSE)),"")</f>
        <v/>
      </c>
      <c r="F269" s="104" t="str">
        <f>IFERROR(IF(VLOOKUP($A269,'Annex 2 EHV charges'!$D:$O,10,FALSE)=0,"",VLOOKUP($A269,'Annex 2 EHV charges'!$D:$O,10,FALSE)),"")</f>
        <v/>
      </c>
      <c r="G269" s="105" t="str">
        <f>IFERROR(IF(VLOOKUP($A269,'Annex 2 EHV charges'!$D:$O,11,FALSE)=0,"",VLOOKUP($A269,'Annex 2 EHV charges'!$D:$O,11,FALSE)),"")</f>
        <v/>
      </c>
      <c r="H269" s="105" t="str">
        <f>IFERROR(IF(VLOOKUP($A269,'Annex 2 EHV charges'!$D:$O,12,FALSE)=0,"",VLOOKUP($A269,'Annex 2 EHV charges'!$D:$O,12,FALSE)),"")</f>
        <v/>
      </c>
    </row>
    <row r="270" spans="1:8" x14ac:dyDescent="0.2">
      <c r="A270" s="102" t="str">
        <f t="array" ref="A270">IFERROR(INDEX('Annex 2 EHV charges'!$D$11:$D$410, MATCH(0, IF(ISBLANK('Annex 2 EHV charges'!$D$11:$D$410),1, COUNTIF(A$4:$A269, 'Annex 2 EHV charges'!$D$11:$D$410)), 0)),"")</f>
        <v/>
      </c>
      <c r="B270" s="101" t="str">
        <f>IF($A270="","",VLOOKUP($A270,'Annex 2 EHV charges'!$D:$O,2,0))</f>
        <v/>
      </c>
      <c r="C270" s="102" t="str">
        <f>IF($A270="","",VLOOKUP($A270,'Annex 2 EHV charges'!$D:$O,3,0))</f>
        <v/>
      </c>
      <c r="D270" s="101" t="str">
        <f>IF($A270="","",VLOOKUP($A270,'Annex 2 EHV charges'!$D:$O,4,0))</f>
        <v/>
      </c>
      <c r="E270" s="103" t="str">
        <f>IFERROR(IF(VLOOKUP($A270,'Annex 2 EHV charges'!$D:$O,9,FALSE)=0,"",VLOOKUP($A270,'Annex 2 EHV charges'!$D:$O,9,FALSE)),"")</f>
        <v/>
      </c>
      <c r="F270" s="104" t="str">
        <f>IFERROR(IF(VLOOKUP($A270,'Annex 2 EHV charges'!$D:$O,10,FALSE)=0,"",VLOOKUP($A270,'Annex 2 EHV charges'!$D:$O,10,FALSE)),"")</f>
        <v/>
      </c>
      <c r="G270" s="105" t="str">
        <f>IFERROR(IF(VLOOKUP($A270,'Annex 2 EHV charges'!$D:$O,11,FALSE)=0,"",VLOOKUP($A270,'Annex 2 EHV charges'!$D:$O,11,FALSE)),"")</f>
        <v/>
      </c>
      <c r="H270" s="105" t="str">
        <f>IFERROR(IF(VLOOKUP($A270,'Annex 2 EHV charges'!$D:$O,12,FALSE)=0,"",VLOOKUP($A270,'Annex 2 EHV charges'!$D:$O,12,FALSE)),"")</f>
        <v/>
      </c>
    </row>
    <row r="271" spans="1:8" x14ac:dyDescent="0.2">
      <c r="A271" s="102" t="str">
        <f t="array" ref="A271">IFERROR(INDEX('Annex 2 EHV charges'!$D$11:$D$410, MATCH(0, IF(ISBLANK('Annex 2 EHV charges'!$D$11:$D$410),1, COUNTIF(A$4:$A270, 'Annex 2 EHV charges'!$D$11:$D$410)), 0)),"")</f>
        <v/>
      </c>
      <c r="B271" s="101" t="str">
        <f>IF($A271="","",VLOOKUP($A271,'Annex 2 EHV charges'!$D:$O,2,0))</f>
        <v/>
      </c>
      <c r="C271" s="102" t="str">
        <f>IF($A271="","",VLOOKUP($A271,'Annex 2 EHV charges'!$D:$O,3,0))</f>
        <v/>
      </c>
      <c r="D271" s="101" t="str">
        <f>IF($A271="","",VLOOKUP($A271,'Annex 2 EHV charges'!$D:$O,4,0))</f>
        <v/>
      </c>
      <c r="E271" s="103" t="str">
        <f>IFERROR(IF(VLOOKUP($A271,'Annex 2 EHV charges'!$D:$O,9,FALSE)=0,"",VLOOKUP($A271,'Annex 2 EHV charges'!$D:$O,9,FALSE)),"")</f>
        <v/>
      </c>
      <c r="F271" s="104" t="str">
        <f>IFERROR(IF(VLOOKUP($A271,'Annex 2 EHV charges'!$D:$O,10,FALSE)=0,"",VLOOKUP($A271,'Annex 2 EHV charges'!$D:$O,10,FALSE)),"")</f>
        <v/>
      </c>
      <c r="G271" s="105" t="str">
        <f>IFERROR(IF(VLOOKUP($A271,'Annex 2 EHV charges'!$D:$O,11,FALSE)=0,"",VLOOKUP($A271,'Annex 2 EHV charges'!$D:$O,11,FALSE)),"")</f>
        <v/>
      </c>
      <c r="H271" s="105" t="str">
        <f>IFERROR(IF(VLOOKUP($A271,'Annex 2 EHV charges'!$D:$O,12,FALSE)=0,"",VLOOKUP($A271,'Annex 2 EHV charges'!$D:$O,12,FALSE)),"")</f>
        <v/>
      </c>
    </row>
    <row r="272" spans="1:8" x14ac:dyDescent="0.2">
      <c r="A272" s="102" t="str">
        <f t="array" ref="A272">IFERROR(INDEX('Annex 2 EHV charges'!$D$11:$D$410, MATCH(0, IF(ISBLANK('Annex 2 EHV charges'!$D$11:$D$410),1, COUNTIF(A$4:$A271, 'Annex 2 EHV charges'!$D$11:$D$410)), 0)),"")</f>
        <v/>
      </c>
      <c r="B272" s="101" t="str">
        <f>IF($A272="","",VLOOKUP($A272,'Annex 2 EHV charges'!$D:$O,2,0))</f>
        <v/>
      </c>
      <c r="C272" s="102" t="str">
        <f>IF($A272="","",VLOOKUP($A272,'Annex 2 EHV charges'!$D:$O,3,0))</f>
        <v/>
      </c>
      <c r="D272" s="101" t="str">
        <f>IF($A272="","",VLOOKUP($A272,'Annex 2 EHV charges'!$D:$O,4,0))</f>
        <v/>
      </c>
      <c r="E272" s="103" t="str">
        <f>IFERROR(IF(VLOOKUP($A272,'Annex 2 EHV charges'!$D:$O,9,FALSE)=0,"",VLOOKUP($A272,'Annex 2 EHV charges'!$D:$O,9,FALSE)),"")</f>
        <v/>
      </c>
      <c r="F272" s="104" t="str">
        <f>IFERROR(IF(VLOOKUP($A272,'Annex 2 EHV charges'!$D:$O,10,FALSE)=0,"",VLOOKUP($A272,'Annex 2 EHV charges'!$D:$O,10,FALSE)),"")</f>
        <v/>
      </c>
      <c r="G272" s="105" t="str">
        <f>IFERROR(IF(VLOOKUP($A272,'Annex 2 EHV charges'!$D:$O,11,FALSE)=0,"",VLOOKUP($A272,'Annex 2 EHV charges'!$D:$O,11,FALSE)),"")</f>
        <v/>
      </c>
      <c r="H272" s="105" t="str">
        <f>IFERROR(IF(VLOOKUP($A272,'Annex 2 EHV charges'!$D:$O,12,FALSE)=0,"",VLOOKUP($A272,'Annex 2 EHV charges'!$D:$O,12,FALSE)),"")</f>
        <v/>
      </c>
    </row>
    <row r="273" spans="1:8" x14ac:dyDescent="0.2">
      <c r="A273" s="102" t="str">
        <f t="array" ref="A273">IFERROR(INDEX('Annex 2 EHV charges'!$D$11:$D$410, MATCH(0, IF(ISBLANK('Annex 2 EHV charges'!$D$11:$D$410),1, COUNTIF(A$4:$A272, 'Annex 2 EHV charges'!$D$11:$D$410)), 0)),"")</f>
        <v/>
      </c>
      <c r="B273" s="101" t="str">
        <f>IF($A273="","",VLOOKUP($A273,'Annex 2 EHV charges'!$D:$O,2,0))</f>
        <v/>
      </c>
      <c r="C273" s="102" t="str">
        <f>IF($A273="","",VLOOKUP($A273,'Annex 2 EHV charges'!$D:$O,3,0))</f>
        <v/>
      </c>
      <c r="D273" s="101" t="str">
        <f>IF($A273="","",VLOOKUP($A273,'Annex 2 EHV charges'!$D:$O,4,0))</f>
        <v/>
      </c>
      <c r="E273" s="103" t="str">
        <f>IFERROR(IF(VLOOKUP($A273,'Annex 2 EHV charges'!$D:$O,9,FALSE)=0,"",VLOOKUP($A273,'Annex 2 EHV charges'!$D:$O,9,FALSE)),"")</f>
        <v/>
      </c>
      <c r="F273" s="104" t="str">
        <f>IFERROR(IF(VLOOKUP($A273,'Annex 2 EHV charges'!$D:$O,10,FALSE)=0,"",VLOOKUP($A273,'Annex 2 EHV charges'!$D:$O,10,FALSE)),"")</f>
        <v/>
      </c>
      <c r="G273" s="105" t="str">
        <f>IFERROR(IF(VLOOKUP($A273,'Annex 2 EHV charges'!$D:$O,11,FALSE)=0,"",VLOOKUP($A273,'Annex 2 EHV charges'!$D:$O,11,FALSE)),"")</f>
        <v/>
      </c>
      <c r="H273" s="105" t="str">
        <f>IFERROR(IF(VLOOKUP($A273,'Annex 2 EHV charges'!$D:$O,12,FALSE)=0,"",VLOOKUP($A273,'Annex 2 EHV charges'!$D:$O,12,FALSE)),"")</f>
        <v/>
      </c>
    </row>
    <row r="274" spans="1:8" x14ac:dyDescent="0.2">
      <c r="A274" s="102" t="str">
        <f t="array" ref="A274">IFERROR(INDEX('Annex 2 EHV charges'!$D$11:$D$410, MATCH(0, IF(ISBLANK('Annex 2 EHV charges'!$D$11:$D$410),1, COUNTIF(A$4:$A273, 'Annex 2 EHV charges'!$D$11:$D$410)), 0)),"")</f>
        <v/>
      </c>
      <c r="B274" s="101" t="str">
        <f>IF($A274="","",VLOOKUP($A274,'Annex 2 EHV charges'!$D:$O,2,0))</f>
        <v/>
      </c>
      <c r="C274" s="102" t="str">
        <f>IF($A274="","",VLOOKUP($A274,'Annex 2 EHV charges'!$D:$O,3,0))</f>
        <v/>
      </c>
      <c r="D274" s="101" t="str">
        <f>IF($A274="","",VLOOKUP($A274,'Annex 2 EHV charges'!$D:$O,4,0))</f>
        <v/>
      </c>
      <c r="E274" s="103" t="str">
        <f>IFERROR(IF(VLOOKUP($A274,'Annex 2 EHV charges'!$D:$O,9,FALSE)=0,"",VLOOKUP($A274,'Annex 2 EHV charges'!$D:$O,9,FALSE)),"")</f>
        <v/>
      </c>
      <c r="F274" s="104" t="str">
        <f>IFERROR(IF(VLOOKUP($A274,'Annex 2 EHV charges'!$D:$O,10,FALSE)=0,"",VLOOKUP($A274,'Annex 2 EHV charges'!$D:$O,10,FALSE)),"")</f>
        <v/>
      </c>
      <c r="G274" s="105" t="str">
        <f>IFERROR(IF(VLOOKUP($A274,'Annex 2 EHV charges'!$D:$O,11,FALSE)=0,"",VLOOKUP($A274,'Annex 2 EHV charges'!$D:$O,11,FALSE)),"")</f>
        <v/>
      </c>
      <c r="H274" s="105" t="str">
        <f>IFERROR(IF(VLOOKUP($A274,'Annex 2 EHV charges'!$D:$O,12,FALSE)=0,"",VLOOKUP($A274,'Annex 2 EHV charges'!$D:$O,12,FALSE)),"")</f>
        <v/>
      </c>
    </row>
    <row r="275" spans="1:8" x14ac:dyDescent="0.2">
      <c r="A275" s="102" t="str">
        <f t="array" ref="A275">IFERROR(INDEX('Annex 2 EHV charges'!$D$11:$D$410, MATCH(0, IF(ISBLANK('Annex 2 EHV charges'!$D$11:$D$410),1, COUNTIF(A$4:$A274, 'Annex 2 EHV charges'!$D$11:$D$410)), 0)),"")</f>
        <v/>
      </c>
      <c r="B275" s="101" t="str">
        <f>IF($A275="","",VLOOKUP($A275,'Annex 2 EHV charges'!$D:$O,2,0))</f>
        <v/>
      </c>
      <c r="C275" s="102" t="str">
        <f>IF($A275="","",VLOOKUP($A275,'Annex 2 EHV charges'!$D:$O,3,0))</f>
        <v/>
      </c>
      <c r="D275" s="101" t="str">
        <f>IF($A275="","",VLOOKUP($A275,'Annex 2 EHV charges'!$D:$O,4,0))</f>
        <v/>
      </c>
      <c r="E275" s="103" t="str">
        <f>IFERROR(IF(VLOOKUP($A275,'Annex 2 EHV charges'!$D:$O,9,FALSE)=0,"",VLOOKUP($A275,'Annex 2 EHV charges'!$D:$O,9,FALSE)),"")</f>
        <v/>
      </c>
      <c r="F275" s="104" t="str">
        <f>IFERROR(IF(VLOOKUP($A275,'Annex 2 EHV charges'!$D:$O,10,FALSE)=0,"",VLOOKUP($A275,'Annex 2 EHV charges'!$D:$O,10,FALSE)),"")</f>
        <v/>
      </c>
      <c r="G275" s="105" t="str">
        <f>IFERROR(IF(VLOOKUP($A275,'Annex 2 EHV charges'!$D:$O,11,FALSE)=0,"",VLOOKUP($A275,'Annex 2 EHV charges'!$D:$O,11,FALSE)),"")</f>
        <v/>
      </c>
      <c r="H275" s="105" t="str">
        <f>IFERROR(IF(VLOOKUP($A275,'Annex 2 EHV charges'!$D:$O,12,FALSE)=0,"",VLOOKUP($A275,'Annex 2 EHV charges'!$D:$O,12,FALSE)),"")</f>
        <v/>
      </c>
    </row>
    <row r="276" spans="1:8" x14ac:dyDescent="0.2">
      <c r="A276" s="102" t="str">
        <f t="array" ref="A276">IFERROR(INDEX('Annex 2 EHV charges'!$D$11:$D$410, MATCH(0, IF(ISBLANK('Annex 2 EHV charges'!$D$11:$D$410),1, COUNTIF(A$4:$A275, 'Annex 2 EHV charges'!$D$11:$D$410)), 0)),"")</f>
        <v/>
      </c>
      <c r="B276" s="101" t="str">
        <f>IF($A276="","",VLOOKUP($A276,'Annex 2 EHV charges'!$D:$O,2,0))</f>
        <v/>
      </c>
      <c r="C276" s="102" t="str">
        <f>IF($A276="","",VLOOKUP($A276,'Annex 2 EHV charges'!$D:$O,3,0))</f>
        <v/>
      </c>
      <c r="D276" s="101" t="str">
        <f>IF($A276="","",VLOOKUP($A276,'Annex 2 EHV charges'!$D:$O,4,0))</f>
        <v/>
      </c>
      <c r="E276" s="103" t="str">
        <f>IFERROR(IF(VLOOKUP($A276,'Annex 2 EHV charges'!$D:$O,9,FALSE)=0,"",VLOOKUP($A276,'Annex 2 EHV charges'!$D:$O,9,FALSE)),"")</f>
        <v/>
      </c>
      <c r="F276" s="104" t="str">
        <f>IFERROR(IF(VLOOKUP($A276,'Annex 2 EHV charges'!$D:$O,10,FALSE)=0,"",VLOOKUP($A276,'Annex 2 EHV charges'!$D:$O,10,FALSE)),"")</f>
        <v/>
      </c>
      <c r="G276" s="105" t="str">
        <f>IFERROR(IF(VLOOKUP($A276,'Annex 2 EHV charges'!$D:$O,11,FALSE)=0,"",VLOOKUP($A276,'Annex 2 EHV charges'!$D:$O,11,FALSE)),"")</f>
        <v/>
      </c>
      <c r="H276" s="105" t="str">
        <f>IFERROR(IF(VLOOKUP($A276,'Annex 2 EHV charges'!$D:$O,12,FALSE)=0,"",VLOOKUP($A276,'Annex 2 EHV charges'!$D:$O,12,FALSE)),"")</f>
        <v/>
      </c>
    </row>
    <row r="277" spans="1:8" x14ac:dyDescent="0.2">
      <c r="A277" s="102" t="str">
        <f t="array" ref="A277">IFERROR(INDEX('Annex 2 EHV charges'!$D$11:$D$410, MATCH(0, IF(ISBLANK('Annex 2 EHV charges'!$D$11:$D$410),1, COUNTIF(A$4:$A276, 'Annex 2 EHV charges'!$D$11:$D$410)), 0)),"")</f>
        <v/>
      </c>
      <c r="B277" s="101" t="str">
        <f>IF($A277="","",VLOOKUP($A277,'Annex 2 EHV charges'!$D:$O,2,0))</f>
        <v/>
      </c>
      <c r="C277" s="102" t="str">
        <f>IF($A277="","",VLOOKUP($A277,'Annex 2 EHV charges'!$D:$O,3,0))</f>
        <v/>
      </c>
      <c r="D277" s="101" t="str">
        <f>IF($A277="","",VLOOKUP($A277,'Annex 2 EHV charges'!$D:$O,4,0))</f>
        <v/>
      </c>
      <c r="E277" s="103" t="str">
        <f>IFERROR(IF(VLOOKUP($A277,'Annex 2 EHV charges'!$D:$O,9,FALSE)=0,"",VLOOKUP($A277,'Annex 2 EHV charges'!$D:$O,9,FALSE)),"")</f>
        <v/>
      </c>
      <c r="F277" s="104" t="str">
        <f>IFERROR(IF(VLOOKUP($A277,'Annex 2 EHV charges'!$D:$O,10,FALSE)=0,"",VLOOKUP($A277,'Annex 2 EHV charges'!$D:$O,10,FALSE)),"")</f>
        <v/>
      </c>
      <c r="G277" s="105" t="str">
        <f>IFERROR(IF(VLOOKUP($A277,'Annex 2 EHV charges'!$D:$O,11,FALSE)=0,"",VLOOKUP($A277,'Annex 2 EHV charges'!$D:$O,11,FALSE)),"")</f>
        <v/>
      </c>
      <c r="H277" s="105" t="str">
        <f>IFERROR(IF(VLOOKUP($A277,'Annex 2 EHV charges'!$D:$O,12,FALSE)=0,"",VLOOKUP($A277,'Annex 2 EHV charges'!$D:$O,12,FALSE)),"")</f>
        <v/>
      </c>
    </row>
    <row r="278" spans="1:8" x14ac:dyDescent="0.2">
      <c r="A278" s="102" t="str">
        <f t="array" ref="A278">IFERROR(INDEX('Annex 2 EHV charges'!$D$11:$D$410, MATCH(0, IF(ISBLANK('Annex 2 EHV charges'!$D$11:$D$410),1, COUNTIF(A$4:$A277, 'Annex 2 EHV charges'!$D$11:$D$410)), 0)),"")</f>
        <v/>
      </c>
      <c r="B278" s="101" t="str">
        <f>IF($A278="","",VLOOKUP($A278,'Annex 2 EHV charges'!$D:$O,2,0))</f>
        <v/>
      </c>
      <c r="C278" s="102" t="str">
        <f>IF($A278="","",VLOOKUP($A278,'Annex 2 EHV charges'!$D:$O,3,0))</f>
        <v/>
      </c>
      <c r="D278" s="101" t="str">
        <f>IF($A278="","",VLOOKUP($A278,'Annex 2 EHV charges'!$D:$O,4,0))</f>
        <v/>
      </c>
      <c r="E278" s="103" t="str">
        <f>IFERROR(IF(VLOOKUP($A278,'Annex 2 EHV charges'!$D:$O,9,FALSE)=0,"",VLOOKUP($A278,'Annex 2 EHV charges'!$D:$O,9,FALSE)),"")</f>
        <v/>
      </c>
      <c r="F278" s="104" t="str">
        <f>IFERROR(IF(VLOOKUP($A278,'Annex 2 EHV charges'!$D:$O,10,FALSE)=0,"",VLOOKUP($A278,'Annex 2 EHV charges'!$D:$O,10,FALSE)),"")</f>
        <v/>
      </c>
      <c r="G278" s="105" t="str">
        <f>IFERROR(IF(VLOOKUP($A278,'Annex 2 EHV charges'!$D:$O,11,FALSE)=0,"",VLOOKUP($A278,'Annex 2 EHV charges'!$D:$O,11,FALSE)),"")</f>
        <v/>
      </c>
      <c r="H278" s="105" t="str">
        <f>IFERROR(IF(VLOOKUP($A278,'Annex 2 EHV charges'!$D:$O,12,FALSE)=0,"",VLOOKUP($A278,'Annex 2 EHV charges'!$D:$O,12,FALSE)),"")</f>
        <v/>
      </c>
    </row>
    <row r="279" spans="1:8" x14ac:dyDescent="0.2">
      <c r="A279" s="102" t="str">
        <f t="array" ref="A279">IFERROR(INDEX('Annex 2 EHV charges'!$D$11:$D$410, MATCH(0, IF(ISBLANK('Annex 2 EHV charges'!$D$11:$D$410),1, COUNTIF(A$4:$A278, 'Annex 2 EHV charges'!$D$11:$D$410)), 0)),"")</f>
        <v/>
      </c>
      <c r="B279" s="101" t="str">
        <f>IF($A279="","",VLOOKUP($A279,'Annex 2 EHV charges'!$D:$O,2,0))</f>
        <v/>
      </c>
      <c r="C279" s="102" t="str">
        <f>IF($A279="","",VLOOKUP($A279,'Annex 2 EHV charges'!$D:$O,3,0))</f>
        <v/>
      </c>
      <c r="D279" s="101" t="str">
        <f>IF($A279="","",VLOOKUP($A279,'Annex 2 EHV charges'!$D:$O,4,0))</f>
        <v/>
      </c>
      <c r="E279" s="103" t="str">
        <f>IFERROR(IF(VLOOKUP($A279,'Annex 2 EHV charges'!$D:$O,9,FALSE)=0,"",VLOOKUP($A279,'Annex 2 EHV charges'!$D:$O,9,FALSE)),"")</f>
        <v/>
      </c>
      <c r="F279" s="104" t="str">
        <f>IFERROR(IF(VLOOKUP($A279,'Annex 2 EHV charges'!$D:$O,10,FALSE)=0,"",VLOOKUP($A279,'Annex 2 EHV charges'!$D:$O,10,FALSE)),"")</f>
        <v/>
      </c>
      <c r="G279" s="105" t="str">
        <f>IFERROR(IF(VLOOKUP($A279,'Annex 2 EHV charges'!$D:$O,11,FALSE)=0,"",VLOOKUP($A279,'Annex 2 EHV charges'!$D:$O,11,FALSE)),"")</f>
        <v/>
      </c>
      <c r="H279" s="105" t="str">
        <f>IFERROR(IF(VLOOKUP($A279,'Annex 2 EHV charges'!$D:$O,12,FALSE)=0,"",VLOOKUP($A279,'Annex 2 EHV charges'!$D:$O,12,FALSE)),"")</f>
        <v/>
      </c>
    </row>
    <row r="280" spans="1:8" x14ac:dyDescent="0.2">
      <c r="A280" s="102" t="str">
        <f t="array" ref="A280">IFERROR(INDEX('Annex 2 EHV charges'!$D$11:$D$410, MATCH(0, IF(ISBLANK('Annex 2 EHV charges'!$D$11:$D$410),1, COUNTIF(A$4:$A279, 'Annex 2 EHV charges'!$D$11:$D$410)), 0)),"")</f>
        <v/>
      </c>
      <c r="B280" s="101" t="str">
        <f>IF($A280="","",VLOOKUP($A280,'Annex 2 EHV charges'!$D:$O,2,0))</f>
        <v/>
      </c>
      <c r="C280" s="102" t="str">
        <f>IF($A280="","",VLOOKUP($A280,'Annex 2 EHV charges'!$D:$O,3,0))</f>
        <v/>
      </c>
      <c r="D280" s="101" t="str">
        <f>IF($A280="","",VLOOKUP($A280,'Annex 2 EHV charges'!$D:$O,4,0))</f>
        <v/>
      </c>
      <c r="E280" s="103" t="str">
        <f>IFERROR(IF(VLOOKUP($A280,'Annex 2 EHV charges'!$D:$O,9,FALSE)=0,"",VLOOKUP($A280,'Annex 2 EHV charges'!$D:$O,9,FALSE)),"")</f>
        <v/>
      </c>
      <c r="F280" s="104" t="str">
        <f>IFERROR(IF(VLOOKUP($A280,'Annex 2 EHV charges'!$D:$O,10,FALSE)=0,"",VLOOKUP($A280,'Annex 2 EHV charges'!$D:$O,10,FALSE)),"")</f>
        <v/>
      </c>
      <c r="G280" s="105" t="str">
        <f>IFERROR(IF(VLOOKUP($A280,'Annex 2 EHV charges'!$D:$O,11,FALSE)=0,"",VLOOKUP($A280,'Annex 2 EHV charges'!$D:$O,11,FALSE)),"")</f>
        <v/>
      </c>
      <c r="H280" s="105" t="str">
        <f>IFERROR(IF(VLOOKUP($A280,'Annex 2 EHV charges'!$D:$O,12,FALSE)=0,"",VLOOKUP($A280,'Annex 2 EHV charges'!$D:$O,12,FALSE)),"")</f>
        <v/>
      </c>
    </row>
    <row r="281" spans="1:8" x14ac:dyDescent="0.2">
      <c r="A281" s="102" t="str">
        <f t="array" ref="A281">IFERROR(INDEX('Annex 2 EHV charges'!$D$11:$D$410, MATCH(0, IF(ISBLANK('Annex 2 EHV charges'!$D$11:$D$410),1, COUNTIF(A$4:$A280, 'Annex 2 EHV charges'!$D$11:$D$410)), 0)),"")</f>
        <v/>
      </c>
      <c r="B281" s="101" t="str">
        <f>IF($A281="","",VLOOKUP($A281,'Annex 2 EHV charges'!$D:$O,2,0))</f>
        <v/>
      </c>
      <c r="C281" s="102" t="str">
        <f>IF($A281="","",VLOOKUP($A281,'Annex 2 EHV charges'!$D:$O,3,0))</f>
        <v/>
      </c>
      <c r="D281" s="101" t="str">
        <f>IF($A281="","",VLOOKUP($A281,'Annex 2 EHV charges'!$D:$O,4,0))</f>
        <v/>
      </c>
      <c r="E281" s="103" t="str">
        <f>IFERROR(IF(VLOOKUP($A281,'Annex 2 EHV charges'!$D:$O,9,FALSE)=0,"",VLOOKUP($A281,'Annex 2 EHV charges'!$D:$O,9,FALSE)),"")</f>
        <v/>
      </c>
      <c r="F281" s="104" t="str">
        <f>IFERROR(IF(VLOOKUP($A281,'Annex 2 EHV charges'!$D:$O,10,FALSE)=0,"",VLOOKUP($A281,'Annex 2 EHV charges'!$D:$O,10,FALSE)),"")</f>
        <v/>
      </c>
      <c r="G281" s="105" t="str">
        <f>IFERROR(IF(VLOOKUP($A281,'Annex 2 EHV charges'!$D:$O,11,FALSE)=0,"",VLOOKUP($A281,'Annex 2 EHV charges'!$D:$O,11,FALSE)),"")</f>
        <v/>
      </c>
      <c r="H281" s="105" t="str">
        <f>IFERROR(IF(VLOOKUP($A281,'Annex 2 EHV charges'!$D:$O,12,FALSE)=0,"",VLOOKUP($A281,'Annex 2 EHV charges'!$D:$O,12,FALSE)),"")</f>
        <v/>
      </c>
    </row>
    <row r="282" spans="1:8" x14ac:dyDescent="0.2">
      <c r="A282" s="102" t="str">
        <f t="array" ref="A282">IFERROR(INDEX('Annex 2 EHV charges'!$D$11:$D$410, MATCH(0, IF(ISBLANK('Annex 2 EHV charges'!$D$11:$D$410),1, COUNTIF(A$4:$A281, 'Annex 2 EHV charges'!$D$11:$D$410)), 0)),"")</f>
        <v/>
      </c>
      <c r="B282" s="101" t="str">
        <f>IF($A282="","",VLOOKUP($A282,'Annex 2 EHV charges'!$D:$O,2,0))</f>
        <v/>
      </c>
      <c r="C282" s="102" t="str">
        <f>IF($A282="","",VLOOKUP($A282,'Annex 2 EHV charges'!$D:$O,3,0))</f>
        <v/>
      </c>
      <c r="D282" s="101" t="str">
        <f>IF($A282="","",VLOOKUP($A282,'Annex 2 EHV charges'!$D:$O,4,0))</f>
        <v/>
      </c>
      <c r="E282" s="103" t="str">
        <f>IFERROR(IF(VLOOKUP($A282,'Annex 2 EHV charges'!$D:$O,9,FALSE)=0,"",VLOOKUP($A282,'Annex 2 EHV charges'!$D:$O,9,FALSE)),"")</f>
        <v/>
      </c>
      <c r="F282" s="104" t="str">
        <f>IFERROR(IF(VLOOKUP($A282,'Annex 2 EHV charges'!$D:$O,10,FALSE)=0,"",VLOOKUP($A282,'Annex 2 EHV charges'!$D:$O,10,FALSE)),"")</f>
        <v/>
      </c>
      <c r="G282" s="105" t="str">
        <f>IFERROR(IF(VLOOKUP($A282,'Annex 2 EHV charges'!$D:$O,11,FALSE)=0,"",VLOOKUP($A282,'Annex 2 EHV charges'!$D:$O,11,FALSE)),"")</f>
        <v/>
      </c>
      <c r="H282" s="105" t="str">
        <f>IFERROR(IF(VLOOKUP($A282,'Annex 2 EHV charges'!$D:$O,12,FALSE)=0,"",VLOOKUP($A282,'Annex 2 EHV charges'!$D:$O,12,FALSE)),"")</f>
        <v/>
      </c>
    </row>
    <row r="283" spans="1:8" x14ac:dyDescent="0.2">
      <c r="A283" s="102" t="str">
        <f t="array" ref="A283">IFERROR(INDEX('Annex 2 EHV charges'!$D$11:$D$410, MATCH(0, IF(ISBLANK('Annex 2 EHV charges'!$D$11:$D$410),1, COUNTIF(A$4:$A282, 'Annex 2 EHV charges'!$D$11:$D$410)), 0)),"")</f>
        <v/>
      </c>
      <c r="B283" s="101" t="str">
        <f>IF($A283="","",VLOOKUP($A283,'Annex 2 EHV charges'!$D:$O,2,0))</f>
        <v/>
      </c>
      <c r="C283" s="102" t="str">
        <f>IF($A283="","",VLOOKUP($A283,'Annex 2 EHV charges'!$D:$O,3,0))</f>
        <v/>
      </c>
      <c r="D283" s="101" t="str">
        <f>IF($A283="","",VLOOKUP($A283,'Annex 2 EHV charges'!$D:$O,4,0))</f>
        <v/>
      </c>
      <c r="E283" s="103" t="str">
        <f>IFERROR(IF(VLOOKUP($A283,'Annex 2 EHV charges'!$D:$O,9,FALSE)=0,"",VLOOKUP($A283,'Annex 2 EHV charges'!$D:$O,9,FALSE)),"")</f>
        <v/>
      </c>
      <c r="F283" s="104" t="str">
        <f>IFERROR(IF(VLOOKUP($A283,'Annex 2 EHV charges'!$D:$O,10,FALSE)=0,"",VLOOKUP($A283,'Annex 2 EHV charges'!$D:$O,10,FALSE)),"")</f>
        <v/>
      </c>
      <c r="G283" s="105" t="str">
        <f>IFERROR(IF(VLOOKUP($A283,'Annex 2 EHV charges'!$D:$O,11,FALSE)=0,"",VLOOKUP($A283,'Annex 2 EHV charges'!$D:$O,11,FALSE)),"")</f>
        <v/>
      </c>
      <c r="H283" s="105" t="str">
        <f>IFERROR(IF(VLOOKUP($A283,'Annex 2 EHV charges'!$D:$O,12,FALSE)=0,"",VLOOKUP($A283,'Annex 2 EHV charges'!$D:$O,12,FALSE)),"")</f>
        <v/>
      </c>
    </row>
    <row r="284" spans="1:8" x14ac:dyDescent="0.2">
      <c r="A284" s="102" t="str">
        <f t="array" ref="A284">IFERROR(INDEX('Annex 2 EHV charges'!$D$11:$D$410, MATCH(0, IF(ISBLANK('Annex 2 EHV charges'!$D$11:$D$410),1, COUNTIF(A$4:$A283, 'Annex 2 EHV charges'!$D$11:$D$410)), 0)),"")</f>
        <v/>
      </c>
      <c r="B284" s="101" t="str">
        <f>IF($A284="","",VLOOKUP($A284,'Annex 2 EHV charges'!$D:$O,2,0))</f>
        <v/>
      </c>
      <c r="C284" s="102" t="str">
        <f>IF($A284="","",VLOOKUP($A284,'Annex 2 EHV charges'!$D:$O,3,0))</f>
        <v/>
      </c>
      <c r="D284" s="101" t="str">
        <f>IF($A284="","",VLOOKUP($A284,'Annex 2 EHV charges'!$D:$O,4,0))</f>
        <v/>
      </c>
      <c r="E284" s="103" t="str">
        <f>IFERROR(IF(VLOOKUP($A284,'Annex 2 EHV charges'!$D:$O,9,FALSE)=0,"",VLOOKUP($A284,'Annex 2 EHV charges'!$D:$O,9,FALSE)),"")</f>
        <v/>
      </c>
      <c r="F284" s="104" t="str">
        <f>IFERROR(IF(VLOOKUP($A284,'Annex 2 EHV charges'!$D:$O,10,FALSE)=0,"",VLOOKUP($A284,'Annex 2 EHV charges'!$D:$O,10,FALSE)),"")</f>
        <v/>
      </c>
      <c r="G284" s="105" t="str">
        <f>IFERROR(IF(VLOOKUP($A284,'Annex 2 EHV charges'!$D:$O,11,FALSE)=0,"",VLOOKUP($A284,'Annex 2 EHV charges'!$D:$O,11,FALSE)),"")</f>
        <v/>
      </c>
      <c r="H284" s="105" t="str">
        <f>IFERROR(IF(VLOOKUP($A284,'Annex 2 EHV charges'!$D:$O,12,FALSE)=0,"",VLOOKUP($A284,'Annex 2 EHV charges'!$D:$O,12,FALSE)),"")</f>
        <v/>
      </c>
    </row>
    <row r="285" spans="1:8" x14ac:dyDescent="0.2">
      <c r="A285" s="102" t="str">
        <f t="array" ref="A285">IFERROR(INDEX('Annex 2 EHV charges'!$D$11:$D$410, MATCH(0, IF(ISBLANK('Annex 2 EHV charges'!$D$11:$D$410),1, COUNTIF(A$4:$A284, 'Annex 2 EHV charges'!$D$11:$D$410)), 0)),"")</f>
        <v/>
      </c>
      <c r="B285" s="101" t="str">
        <f>IF($A285="","",VLOOKUP($A285,'Annex 2 EHV charges'!$D:$O,2,0))</f>
        <v/>
      </c>
      <c r="C285" s="102" t="str">
        <f>IF($A285="","",VLOOKUP($A285,'Annex 2 EHV charges'!$D:$O,3,0))</f>
        <v/>
      </c>
      <c r="D285" s="101" t="str">
        <f>IF($A285="","",VLOOKUP($A285,'Annex 2 EHV charges'!$D:$O,4,0))</f>
        <v/>
      </c>
      <c r="E285" s="103" t="str">
        <f>IFERROR(IF(VLOOKUP($A285,'Annex 2 EHV charges'!$D:$O,9,FALSE)=0,"",VLOOKUP($A285,'Annex 2 EHV charges'!$D:$O,9,FALSE)),"")</f>
        <v/>
      </c>
      <c r="F285" s="104" t="str">
        <f>IFERROR(IF(VLOOKUP($A285,'Annex 2 EHV charges'!$D:$O,10,FALSE)=0,"",VLOOKUP($A285,'Annex 2 EHV charges'!$D:$O,10,FALSE)),"")</f>
        <v/>
      </c>
      <c r="G285" s="105" t="str">
        <f>IFERROR(IF(VLOOKUP($A285,'Annex 2 EHV charges'!$D:$O,11,FALSE)=0,"",VLOOKUP($A285,'Annex 2 EHV charges'!$D:$O,11,FALSE)),"")</f>
        <v/>
      </c>
      <c r="H285" s="105" t="str">
        <f>IFERROR(IF(VLOOKUP($A285,'Annex 2 EHV charges'!$D:$O,12,FALSE)=0,"",VLOOKUP($A285,'Annex 2 EHV charges'!$D:$O,12,FALSE)),"")</f>
        <v/>
      </c>
    </row>
    <row r="286" spans="1:8" x14ac:dyDescent="0.2">
      <c r="A286" s="102" t="str">
        <f t="array" ref="A286">IFERROR(INDEX('Annex 2 EHV charges'!$D$11:$D$410, MATCH(0, IF(ISBLANK('Annex 2 EHV charges'!$D$11:$D$410),1, COUNTIF(A$4:$A285, 'Annex 2 EHV charges'!$D$11:$D$410)), 0)),"")</f>
        <v/>
      </c>
      <c r="B286" s="101" t="str">
        <f>IF($A286="","",VLOOKUP($A286,'Annex 2 EHV charges'!$D:$O,2,0))</f>
        <v/>
      </c>
      <c r="C286" s="102" t="str">
        <f>IF($A286="","",VLOOKUP($A286,'Annex 2 EHV charges'!$D:$O,3,0))</f>
        <v/>
      </c>
      <c r="D286" s="101" t="str">
        <f>IF($A286="","",VLOOKUP($A286,'Annex 2 EHV charges'!$D:$O,4,0))</f>
        <v/>
      </c>
      <c r="E286" s="103" t="str">
        <f>IFERROR(IF(VLOOKUP($A286,'Annex 2 EHV charges'!$D:$O,9,FALSE)=0,"",VLOOKUP($A286,'Annex 2 EHV charges'!$D:$O,9,FALSE)),"")</f>
        <v/>
      </c>
      <c r="F286" s="104" t="str">
        <f>IFERROR(IF(VLOOKUP($A286,'Annex 2 EHV charges'!$D:$O,10,FALSE)=0,"",VLOOKUP($A286,'Annex 2 EHV charges'!$D:$O,10,FALSE)),"")</f>
        <v/>
      </c>
      <c r="G286" s="105" t="str">
        <f>IFERROR(IF(VLOOKUP($A286,'Annex 2 EHV charges'!$D:$O,11,FALSE)=0,"",VLOOKUP($A286,'Annex 2 EHV charges'!$D:$O,11,FALSE)),"")</f>
        <v/>
      </c>
      <c r="H286" s="105" t="str">
        <f>IFERROR(IF(VLOOKUP($A286,'Annex 2 EHV charges'!$D:$O,12,FALSE)=0,"",VLOOKUP($A286,'Annex 2 EHV charges'!$D:$O,12,FALSE)),"")</f>
        <v/>
      </c>
    </row>
    <row r="287" spans="1:8" x14ac:dyDescent="0.2">
      <c r="A287" s="102" t="str">
        <f t="array" ref="A287">IFERROR(INDEX('Annex 2 EHV charges'!$D$11:$D$410, MATCH(0, IF(ISBLANK('Annex 2 EHV charges'!$D$11:$D$410),1, COUNTIF(A$4:$A286, 'Annex 2 EHV charges'!$D$11:$D$410)), 0)),"")</f>
        <v/>
      </c>
      <c r="B287" s="101" t="str">
        <f>IF($A287="","",VLOOKUP($A287,'Annex 2 EHV charges'!$D:$O,2,0))</f>
        <v/>
      </c>
      <c r="C287" s="102" t="str">
        <f>IF($A287="","",VLOOKUP($A287,'Annex 2 EHV charges'!$D:$O,3,0))</f>
        <v/>
      </c>
      <c r="D287" s="101" t="str">
        <f>IF($A287="","",VLOOKUP($A287,'Annex 2 EHV charges'!$D:$O,4,0))</f>
        <v/>
      </c>
      <c r="E287" s="103" t="str">
        <f>IFERROR(IF(VLOOKUP($A287,'Annex 2 EHV charges'!$D:$O,9,FALSE)=0,"",VLOOKUP($A287,'Annex 2 EHV charges'!$D:$O,9,FALSE)),"")</f>
        <v/>
      </c>
      <c r="F287" s="104" t="str">
        <f>IFERROR(IF(VLOOKUP($A287,'Annex 2 EHV charges'!$D:$O,10,FALSE)=0,"",VLOOKUP($A287,'Annex 2 EHV charges'!$D:$O,10,FALSE)),"")</f>
        <v/>
      </c>
      <c r="G287" s="105" t="str">
        <f>IFERROR(IF(VLOOKUP($A287,'Annex 2 EHV charges'!$D:$O,11,FALSE)=0,"",VLOOKUP($A287,'Annex 2 EHV charges'!$D:$O,11,FALSE)),"")</f>
        <v/>
      </c>
      <c r="H287" s="105" t="str">
        <f>IFERROR(IF(VLOOKUP($A287,'Annex 2 EHV charges'!$D:$O,12,FALSE)=0,"",VLOOKUP($A287,'Annex 2 EHV charges'!$D:$O,12,FALSE)),"")</f>
        <v/>
      </c>
    </row>
    <row r="288" spans="1:8" x14ac:dyDescent="0.2">
      <c r="A288" s="102" t="str">
        <f t="array" ref="A288">IFERROR(INDEX('Annex 2 EHV charges'!$D$11:$D$410, MATCH(0, IF(ISBLANK('Annex 2 EHV charges'!$D$11:$D$410),1, COUNTIF(A$4:$A287, 'Annex 2 EHV charges'!$D$11:$D$410)), 0)),"")</f>
        <v/>
      </c>
      <c r="B288" s="101" t="str">
        <f>IF($A288="","",VLOOKUP($A288,'Annex 2 EHV charges'!$D:$O,2,0))</f>
        <v/>
      </c>
      <c r="C288" s="102" t="str">
        <f>IF($A288="","",VLOOKUP($A288,'Annex 2 EHV charges'!$D:$O,3,0))</f>
        <v/>
      </c>
      <c r="D288" s="101" t="str">
        <f>IF($A288="","",VLOOKUP($A288,'Annex 2 EHV charges'!$D:$O,4,0))</f>
        <v/>
      </c>
      <c r="E288" s="103" t="str">
        <f>IFERROR(IF(VLOOKUP($A288,'Annex 2 EHV charges'!$D:$O,9,FALSE)=0,"",VLOOKUP($A288,'Annex 2 EHV charges'!$D:$O,9,FALSE)),"")</f>
        <v/>
      </c>
      <c r="F288" s="104" t="str">
        <f>IFERROR(IF(VLOOKUP($A288,'Annex 2 EHV charges'!$D:$O,10,FALSE)=0,"",VLOOKUP($A288,'Annex 2 EHV charges'!$D:$O,10,FALSE)),"")</f>
        <v/>
      </c>
      <c r="G288" s="105" t="str">
        <f>IFERROR(IF(VLOOKUP($A288,'Annex 2 EHV charges'!$D:$O,11,FALSE)=0,"",VLOOKUP($A288,'Annex 2 EHV charges'!$D:$O,11,FALSE)),"")</f>
        <v/>
      </c>
      <c r="H288" s="105" t="str">
        <f>IFERROR(IF(VLOOKUP($A288,'Annex 2 EHV charges'!$D:$O,12,FALSE)=0,"",VLOOKUP($A288,'Annex 2 EHV charges'!$D:$O,12,FALSE)),"")</f>
        <v/>
      </c>
    </row>
    <row r="289" spans="1:8" x14ac:dyDescent="0.2">
      <c r="A289" s="102" t="str">
        <f t="array" ref="A289">IFERROR(INDEX('Annex 2 EHV charges'!$D$11:$D$410, MATCH(0, IF(ISBLANK('Annex 2 EHV charges'!$D$11:$D$410),1, COUNTIF(A$4:$A288, 'Annex 2 EHV charges'!$D$11:$D$410)), 0)),"")</f>
        <v/>
      </c>
      <c r="B289" s="101" t="str">
        <f>IF($A289="","",VLOOKUP($A289,'Annex 2 EHV charges'!$D:$O,2,0))</f>
        <v/>
      </c>
      <c r="C289" s="102" t="str">
        <f>IF($A289="","",VLOOKUP($A289,'Annex 2 EHV charges'!$D:$O,3,0))</f>
        <v/>
      </c>
      <c r="D289" s="101" t="str">
        <f>IF($A289="","",VLOOKUP($A289,'Annex 2 EHV charges'!$D:$O,4,0))</f>
        <v/>
      </c>
      <c r="E289" s="103" t="str">
        <f>IFERROR(IF(VLOOKUP($A289,'Annex 2 EHV charges'!$D:$O,9,FALSE)=0,"",VLOOKUP($A289,'Annex 2 EHV charges'!$D:$O,9,FALSE)),"")</f>
        <v/>
      </c>
      <c r="F289" s="104" t="str">
        <f>IFERROR(IF(VLOOKUP($A289,'Annex 2 EHV charges'!$D:$O,10,FALSE)=0,"",VLOOKUP($A289,'Annex 2 EHV charges'!$D:$O,10,FALSE)),"")</f>
        <v/>
      </c>
      <c r="G289" s="105" t="str">
        <f>IFERROR(IF(VLOOKUP($A289,'Annex 2 EHV charges'!$D:$O,11,FALSE)=0,"",VLOOKUP($A289,'Annex 2 EHV charges'!$D:$O,11,FALSE)),"")</f>
        <v/>
      </c>
      <c r="H289" s="105" t="str">
        <f>IFERROR(IF(VLOOKUP($A289,'Annex 2 EHV charges'!$D:$O,12,FALSE)=0,"",VLOOKUP($A289,'Annex 2 EHV charges'!$D:$O,12,FALSE)),"")</f>
        <v/>
      </c>
    </row>
    <row r="290" spans="1:8" x14ac:dyDescent="0.2">
      <c r="A290" s="102" t="str">
        <f t="array" ref="A290">IFERROR(INDEX('Annex 2 EHV charges'!$D$11:$D$410, MATCH(0, IF(ISBLANK('Annex 2 EHV charges'!$D$11:$D$410),1, COUNTIF(A$4:$A289, 'Annex 2 EHV charges'!$D$11:$D$410)), 0)),"")</f>
        <v/>
      </c>
      <c r="B290" s="101" t="str">
        <f>IF($A290="","",VLOOKUP($A290,'Annex 2 EHV charges'!$D:$O,2,0))</f>
        <v/>
      </c>
      <c r="C290" s="102" t="str">
        <f>IF($A290="","",VLOOKUP($A290,'Annex 2 EHV charges'!$D:$O,3,0))</f>
        <v/>
      </c>
      <c r="D290" s="101" t="str">
        <f>IF($A290="","",VLOOKUP($A290,'Annex 2 EHV charges'!$D:$O,4,0))</f>
        <v/>
      </c>
      <c r="E290" s="103" t="str">
        <f>IFERROR(IF(VLOOKUP($A290,'Annex 2 EHV charges'!$D:$O,9,FALSE)=0,"",VLOOKUP($A290,'Annex 2 EHV charges'!$D:$O,9,FALSE)),"")</f>
        <v/>
      </c>
      <c r="F290" s="104" t="str">
        <f>IFERROR(IF(VLOOKUP($A290,'Annex 2 EHV charges'!$D:$O,10,FALSE)=0,"",VLOOKUP($A290,'Annex 2 EHV charges'!$D:$O,10,FALSE)),"")</f>
        <v/>
      </c>
      <c r="G290" s="105" t="str">
        <f>IFERROR(IF(VLOOKUP($A290,'Annex 2 EHV charges'!$D:$O,11,FALSE)=0,"",VLOOKUP($A290,'Annex 2 EHV charges'!$D:$O,11,FALSE)),"")</f>
        <v/>
      </c>
      <c r="H290" s="105" t="str">
        <f>IFERROR(IF(VLOOKUP($A290,'Annex 2 EHV charges'!$D:$O,12,FALSE)=0,"",VLOOKUP($A290,'Annex 2 EHV charges'!$D:$O,12,FALSE)),"")</f>
        <v/>
      </c>
    </row>
    <row r="291" spans="1:8" x14ac:dyDescent="0.2">
      <c r="A291" s="102" t="str">
        <f t="array" ref="A291">IFERROR(INDEX('Annex 2 EHV charges'!$D$11:$D$410, MATCH(0, IF(ISBLANK('Annex 2 EHV charges'!$D$11:$D$410),1, COUNTIF(A$4:$A290, 'Annex 2 EHV charges'!$D$11:$D$410)), 0)),"")</f>
        <v/>
      </c>
      <c r="B291" s="101" t="str">
        <f>IF($A291="","",VLOOKUP($A291,'Annex 2 EHV charges'!$D:$O,2,0))</f>
        <v/>
      </c>
      <c r="C291" s="102" t="str">
        <f>IF($A291="","",VLOOKUP($A291,'Annex 2 EHV charges'!$D:$O,3,0))</f>
        <v/>
      </c>
      <c r="D291" s="101" t="str">
        <f>IF($A291="","",VLOOKUP($A291,'Annex 2 EHV charges'!$D:$O,4,0))</f>
        <v/>
      </c>
      <c r="E291" s="103" t="str">
        <f>IFERROR(IF(VLOOKUP($A291,'Annex 2 EHV charges'!$D:$O,9,FALSE)=0,"",VLOOKUP($A291,'Annex 2 EHV charges'!$D:$O,9,FALSE)),"")</f>
        <v/>
      </c>
      <c r="F291" s="104" t="str">
        <f>IFERROR(IF(VLOOKUP($A291,'Annex 2 EHV charges'!$D:$O,10,FALSE)=0,"",VLOOKUP($A291,'Annex 2 EHV charges'!$D:$O,10,FALSE)),"")</f>
        <v/>
      </c>
      <c r="G291" s="105" t="str">
        <f>IFERROR(IF(VLOOKUP($A291,'Annex 2 EHV charges'!$D:$O,11,FALSE)=0,"",VLOOKUP($A291,'Annex 2 EHV charges'!$D:$O,11,FALSE)),"")</f>
        <v/>
      </c>
      <c r="H291" s="105" t="str">
        <f>IFERROR(IF(VLOOKUP($A291,'Annex 2 EHV charges'!$D:$O,12,FALSE)=0,"",VLOOKUP($A291,'Annex 2 EHV charges'!$D:$O,12,FALSE)),"")</f>
        <v/>
      </c>
    </row>
    <row r="292" spans="1:8" x14ac:dyDescent="0.2">
      <c r="A292" s="102" t="str">
        <f t="array" ref="A292">IFERROR(INDEX('Annex 2 EHV charges'!$D$11:$D$410, MATCH(0, IF(ISBLANK('Annex 2 EHV charges'!$D$11:$D$410),1, COUNTIF(A$4:$A291, 'Annex 2 EHV charges'!$D$11:$D$410)), 0)),"")</f>
        <v/>
      </c>
      <c r="B292" s="101" t="str">
        <f>IF($A292="","",VLOOKUP($A292,'Annex 2 EHV charges'!$D:$O,2,0))</f>
        <v/>
      </c>
      <c r="C292" s="102" t="str">
        <f>IF($A292="","",VLOOKUP($A292,'Annex 2 EHV charges'!$D:$O,3,0))</f>
        <v/>
      </c>
      <c r="D292" s="101" t="str">
        <f>IF($A292="","",VLOOKUP($A292,'Annex 2 EHV charges'!$D:$O,4,0))</f>
        <v/>
      </c>
      <c r="E292" s="103" t="str">
        <f>IFERROR(IF(VLOOKUP($A292,'Annex 2 EHV charges'!$D:$O,9,FALSE)=0,"",VLOOKUP($A292,'Annex 2 EHV charges'!$D:$O,9,FALSE)),"")</f>
        <v/>
      </c>
      <c r="F292" s="104" t="str">
        <f>IFERROR(IF(VLOOKUP($A292,'Annex 2 EHV charges'!$D:$O,10,FALSE)=0,"",VLOOKUP($A292,'Annex 2 EHV charges'!$D:$O,10,FALSE)),"")</f>
        <v/>
      </c>
      <c r="G292" s="105" t="str">
        <f>IFERROR(IF(VLOOKUP($A292,'Annex 2 EHV charges'!$D:$O,11,FALSE)=0,"",VLOOKUP($A292,'Annex 2 EHV charges'!$D:$O,11,FALSE)),"")</f>
        <v/>
      </c>
      <c r="H292" s="105" t="str">
        <f>IFERROR(IF(VLOOKUP($A292,'Annex 2 EHV charges'!$D:$O,12,FALSE)=0,"",VLOOKUP($A292,'Annex 2 EHV charges'!$D:$O,12,FALSE)),"")</f>
        <v/>
      </c>
    </row>
    <row r="293" spans="1:8" x14ac:dyDescent="0.2">
      <c r="A293" s="102" t="str">
        <f t="array" ref="A293">IFERROR(INDEX('Annex 2 EHV charges'!$D$11:$D$410, MATCH(0, IF(ISBLANK('Annex 2 EHV charges'!$D$11:$D$410),1, COUNTIF(A$4:$A292, 'Annex 2 EHV charges'!$D$11:$D$410)), 0)),"")</f>
        <v/>
      </c>
      <c r="B293" s="101" t="str">
        <f>IF($A293="","",VLOOKUP($A293,'Annex 2 EHV charges'!$D:$O,2,0))</f>
        <v/>
      </c>
      <c r="C293" s="102" t="str">
        <f>IF($A293="","",VLOOKUP($A293,'Annex 2 EHV charges'!$D:$O,3,0))</f>
        <v/>
      </c>
      <c r="D293" s="101" t="str">
        <f>IF($A293="","",VLOOKUP($A293,'Annex 2 EHV charges'!$D:$O,4,0))</f>
        <v/>
      </c>
      <c r="E293" s="103" t="str">
        <f>IFERROR(IF(VLOOKUP($A293,'Annex 2 EHV charges'!$D:$O,9,FALSE)=0,"",VLOOKUP($A293,'Annex 2 EHV charges'!$D:$O,9,FALSE)),"")</f>
        <v/>
      </c>
      <c r="F293" s="104" t="str">
        <f>IFERROR(IF(VLOOKUP($A293,'Annex 2 EHV charges'!$D:$O,10,FALSE)=0,"",VLOOKUP($A293,'Annex 2 EHV charges'!$D:$O,10,FALSE)),"")</f>
        <v/>
      </c>
      <c r="G293" s="105" t="str">
        <f>IFERROR(IF(VLOOKUP($A293,'Annex 2 EHV charges'!$D:$O,11,FALSE)=0,"",VLOOKUP($A293,'Annex 2 EHV charges'!$D:$O,11,FALSE)),"")</f>
        <v/>
      </c>
      <c r="H293" s="105" t="str">
        <f>IFERROR(IF(VLOOKUP($A293,'Annex 2 EHV charges'!$D:$O,12,FALSE)=0,"",VLOOKUP($A293,'Annex 2 EHV charges'!$D:$O,12,FALSE)),"")</f>
        <v/>
      </c>
    </row>
    <row r="294" spans="1:8" x14ac:dyDescent="0.2">
      <c r="A294" s="102" t="str">
        <f t="array" ref="A294">IFERROR(INDEX('Annex 2 EHV charges'!$D$11:$D$410, MATCH(0, IF(ISBLANK('Annex 2 EHV charges'!$D$11:$D$410),1, COUNTIF(A$4:$A293, 'Annex 2 EHV charges'!$D$11:$D$410)), 0)),"")</f>
        <v/>
      </c>
      <c r="B294" s="101" t="str">
        <f>IF($A294="","",VLOOKUP($A294,'Annex 2 EHV charges'!$D:$O,2,0))</f>
        <v/>
      </c>
      <c r="C294" s="102" t="str">
        <f>IF($A294="","",VLOOKUP($A294,'Annex 2 EHV charges'!$D:$O,3,0))</f>
        <v/>
      </c>
      <c r="D294" s="101" t="str">
        <f>IF($A294="","",VLOOKUP($A294,'Annex 2 EHV charges'!$D:$O,4,0))</f>
        <v/>
      </c>
      <c r="E294" s="103" t="str">
        <f>IFERROR(IF(VLOOKUP($A294,'Annex 2 EHV charges'!$D:$O,9,FALSE)=0,"",VLOOKUP($A294,'Annex 2 EHV charges'!$D:$O,9,FALSE)),"")</f>
        <v/>
      </c>
      <c r="F294" s="104" t="str">
        <f>IFERROR(IF(VLOOKUP($A294,'Annex 2 EHV charges'!$D:$O,10,FALSE)=0,"",VLOOKUP($A294,'Annex 2 EHV charges'!$D:$O,10,FALSE)),"")</f>
        <v/>
      </c>
      <c r="G294" s="105" t="str">
        <f>IFERROR(IF(VLOOKUP($A294,'Annex 2 EHV charges'!$D:$O,11,FALSE)=0,"",VLOOKUP($A294,'Annex 2 EHV charges'!$D:$O,11,FALSE)),"")</f>
        <v/>
      </c>
      <c r="H294" s="105" t="str">
        <f>IFERROR(IF(VLOOKUP($A294,'Annex 2 EHV charges'!$D:$O,12,FALSE)=0,"",VLOOKUP($A294,'Annex 2 EHV charges'!$D:$O,12,FALSE)),"")</f>
        <v/>
      </c>
    </row>
    <row r="295" spans="1:8" x14ac:dyDescent="0.2">
      <c r="A295" s="102" t="str">
        <f t="array" ref="A295">IFERROR(INDEX('Annex 2 EHV charges'!$D$11:$D$410, MATCH(0, IF(ISBLANK('Annex 2 EHV charges'!$D$11:$D$410),1, COUNTIF(A$4:$A294, 'Annex 2 EHV charges'!$D$11:$D$410)), 0)),"")</f>
        <v/>
      </c>
      <c r="B295" s="101" t="str">
        <f>IF($A295="","",VLOOKUP($A295,'Annex 2 EHV charges'!$D:$O,2,0))</f>
        <v/>
      </c>
      <c r="C295" s="102" t="str">
        <f>IF($A295="","",VLOOKUP($A295,'Annex 2 EHV charges'!$D:$O,3,0))</f>
        <v/>
      </c>
      <c r="D295" s="101" t="str">
        <f>IF($A295="","",VLOOKUP($A295,'Annex 2 EHV charges'!$D:$O,4,0))</f>
        <v/>
      </c>
      <c r="E295" s="103" t="str">
        <f>IFERROR(IF(VLOOKUP($A295,'Annex 2 EHV charges'!$D:$O,9,FALSE)=0,"",VLOOKUP($A295,'Annex 2 EHV charges'!$D:$O,9,FALSE)),"")</f>
        <v/>
      </c>
      <c r="F295" s="104" t="str">
        <f>IFERROR(IF(VLOOKUP($A295,'Annex 2 EHV charges'!$D:$O,10,FALSE)=0,"",VLOOKUP($A295,'Annex 2 EHV charges'!$D:$O,10,FALSE)),"")</f>
        <v/>
      </c>
      <c r="G295" s="105" t="str">
        <f>IFERROR(IF(VLOOKUP($A295,'Annex 2 EHV charges'!$D:$O,11,FALSE)=0,"",VLOOKUP($A295,'Annex 2 EHV charges'!$D:$O,11,FALSE)),"")</f>
        <v/>
      </c>
      <c r="H295" s="105" t="str">
        <f>IFERROR(IF(VLOOKUP($A295,'Annex 2 EHV charges'!$D:$O,12,FALSE)=0,"",VLOOKUP($A295,'Annex 2 EHV charges'!$D:$O,12,FALSE)),"")</f>
        <v/>
      </c>
    </row>
    <row r="296" spans="1:8" x14ac:dyDescent="0.2">
      <c r="A296" s="102" t="str">
        <f t="array" ref="A296">IFERROR(INDEX('Annex 2 EHV charges'!$D$11:$D$410, MATCH(0, IF(ISBLANK('Annex 2 EHV charges'!$D$11:$D$410),1, COUNTIF(A$4:$A295, 'Annex 2 EHV charges'!$D$11:$D$410)), 0)),"")</f>
        <v/>
      </c>
      <c r="B296" s="101" t="str">
        <f>IF($A296="","",VLOOKUP($A296,'Annex 2 EHV charges'!$D:$O,2,0))</f>
        <v/>
      </c>
      <c r="C296" s="102" t="str">
        <f>IF($A296="","",VLOOKUP($A296,'Annex 2 EHV charges'!$D:$O,3,0))</f>
        <v/>
      </c>
      <c r="D296" s="101" t="str">
        <f>IF($A296="","",VLOOKUP($A296,'Annex 2 EHV charges'!$D:$O,4,0))</f>
        <v/>
      </c>
      <c r="E296" s="103" t="str">
        <f>IFERROR(IF(VLOOKUP($A296,'Annex 2 EHV charges'!$D:$O,9,FALSE)=0,"",VLOOKUP($A296,'Annex 2 EHV charges'!$D:$O,9,FALSE)),"")</f>
        <v/>
      </c>
      <c r="F296" s="104" t="str">
        <f>IFERROR(IF(VLOOKUP($A296,'Annex 2 EHV charges'!$D:$O,10,FALSE)=0,"",VLOOKUP($A296,'Annex 2 EHV charges'!$D:$O,10,FALSE)),"")</f>
        <v/>
      </c>
      <c r="G296" s="105" t="str">
        <f>IFERROR(IF(VLOOKUP($A296,'Annex 2 EHV charges'!$D:$O,11,FALSE)=0,"",VLOOKUP($A296,'Annex 2 EHV charges'!$D:$O,11,FALSE)),"")</f>
        <v/>
      </c>
      <c r="H296" s="105" t="str">
        <f>IFERROR(IF(VLOOKUP($A296,'Annex 2 EHV charges'!$D:$O,12,FALSE)=0,"",VLOOKUP($A296,'Annex 2 EHV charges'!$D:$O,12,FALSE)),"")</f>
        <v/>
      </c>
    </row>
    <row r="297" spans="1:8" x14ac:dyDescent="0.2">
      <c r="A297" s="102" t="str">
        <f t="array" ref="A297">IFERROR(INDEX('Annex 2 EHV charges'!$D$11:$D$410, MATCH(0, IF(ISBLANK('Annex 2 EHV charges'!$D$11:$D$410),1, COUNTIF(A$4:$A296, 'Annex 2 EHV charges'!$D$11:$D$410)), 0)),"")</f>
        <v/>
      </c>
      <c r="B297" s="101" t="str">
        <f>IF($A297="","",VLOOKUP($A297,'Annex 2 EHV charges'!$D:$O,2,0))</f>
        <v/>
      </c>
      <c r="C297" s="102" t="str">
        <f>IF($A297="","",VLOOKUP($A297,'Annex 2 EHV charges'!$D:$O,3,0))</f>
        <v/>
      </c>
      <c r="D297" s="101" t="str">
        <f>IF($A297="","",VLOOKUP($A297,'Annex 2 EHV charges'!$D:$O,4,0))</f>
        <v/>
      </c>
      <c r="E297" s="103" t="str">
        <f>IFERROR(IF(VLOOKUP($A297,'Annex 2 EHV charges'!$D:$O,9,FALSE)=0,"",VLOOKUP($A297,'Annex 2 EHV charges'!$D:$O,9,FALSE)),"")</f>
        <v/>
      </c>
      <c r="F297" s="104" t="str">
        <f>IFERROR(IF(VLOOKUP($A297,'Annex 2 EHV charges'!$D:$O,10,FALSE)=0,"",VLOOKUP($A297,'Annex 2 EHV charges'!$D:$O,10,FALSE)),"")</f>
        <v/>
      </c>
      <c r="G297" s="105" t="str">
        <f>IFERROR(IF(VLOOKUP($A297,'Annex 2 EHV charges'!$D:$O,11,FALSE)=0,"",VLOOKUP($A297,'Annex 2 EHV charges'!$D:$O,11,FALSE)),"")</f>
        <v/>
      </c>
      <c r="H297" s="105" t="str">
        <f>IFERROR(IF(VLOOKUP($A297,'Annex 2 EHV charges'!$D:$O,12,FALSE)=0,"",VLOOKUP($A297,'Annex 2 EHV charges'!$D:$O,12,FALSE)),"")</f>
        <v/>
      </c>
    </row>
    <row r="298" spans="1:8" x14ac:dyDescent="0.2">
      <c r="A298" s="102" t="str">
        <f t="array" ref="A298">IFERROR(INDEX('Annex 2 EHV charges'!$D$11:$D$410, MATCH(0, IF(ISBLANK('Annex 2 EHV charges'!$D$11:$D$410),1, COUNTIF(A$4:$A297, 'Annex 2 EHV charges'!$D$11:$D$410)), 0)),"")</f>
        <v/>
      </c>
      <c r="B298" s="101" t="str">
        <f>IF($A298="","",VLOOKUP($A298,'Annex 2 EHV charges'!$D:$O,2,0))</f>
        <v/>
      </c>
      <c r="C298" s="102" t="str">
        <f>IF($A298="","",VLOOKUP($A298,'Annex 2 EHV charges'!$D:$O,3,0))</f>
        <v/>
      </c>
      <c r="D298" s="101" t="str">
        <f>IF($A298="","",VLOOKUP($A298,'Annex 2 EHV charges'!$D:$O,4,0))</f>
        <v/>
      </c>
      <c r="E298" s="103" t="str">
        <f>IFERROR(IF(VLOOKUP($A298,'Annex 2 EHV charges'!$D:$O,9,FALSE)=0,"",VLOOKUP($A298,'Annex 2 EHV charges'!$D:$O,9,FALSE)),"")</f>
        <v/>
      </c>
      <c r="F298" s="104" t="str">
        <f>IFERROR(IF(VLOOKUP($A298,'Annex 2 EHV charges'!$D:$O,10,FALSE)=0,"",VLOOKUP($A298,'Annex 2 EHV charges'!$D:$O,10,FALSE)),"")</f>
        <v/>
      </c>
      <c r="G298" s="105" t="str">
        <f>IFERROR(IF(VLOOKUP($A298,'Annex 2 EHV charges'!$D:$O,11,FALSE)=0,"",VLOOKUP($A298,'Annex 2 EHV charges'!$D:$O,11,FALSE)),"")</f>
        <v/>
      </c>
      <c r="H298" s="105" t="str">
        <f>IFERROR(IF(VLOOKUP($A298,'Annex 2 EHV charges'!$D:$O,12,FALSE)=0,"",VLOOKUP($A298,'Annex 2 EHV charges'!$D:$O,12,FALSE)),"")</f>
        <v/>
      </c>
    </row>
    <row r="299" spans="1:8" x14ac:dyDescent="0.2">
      <c r="A299" s="102" t="str">
        <f t="array" ref="A299">IFERROR(INDEX('Annex 2 EHV charges'!$D$11:$D$410, MATCH(0, IF(ISBLANK('Annex 2 EHV charges'!$D$11:$D$410),1, COUNTIF(A$4:$A298, 'Annex 2 EHV charges'!$D$11:$D$410)), 0)),"")</f>
        <v/>
      </c>
      <c r="B299" s="101" t="str">
        <f>IF($A299="","",VLOOKUP($A299,'Annex 2 EHV charges'!$D:$O,2,0))</f>
        <v/>
      </c>
      <c r="C299" s="102" t="str">
        <f>IF($A299="","",VLOOKUP($A299,'Annex 2 EHV charges'!$D:$O,3,0))</f>
        <v/>
      </c>
      <c r="D299" s="101" t="str">
        <f>IF($A299="","",VLOOKUP($A299,'Annex 2 EHV charges'!$D:$O,4,0))</f>
        <v/>
      </c>
      <c r="E299" s="103" t="str">
        <f>IFERROR(IF(VLOOKUP($A299,'Annex 2 EHV charges'!$D:$O,9,FALSE)=0,"",VLOOKUP($A299,'Annex 2 EHV charges'!$D:$O,9,FALSE)),"")</f>
        <v/>
      </c>
      <c r="F299" s="104" t="str">
        <f>IFERROR(IF(VLOOKUP($A299,'Annex 2 EHV charges'!$D:$O,10,FALSE)=0,"",VLOOKUP($A299,'Annex 2 EHV charges'!$D:$O,10,FALSE)),"")</f>
        <v/>
      </c>
      <c r="G299" s="105" t="str">
        <f>IFERROR(IF(VLOOKUP($A299,'Annex 2 EHV charges'!$D:$O,11,FALSE)=0,"",VLOOKUP($A299,'Annex 2 EHV charges'!$D:$O,11,FALSE)),"")</f>
        <v/>
      </c>
      <c r="H299" s="105" t="str">
        <f>IFERROR(IF(VLOOKUP($A299,'Annex 2 EHV charges'!$D:$O,12,FALSE)=0,"",VLOOKUP($A299,'Annex 2 EHV charges'!$D:$O,12,FALSE)),"")</f>
        <v/>
      </c>
    </row>
    <row r="300" spans="1:8" x14ac:dyDescent="0.2">
      <c r="A300" s="102" t="str">
        <f t="array" ref="A300">IFERROR(INDEX('Annex 2 EHV charges'!$D$11:$D$410, MATCH(0, IF(ISBLANK('Annex 2 EHV charges'!$D$11:$D$410),1, COUNTIF(A$4:$A299, 'Annex 2 EHV charges'!$D$11:$D$410)), 0)),"")</f>
        <v/>
      </c>
      <c r="B300" s="101" t="str">
        <f>IF($A300="","",VLOOKUP($A300,'Annex 2 EHV charges'!$D:$O,2,0))</f>
        <v/>
      </c>
      <c r="C300" s="102" t="str">
        <f>IF($A300="","",VLOOKUP($A300,'Annex 2 EHV charges'!$D:$O,3,0))</f>
        <v/>
      </c>
      <c r="D300" s="101" t="str">
        <f>IF($A300="","",VLOOKUP($A300,'Annex 2 EHV charges'!$D:$O,4,0))</f>
        <v/>
      </c>
      <c r="E300" s="103" t="str">
        <f>IFERROR(IF(VLOOKUP($A300,'Annex 2 EHV charges'!$D:$O,9,FALSE)=0,"",VLOOKUP($A300,'Annex 2 EHV charges'!$D:$O,9,FALSE)),"")</f>
        <v/>
      </c>
      <c r="F300" s="104" t="str">
        <f>IFERROR(IF(VLOOKUP($A300,'Annex 2 EHV charges'!$D:$O,10,FALSE)=0,"",VLOOKUP($A300,'Annex 2 EHV charges'!$D:$O,10,FALSE)),"")</f>
        <v/>
      </c>
      <c r="G300" s="105" t="str">
        <f>IFERROR(IF(VLOOKUP($A300,'Annex 2 EHV charges'!$D:$O,11,FALSE)=0,"",VLOOKUP($A300,'Annex 2 EHV charges'!$D:$O,11,FALSE)),"")</f>
        <v/>
      </c>
      <c r="H300" s="105" t="str">
        <f>IFERROR(IF(VLOOKUP($A300,'Annex 2 EHV charges'!$D:$O,12,FALSE)=0,"",VLOOKUP($A300,'Annex 2 EHV charges'!$D:$O,12,FALSE)),"")</f>
        <v/>
      </c>
    </row>
    <row r="301" spans="1:8" x14ac:dyDescent="0.2">
      <c r="A301" s="102" t="str">
        <f t="array" ref="A301">IFERROR(INDEX('Annex 2 EHV charges'!$D$11:$D$410, MATCH(0, IF(ISBLANK('Annex 2 EHV charges'!$D$11:$D$410),1, COUNTIF(A$4:$A300, 'Annex 2 EHV charges'!$D$11:$D$410)), 0)),"")</f>
        <v/>
      </c>
      <c r="B301" s="101" t="str">
        <f>IF($A301="","",VLOOKUP($A301,'Annex 2 EHV charges'!$D:$O,2,0))</f>
        <v/>
      </c>
      <c r="C301" s="102" t="str">
        <f>IF($A301="","",VLOOKUP($A301,'Annex 2 EHV charges'!$D:$O,3,0))</f>
        <v/>
      </c>
      <c r="D301" s="101" t="str">
        <f>IF($A301="","",VLOOKUP($A301,'Annex 2 EHV charges'!$D:$O,4,0))</f>
        <v/>
      </c>
      <c r="E301" s="103" t="str">
        <f>IFERROR(IF(VLOOKUP($A301,'Annex 2 EHV charges'!$D:$O,9,FALSE)=0,"",VLOOKUP($A301,'Annex 2 EHV charges'!$D:$O,9,FALSE)),"")</f>
        <v/>
      </c>
      <c r="F301" s="104" t="str">
        <f>IFERROR(IF(VLOOKUP($A301,'Annex 2 EHV charges'!$D:$O,10,FALSE)=0,"",VLOOKUP($A301,'Annex 2 EHV charges'!$D:$O,10,FALSE)),"")</f>
        <v/>
      </c>
      <c r="G301" s="105" t="str">
        <f>IFERROR(IF(VLOOKUP($A301,'Annex 2 EHV charges'!$D:$O,11,FALSE)=0,"",VLOOKUP($A301,'Annex 2 EHV charges'!$D:$O,11,FALSE)),"")</f>
        <v/>
      </c>
      <c r="H301" s="105" t="str">
        <f>IFERROR(IF(VLOOKUP($A301,'Annex 2 EHV charges'!$D:$O,12,FALSE)=0,"",VLOOKUP($A301,'Annex 2 EHV charges'!$D:$O,12,FALSE)),"")</f>
        <v/>
      </c>
    </row>
    <row r="302" spans="1:8" x14ac:dyDescent="0.2">
      <c r="A302" s="102" t="str">
        <f t="array" ref="A302">IFERROR(INDEX('Annex 2 EHV charges'!$D$11:$D$410, MATCH(0, IF(ISBLANK('Annex 2 EHV charges'!$D$11:$D$410),1, COUNTIF(A$4:$A301, 'Annex 2 EHV charges'!$D$11:$D$410)), 0)),"")</f>
        <v/>
      </c>
      <c r="B302" s="101" t="str">
        <f>IF($A302="","",VLOOKUP($A302,'Annex 2 EHV charges'!$D:$O,2,0))</f>
        <v/>
      </c>
      <c r="C302" s="102" t="str">
        <f>IF($A302="","",VLOOKUP($A302,'Annex 2 EHV charges'!$D:$O,3,0))</f>
        <v/>
      </c>
      <c r="D302" s="101" t="str">
        <f>IF($A302="","",VLOOKUP($A302,'Annex 2 EHV charges'!$D:$O,4,0))</f>
        <v/>
      </c>
      <c r="E302" s="103" t="str">
        <f>IFERROR(IF(VLOOKUP($A302,'Annex 2 EHV charges'!$D:$O,9,FALSE)=0,"",VLOOKUP($A302,'Annex 2 EHV charges'!$D:$O,9,FALSE)),"")</f>
        <v/>
      </c>
      <c r="F302" s="104" t="str">
        <f>IFERROR(IF(VLOOKUP($A302,'Annex 2 EHV charges'!$D:$O,10,FALSE)=0,"",VLOOKUP($A302,'Annex 2 EHV charges'!$D:$O,10,FALSE)),"")</f>
        <v/>
      </c>
      <c r="G302" s="105" t="str">
        <f>IFERROR(IF(VLOOKUP($A302,'Annex 2 EHV charges'!$D:$O,11,FALSE)=0,"",VLOOKUP($A302,'Annex 2 EHV charges'!$D:$O,11,FALSE)),"")</f>
        <v/>
      </c>
      <c r="H302" s="105" t="str">
        <f>IFERROR(IF(VLOOKUP($A302,'Annex 2 EHV charges'!$D:$O,12,FALSE)=0,"",VLOOKUP($A302,'Annex 2 EHV charges'!$D:$O,12,FALSE)),"")</f>
        <v/>
      </c>
    </row>
    <row r="303" spans="1:8" x14ac:dyDescent="0.2">
      <c r="A303" s="102" t="str">
        <f t="array" ref="A303">IFERROR(INDEX('Annex 2 EHV charges'!$D$11:$D$410, MATCH(0, IF(ISBLANK('Annex 2 EHV charges'!$D$11:$D$410),1, COUNTIF(A$4:$A302, 'Annex 2 EHV charges'!$D$11:$D$410)), 0)),"")</f>
        <v/>
      </c>
      <c r="B303" s="101" t="str">
        <f>IF($A303="","",VLOOKUP($A303,'Annex 2 EHV charges'!$D:$O,2,0))</f>
        <v/>
      </c>
      <c r="C303" s="102" t="str">
        <f>IF($A303="","",VLOOKUP($A303,'Annex 2 EHV charges'!$D:$O,3,0))</f>
        <v/>
      </c>
      <c r="D303" s="101" t="str">
        <f>IF($A303="","",VLOOKUP($A303,'Annex 2 EHV charges'!$D:$O,4,0))</f>
        <v/>
      </c>
      <c r="E303" s="103" t="str">
        <f>IFERROR(IF(VLOOKUP($A303,'Annex 2 EHV charges'!$D:$O,9,FALSE)=0,"",VLOOKUP($A303,'Annex 2 EHV charges'!$D:$O,9,FALSE)),"")</f>
        <v/>
      </c>
      <c r="F303" s="104" t="str">
        <f>IFERROR(IF(VLOOKUP($A303,'Annex 2 EHV charges'!$D:$O,10,FALSE)=0,"",VLOOKUP($A303,'Annex 2 EHV charges'!$D:$O,10,FALSE)),"")</f>
        <v/>
      </c>
      <c r="G303" s="105" t="str">
        <f>IFERROR(IF(VLOOKUP($A303,'Annex 2 EHV charges'!$D:$O,11,FALSE)=0,"",VLOOKUP($A303,'Annex 2 EHV charges'!$D:$O,11,FALSE)),"")</f>
        <v/>
      </c>
      <c r="H303" s="105" t="str">
        <f>IFERROR(IF(VLOOKUP($A303,'Annex 2 EHV charges'!$D:$O,12,FALSE)=0,"",VLOOKUP($A303,'Annex 2 EHV charges'!$D:$O,12,FALSE)),"")</f>
        <v/>
      </c>
    </row>
    <row r="304" spans="1:8" x14ac:dyDescent="0.2">
      <c r="A304" s="102" t="str">
        <f t="array" ref="A304">IFERROR(INDEX('Annex 2 EHV charges'!$D$11:$D$410, MATCH(0, IF(ISBLANK('Annex 2 EHV charges'!$D$11:$D$410),1, COUNTIF(A$4:$A303, 'Annex 2 EHV charges'!$D$11:$D$410)), 0)),"")</f>
        <v/>
      </c>
      <c r="B304" s="101" t="str">
        <f>IF($A304="","",VLOOKUP($A304,'Annex 2 EHV charges'!$D:$O,2,0))</f>
        <v/>
      </c>
      <c r="C304" s="102" t="str">
        <f>IF($A304="","",VLOOKUP($A304,'Annex 2 EHV charges'!$D:$O,3,0))</f>
        <v/>
      </c>
      <c r="D304" s="101" t="str">
        <f>IF($A304="","",VLOOKUP($A304,'Annex 2 EHV charges'!$D:$O,4,0))</f>
        <v/>
      </c>
      <c r="E304" s="103" t="str">
        <f>IFERROR(IF(VLOOKUP($A304,'Annex 2 EHV charges'!$D:$O,9,FALSE)=0,"",VLOOKUP($A304,'Annex 2 EHV charges'!$D:$O,9,FALSE)),"")</f>
        <v/>
      </c>
      <c r="F304" s="104" t="str">
        <f>IFERROR(IF(VLOOKUP($A304,'Annex 2 EHV charges'!$D:$O,10,FALSE)=0,"",VLOOKUP($A304,'Annex 2 EHV charges'!$D:$O,10,FALSE)),"")</f>
        <v/>
      </c>
      <c r="G304" s="105" t="str">
        <f>IFERROR(IF(VLOOKUP($A304,'Annex 2 EHV charges'!$D:$O,11,FALSE)=0,"",VLOOKUP($A304,'Annex 2 EHV charges'!$D:$O,11,FALSE)),"")</f>
        <v/>
      </c>
      <c r="H304" s="105" t="str">
        <f>IFERROR(IF(VLOOKUP($A304,'Annex 2 EHV charges'!$D:$O,12,FALSE)=0,"",VLOOKUP($A304,'Annex 2 EHV charges'!$D:$O,12,FALSE)),"")</f>
        <v/>
      </c>
    </row>
    <row r="305" spans="1:8" x14ac:dyDescent="0.2">
      <c r="A305" s="102" t="str">
        <f t="array" ref="A305">IFERROR(INDEX('Annex 2 EHV charges'!$D$11:$D$410, MATCH(0, IF(ISBLANK('Annex 2 EHV charges'!$D$11:$D$410),1, COUNTIF(A$4:$A304, 'Annex 2 EHV charges'!$D$11:$D$410)), 0)),"")</f>
        <v/>
      </c>
      <c r="B305" s="101" t="str">
        <f>IF($A305="","",VLOOKUP($A305,'Annex 2 EHV charges'!$D:$O,2,0))</f>
        <v/>
      </c>
      <c r="C305" s="102" t="str">
        <f>IF($A305="","",VLOOKUP($A305,'Annex 2 EHV charges'!$D:$O,3,0))</f>
        <v/>
      </c>
      <c r="D305" s="101" t="str">
        <f>IF($A305="","",VLOOKUP($A305,'Annex 2 EHV charges'!$D:$O,4,0))</f>
        <v/>
      </c>
      <c r="E305" s="103" t="str">
        <f>IFERROR(IF(VLOOKUP($A305,'Annex 2 EHV charges'!$D:$O,9,FALSE)=0,"",VLOOKUP($A305,'Annex 2 EHV charges'!$D:$O,9,FALSE)),"")</f>
        <v/>
      </c>
      <c r="F305" s="104" t="str">
        <f>IFERROR(IF(VLOOKUP($A305,'Annex 2 EHV charges'!$D:$O,10,FALSE)=0,"",VLOOKUP($A305,'Annex 2 EHV charges'!$D:$O,10,FALSE)),"")</f>
        <v/>
      </c>
      <c r="G305" s="105" t="str">
        <f>IFERROR(IF(VLOOKUP($A305,'Annex 2 EHV charges'!$D:$O,11,FALSE)=0,"",VLOOKUP($A305,'Annex 2 EHV charges'!$D:$O,11,FALSE)),"")</f>
        <v/>
      </c>
      <c r="H305" s="105" t="str">
        <f>IFERROR(IF(VLOOKUP($A305,'Annex 2 EHV charges'!$D:$O,12,FALSE)=0,"",VLOOKUP($A305,'Annex 2 EHV charges'!$D:$O,12,FALSE)),"")</f>
        <v/>
      </c>
    </row>
    <row r="306" spans="1:8" x14ac:dyDescent="0.2">
      <c r="A306" s="102" t="str">
        <f t="array" ref="A306">IFERROR(INDEX('Annex 2 EHV charges'!$D$11:$D$410, MATCH(0, IF(ISBLANK('Annex 2 EHV charges'!$D$11:$D$410),1, COUNTIF(A$4:$A305, 'Annex 2 EHV charges'!$D$11:$D$410)), 0)),"")</f>
        <v/>
      </c>
      <c r="B306" s="101" t="str">
        <f>IF($A306="","",VLOOKUP($A306,'Annex 2 EHV charges'!$D:$O,2,0))</f>
        <v/>
      </c>
      <c r="C306" s="102" t="str">
        <f>IF($A306="","",VLOOKUP($A306,'Annex 2 EHV charges'!$D:$O,3,0))</f>
        <v/>
      </c>
      <c r="D306" s="101" t="str">
        <f>IF($A306="","",VLOOKUP($A306,'Annex 2 EHV charges'!$D:$O,4,0))</f>
        <v/>
      </c>
      <c r="E306" s="103" t="str">
        <f>IFERROR(IF(VLOOKUP($A306,'Annex 2 EHV charges'!$D:$O,9,FALSE)=0,"",VLOOKUP($A306,'Annex 2 EHV charges'!$D:$O,9,FALSE)),"")</f>
        <v/>
      </c>
      <c r="F306" s="104" t="str">
        <f>IFERROR(IF(VLOOKUP($A306,'Annex 2 EHV charges'!$D:$O,10,FALSE)=0,"",VLOOKUP($A306,'Annex 2 EHV charges'!$D:$O,10,FALSE)),"")</f>
        <v/>
      </c>
      <c r="G306" s="105" t="str">
        <f>IFERROR(IF(VLOOKUP($A306,'Annex 2 EHV charges'!$D:$O,11,FALSE)=0,"",VLOOKUP($A306,'Annex 2 EHV charges'!$D:$O,11,FALSE)),"")</f>
        <v/>
      </c>
      <c r="H306" s="105" t="str">
        <f>IFERROR(IF(VLOOKUP($A306,'Annex 2 EHV charges'!$D:$O,12,FALSE)=0,"",VLOOKUP($A306,'Annex 2 EHV charges'!$D:$O,12,FALSE)),"")</f>
        <v/>
      </c>
    </row>
    <row r="307" spans="1:8" x14ac:dyDescent="0.2">
      <c r="A307" s="102" t="str">
        <f t="array" ref="A307">IFERROR(INDEX('Annex 2 EHV charges'!$D$11:$D$410, MATCH(0, IF(ISBLANK('Annex 2 EHV charges'!$D$11:$D$410),1, COUNTIF(A$4:$A306, 'Annex 2 EHV charges'!$D$11:$D$410)), 0)),"")</f>
        <v/>
      </c>
      <c r="B307" s="101" t="str">
        <f>IF($A307="","",VLOOKUP($A307,'Annex 2 EHV charges'!$D:$O,2,0))</f>
        <v/>
      </c>
      <c r="C307" s="102" t="str">
        <f>IF($A307="","",VLOOKUP($A307,'Annex 2 EHV charges'!$D:$O,3,0))</f>
        <v/>
      </c>
      <c r="D307" s="101" t="str">
        <f>IF($A307="","",VLOOKUP($A307,'Annex 2 EHV charges'!$D:$O,4,0))</f>
        <v/>
      </c>
      <c r="E307" s="103" t="str">
        <f>IFERROR(IF(VLOOKUP($A307,'Annex 2 EHV charges'!$D:$O,9,FALSE)=0,"",VLOOKUP($A307,'Annex 2 EHV charges'!$D:$O,9,FALSE)),"")</f>
        <v/>
      </c>
      <c r="F307" s="104" t="str">
        <f>IFERROR(IF(VLOOKUP($A307,'Annex 2 EHV charges'!$D:$O,10,FALSE)=0,"",VLOOKUP($A307,'Annex 2 EHV charges'!$D:$O,10,FALSE)),"")</f>
        <v/>
      </c>
      <c r="G307" s="105" t="str">
        <f>IFERROR(IF(VLOOKUP($A307,'Annex 2 EHV charges'!$D:$O,11,FALSE)=0,"",VLOOKUP($A307,'Annex 2 EHV charges'!$D:$O,11,FALSE)),"")</f>
        <v/>
      </c>
      <c r="H307" s="105" t="str">
        <f>IFERROR(IF(VLOOKUP($A307,'Annex 2 EHV charges'!$D:$O,12,FALSE)=0,"",VLOOKUP($A307,'Annex 2 EHV charges'!$D:$O,12,FALSE)),"")</f>
        <v/>
      </c>
    </row>
    <row r="308" spans="1:8" x14ac:dyDescent="0.2">
      <c r="A308" s="102" t="str">
        <f t="array" ref="A308">IFERROR(INDEX('Annex 2 EHV charges'!$D$11:$D$410, MATCH(0, IF(ISBLANK('Annex 2 EHV charges'!$D$11:$D$410),1, COUNTIF(A$4:$A307, 'Annex 2 EHV charges'!$D$11:$D$410)), 0)),"")</f>
        <v/>
      </c>
      <c r="B308" s="101" t="str">
        <f>IF($A308="","",VLOOKUP($A308,'Annex 2 EHV charges'!$D:$O,2,0))</f>
        <v/>
      </c>
      <c r="C308" s="102" t="str">
        <f>IF($A308="","",VLOOKUP($A308,'Annex 2 EHV charges'!$D:$O,3,0))</f>
        <v/>
      </c>
      <c r="D308" s="101" t="str">
        <f>IF($A308="","",VLOOKUP($A308,'Annex 2 EHV charges'!$D:$O,4,0))</f>
        <v/>
      </c>
      <c r="E308" s="103" t="str">
        <f>IFERROR(IF(VLOOKUP($A308,'Annex 2 EHV charges'!$D:$O,9,FALSE)=0,"",VLOOKUP($A308,'Annex 2 EHV charges'!$D:$O,9,FALSE)),"")</f>
        <v/>
      </c>
      <c r="F308" s="104" t="str">
        <f>IFERROR(IF(VLOOKUP($A308,'Annex 2 EHV charges'!$D:$O,10,FALSE)=0,"",VLOOKUP($A308,'Annex 2 EHV charges'!$D:$O,10,FALSE)),"")</f>
        <v/>
      </c>
      <c r="G308" s="105" t="str">
        <f>IFERROR(IF(VLOOKUP($A308,'Annex 2 EHV charges'!$D:$O,11,FALSE)=0,"",VLOOKUP($A308,'Annex 2 EHV charges'!$D:$O,11,FALSE)),"")</f>
        <v/>
      </c>
      <c r="H308" s="105" t="str">
        <f>IFERROR(IF(VLOOKUP($A308,'Annex 2 EHV charges'!$D:$O,12,FALSE)=0,"",VLOOKUP($A308,'Annex 2 EHV charges'!$D:$O,12,FALSE)),"")</f>
        <v/>
      </c>
    </row>
    <row r="309" spans="1:8" x14ac:dyDescent="0.2">
      <c r="A309" s="102" t="str">
        <f t="array" ref="A309">IFERROR(INDEX('Annex 2 EHV charges'!$D$11:$D$410, MATCH(0, IF(ISBLANK('Annex 2 EHV charges'!$D$11:$D$410),1, COUNTIF(A$4:$A308, 'Annex 2 EHV charges'!$D$11:$D$410)), 0)),"")</f>
        <v/>
      </c>
      <c r="B309" s="101" t="str">
        <f>IF($A309="","",VLOOKUP($A309,'Annex 2 EHV charges'!$D:$O,2,0))</f>
        <v/>
      </c>
      <c r="C309" s="102" t="str">
        <f>IF($A309="","",VLOOKUP($A309,'Annex 2 EHV charges'!$D:$O,3,0))</f>
        <v/>
      </c>
      <c r="D309" s="101" t="str">
        <f>IF($A309="","",VLOOKUP($A309,'Annex 2 EHV charges'!$D:$O,4,0))</f>
        <v/>
      </c>
      <c r="E309" s="103" t="str">
        <f>IFERROR(IF(VLOOKUP($A309,'Annex 2 EHV charges'!$D:$O,9,FALSE)=0,"",VLOOKUP($A309,'Annex 2 EHV charges'!$D:$O,9,FALSE)),"")</f>
        <v/>
      </c>
      <c r="F309" s="104" t="str">
        <f>IFERROR(IF(VLOOKUP($A309,'Annex 2 EHV charges'!$D:$O,10,FALSE)=0,"",VLOOKUP($A309,'Annex 2 EHV charges'!$D:$O,10,FALSE)),"")</f>
        <v/>
      </c>
      <c r="G309" s="105" t="str">
        <f>IFERROR(IF(VLOOKUP($A309,'Annex 2 EHV charges'!$D:$O,11,FALSE)=0,"",VLOOKUP($A309,'Annex 2 EHV charges'!$D:$O,11,FALSE)),"")</f>
        <v/>
      </c>
      <c r="H309" s="105" t="str">
        <f>IFERROR(IF(VLOOKUP($A309,'Annex 2 EHV charges'!$D:$O,12,FALSE)=0,"",VLOOKUP($A309,'Annex 2 EHV charges'!$D:$O,12,FALSE)),"")</f>
        <v/>
      </c>
    </row>
    <row r="310" spans="1:8" x14ac:dyDescent="0.2">
      <c r="A310" s="102" t="str">
        <f t="array" ref="A310">IFERROR(INDEX('Annex 2 EHV charges'!$D$11:$D$410, MATCH(0, IF(ISBLANK('Annex 2 EHV charges'!$D$11:$D$410),1, COUNTIF(A$4:$A309, 'Annex 2 EHV charges'!$D$11:$D$410)), 0)),"")</f>
        <v/>
      </c>
      <c r="B310" s="101" t="str">
        <f>IF($A310="","",VLOOKUP($A310,'Annex 2 EHV charges'!$D:$O,2,0))</f>
        <v/>
      </c>
      <c r="C310" s="102" t="str">
        <f>IF($A310="","",VLOOKUP($A310,'Annex 2 EHV charges'!$D:$O,3,0))</f>
        <v/>
      </c>
      <c r="D310" s="101" t="str">
        <f>IF($A310="","",VLOOKUP($A310,'Annex 2 EHV charges'!$D:$O,4,0))</f>
        <v/>
      </c>
      <c r="E310" s="103" t="str">
        <f>IFERROR(IF(VLOOKUP($A310,'Annex 2 EHV charges'!$D:$O,9,FALSE)=0,"",VLOOKUP($A310,'Annex 2 EHV charges'!$D:$O,9,FALSE)),"")</f>
        <v/>
      </c>
      <c r="F310" s="104" t="str">
        <f>IFERROR(IF(VLOOKUP($A310,'Annex 2 EHV charges'!$D:$O,10,FALSE)=0,"",VLOOKUP($A310,'Annex 2 EHV charges'!$D:$O,10,FALSE)),"")</f>
        <v/>
      </c>
      <c r="G310" s="105" t="str">
        <f>IFERROR(IF(VLOOKUP($A310,'Annex 2 EHV charges'!$D:$O,11,FALSE)=0,"",VLOOKUP($A310,'Annex 2 EHV charges'!$D:$O,11,FALSE)),"")</f>
        <v/>
      </c>
      <c r="H310" s="105" t="str">
        <f>IFERROR(IF(VLOOKUP($A310,'Annex 2 EHV charges'!$D:$O,12,FALSE)=0,"",VLOOKUP($A310,'Annex 2 EHV charges'!$D:$O,12,FALSE)),"")</f>
        <v/>
      </c>
    </row>
    <row r="311" spans="1:8" x14ac:dyDescent="0.2">
      <c r="A311" s="102" t="str">
        <f t="array" ref="A311">IFERROR(INDEX('Annex 2 EHV charges'!$D$11:$D$410, MATCH(0, IF(ISBLANK('Annex 2 EHV charges'!$D$11:$D$410),1, COUNTIF(A$4:$A310, 'Annex 2 EHV charges'!$D$11:$D$410)), 0)),"")</f>
        <v/>
      </c>
      <c r="B311" s="101" t="str">
        <f>IF($A311="","",VLOOKUP($A311,'Annex 2 EHV charges'!$D:$O,2,0))</f>
        <v/>
      </c>
      <c r="C311" s="102" t="str">
        <f>IF($A311="","",VLOOKUP($A311,'Annex 2 EHV charges'!$D:$O,3,0))</f>
        <v/>
      </c>
      <c r="D311" s="101" t="str">
        <f>IF($A311="","",VLOOKUP($A311,'Annex 2 EHV charges'!$D:$O,4,0))</f>
        <v/>
      </c>
      <c r="E311" s="103" t="str">
        <f>IFERROR(IF(VLOOKUP($A311,'Annex 2 EHV charges'!$D:$O,9,FALSE)=0,"",VLOOKUP($A311,'Annex 2 EHV charges'!$D:$O,9,FALSE)),"")</f>
        <v/>
      </c>
      <c r="F311" s="104" t="str">
        <f>IFERROR(IF(VLOOKUP($A311,'Annex 2 EHV charges'!$D:$O,10,FALSE)=0,"",VLOOKUP($A311,'Annex 2 EHV charges'!$D:$O,10,FALSE)),"")</f>
        <v/>
      </c>
      <c r="G311" s="105" t="str">
        <f>IFERROR(IF(VLOOKUP($A311,'Annex 2 EHV charges'!$D:$O,11,FALSE)=0,"",VLOOKUP($A311,'Annex 2 EHV charges'!$D:$O,11,FALSE)),"")</f>
        <v/>
      </c>
      <c r="H311" s="105" t="str">
        <f>IFERROR(IF(VLOOKUP($A311,'Annex 2 EHV charges'!$D:$O,12,FALSE)=0,"",VLOOKUP($A311,'Annex 2 EHV charges'!$D:$O,12,FALSE)),"")</f>
        <v/>
      </c>
    </row>
    <row r="312" spans="1:8" x14ac:dyDescent="0.2">
      <c r="A312" s="102" t="str">
        <f t="array" ref="A312">IFERROR(INDEX('Annex 2 EHV charges'!$D$11:$D$410, MATCH(0, IF(ISBLANK('Annex 2 EHV charges'!$D$11:$D$410),1, COUNTIF(A$4:$A311, 'Annex 2 EHV charges'!$D$11:$D$410)), 0)),"")</f>
        <v/>
      </c>
      <c r="B312" s="101" t="str">
        <f>IF($A312="","",VLOOKUP($A312,'Annex 2 EHV charges'!$D:$O,2,0))</f>
        <v/>
      </c>
      <c r="C312" s="102" t="str">
        <f>IF($A312="","",VLOOKUP($A312,'Annex 2 EHV charges'!$D:$O,3,0))</f>
        <v/>
      </c>
      <c r="D312" s="101" t="str">
        <f>IF($A312="","",VLOOKUP($A312,'Annex 2 EHV charges'!$D:$O,4,0))</f>
        <v/>
      </c>
      <c r="E312" s="103" t="str">
        <f>IFERROR(IF(VLOOKUP($A312,'Annex 2 EHV charges'!$D:$O,9,FALSE)=0,"",VLOOKUP($A312,'Annex 2 EHV charges'!$D:$O,9,FALSE)),"")</f>
        <v/>
      </c>
      <c r="F312" s="104" t="str">
        <f>IFERROR(IF(VLOOKUP($A312,'Annex 2 EHV charges'!$D:$O,10,FALSE)=0,"",VLOOKUP($A312,'Annex 2 EHV charges'!$D:$O,10,FALSE)),"")</f>
        <v/>
      </c>
      <c r="G312" s="105" t="str">
        <f>IFERROR(IF(VLOOKUP($A312,'Annex 2 EHV charges'!$D:$O,11,FALSE)=0,"",VLOOKUP($A312,'Annex 2 EHV charges'!$D:$O,11,FALSE)),"")</f>
        <v/>
      </c>
      <c r="H312" s="105" t="str">
        <f>IFERROR(IF(VLOOKUP($A312,'Annex 2 EHV charges'!$D:$O,12,FALSE)=0,"",VLOOKUP($A312,'Annex 2 EHV charges'!$D:$O,12,FALSE)),"")</f>
        <v/>
      </c>
    </row>
    <row r="313" spans="1:8" x14ac:dyDescent="0.2">
      <c r="A313" s="102" t="str">
        <f t="array" ref="A313">IFERROR(INDEX('Annex 2 EHV charges'!$D$11:$D$410, MATCH(0, IF(ISBLANK('Annex 2 EHV charges'!$D$11:$D$410),1, COUNTIF(A$4:$A312, 'Annex 2 EHV charges'!$D$11:$D$410)), 0)),"")</f>
        <v/>
      </c>
      <c r="B313" s="101" t="str">
        <f>IF($A313="","",VLOOKUP($A313,'Annex 2 EHV charges'!$D:$O,2,0))</f>
        <v/>
      </c>
      <c r="C313" s="102" t="str">
        <f>IF($A313="","",VLOOKUP($A313,'Annex 2 EHV charges'!$D:$O,3,0))</f>
        <v/>
      </c>
      <c r="D313" s="101" t="str">
        <f>IF($A313="","",VLOOKUP($A313,'Annex 2 EHV charges'!$D:$O,4,0))</f>
        <v/>
      </c>
      <c r="E313" s="103" t="str">
        <f>IFERROR(IF(VLOOKUP($A313,'Annex 2 EHV charges'!$D:$O,9,FALSE)=0,"",VLOOKUP($A313,'Annex 2 EHV charges'!$D:$O,9,FALSE)),"")</f>
        <v/>
      </c>
      <c r="F313" s="104" t="str">
        <f>IFERROR(IF(VLOOKUP($A313,'Annex 2 EHV charges'!$D:$O,10,FALSE)=0,"",VLOOKUP($A313,'Annex 2 EHV charges'!$D:$O,10,FALSE)),"")</f>
        <v/>
      </c>
      <c r="G313" s="105" t="str">
        <f>IFERROR(IF(VLOOKUP($A313,'Annex 2 EHV charges'!$D:$O,11,FALSE)=0,"",VLOOKUP($A313,'Annex 2 EHV charges'!$D:$O,11,FALSE)),"")</f>
        <v/>
      </c>
      <c r="H313" s="105" t="str">
        <f>IFERROR(IF(VLOOKUP($A313,'Annex 2 EHV charges'!$D:$O,12,FALSE)=0,"",VLOOKUP($A313,'Annex 2 EHV charges'!$D:$O,12,FALSE)),"")</f>
        <v/>
      </c>
    </row>
    <row r="314" spans="1:8" x14ac:dyDescent="0.2">
      <c r="A314" s="102" t="str">
        <f t="array" ref="A314">IFERROR(INDEX('Annex 2 EHV charges'!$D$11:$D$410, MATCH(0, IF(ISBLANK('Annex 2 EHV charges'!$D$11:$D$410),1, COUNTIF(A$4:$A313, 'Annex 2 EHV charges'!$D$11:$D$410)), 0)),"")</f>
        <v/>
      </c>
      <c r="B314" s="101" t="str">
        <f>IF($A314="","",VLOOKUP($A314,'Annex 2 EHV charges'!$D:$O,2,0))</f>
        <v/>
      </c>
      <c r="C314" s="102" t="str">
        <f>IF($A314="","",VLOOKUP($A314,'Annex 2 EHV charges'!$D:$O,3,0))</f>
        <v/>
      </c>
      <c r="D314" s="101" t="str">
        <f>IF($A314="","",VLOOKUP($A314,'Annex 2 EHV charges'!$D:$O,4,0))</f>
        <v/>
      </c>
      <c r="E314" s="103" t="str">
        <f>IFERROR(IF(VLOOKUP($A314,'Annex 2 EHV charges'!$D:$O,9,FALSE)=0,"",VLOOKUP($A314,'Annex 2 EHV charges'!$D:$O,9,FALSE)),"")</f>
        <v/>
      </c>
      <c r="F314" s="104" t="str">
        <f>IFERROR(IF(VLOOKUP($A314,'Annex 2 EHV charges'!$D:$O,10,FALSE)=0,"",VLOOKUP($A314,'Annex 2 EHV charges'!$D:$O,10,FALSE)),"")</f>
        <v/>
      </c>
      <c r="G314" s="105" t="str">
        <f>IFERROR(IF(VLOOKUP($A314,'Annex 2 EHV charges'!$D:$O,11,FALSE)=0,"",VLOOKUP($A314,'Annex 2 EHV charges'!$D:$O,11,FALSE)),"")</f>
        <v/>
      </c>
      <c r="H314" s="105" t="str">
        <f>IFERROR(IF(VLOOKUP($A314,'Annex 2 EHV charges'!$D:$O,12,FALSE)=0,"",VLOOKUP($A314,'Annex 2 EHV charges'!$D:$O,12,FALSE)),"")</f>
        <v/>
      </c>
    </row>
    <row r="315" spans="1:8" x14ac:dyDescent="0.2">
      <c r="A315" s="102" t="str">
        <f t="array" ref="A315">IFERROR(INDEX('Annex 2 EHV charges'!$D$11:$D$410, MATCH(0, IF(ISBLANK('Annex 2 EHV charges'!$D$11:$D$410),1, COUNTIF(A$4:$A314, 'Annex 2 EHV charges'!$D$11:$D$410)), 0)),"")</f>
        <v/>
      </c>
      <c r="B315" s="101" t="str">
        <f>IF($A315="","",VLOOKUP($A315,'Annex 2 EHV charges'!$D:$O,2,0))</f>
        <v/>
      </c>
      <c r="C315" s="102" t="str">
        <f>IF($A315="","",VLOOKUP($A315,'Annex 2 EHV charges'!$D:$O,3,0))</f>
        <v/>
      </c>
      <c r="D315" s="101" t="str">
        <f>IF($A315="","",VLOOKUP($A315,'Annex 2 EHV charges'!$D:$O,4,0))</f>
        <v/>
      </c>
      <c r="E315" s="103" t="str">
        <f>IFERROR(IF(VLOOKUP($A315,'Annex 2 EHV charges'!$D:$O,9,FALSE)=0,"",VLOOKUP($A315,'Annex 2 EHV charges'!$D:$O,9,FALSE)),"")</f>
        <v/>
      </c>
      <c r="F315" s="104" t="str">
        <f>IFERROR(IF(VLOOKUP($A315,'Annex 2 EHV charges'!$D:$O,10,FALSE)=0,"",VLOOKUP($A315,'Annex 2 EHV charges'!$D:$O,10,FALSE)),"")</f>
        <v/>
      </c>
      <c r="G315" s="105" t="str">
        <f>IFERROR(IF(VLOOKUP($A315,'Annex 2 EHV charges'!$D:$O,11,FALSE)=0,"",VLOOKUP($A315,'Annex 2 EHV charges'!$D:$O,11,FALSE)),"")</f>
        <v/>
      </c>
      <c r="H315" s="105" t="str">
        <f>IFERROR(IF(VLOOKUP($A315,'Annex 2 EHV charges'!$D:$O,12,FALSE)=0,"",VLOOKUP($A315,'Annex 2 EHV charges'!$D:$O,12,FALSE)),"")</f>
        <v/>
      </c>
    </row>
    <row r="316" spans="1:8" x14ac:dyDescent="0.2">
      <c r="A316" s="102" t="str">
        <f t="array" ref="A316">IFERROR(INDEX('Annex 2 EHV charges'!$D$11:$D$410, MATCH(0, IF(ISBLANK('Annex 2 EHV charges'!$D$11:$D$410),1, COUNTIF(A$4:$A315, 'Annex 2 EHV charges'!$D$11:$D$410)), 0)),"")</f>
        <v/>
      </c>
      <c r="B316" s="101" t="str">
        <f>IF($A316="","",VLOOKUP($A316,'Annex 2 EHV charges'!$D:$O,2,0))</f>
        <v/>
      </c>
      <c r="C316" s="102" t="str">
        <f>IF($A316="","",VLOOKUP($A316,'Annex 2 EHV charges'!$D:$O,3,0))</f>
        <v/>
      </c>
      <c r="D316" s="101" t="str">
        <f>IF($A316="","",VLOOKUP($A316,'Annex 2 EHV charges'!$D:$O,4,0))</f>
        <v/>
      </c>
      <c r="E316" s="103" t="str">
        <f>IFERROR(IF(VLOOKUP($A316,'Annex 2 EHV charges'!$D:$O,9,FALSE)=0,"",VLOOKUP($A316,'Annex 2 EHV charges'!$D:$O,9,FALSE)),"")</f>
        <v/>
      </c>
      <c r="F316" s="104" t="str">
        <f>IFERROR(IF(VLOOKUP($A316,'Annex 2 EHV charges'!$D:$O,10,FALSE)=0,"",VLOOKUP($A316,'Annex 2 EHV charges'!$D:$O,10,FALSE)),"")</f>
        <v/>
      </c>
      <c r="G316" s="105" t="str">
        <f>IFERROR(IF(VLOOKUP($A316,'Annex 2 EHV charges'!$D:$O,11,FALSE)=0,"",VLOOKUP($A316,'Annex 2 EHV charges'!$D:$O,11,FALSE)),"")</f>
        <v/>
      </c>
      <c r="H316" s="105" t="str">
        <f>IFERROR(IF(VLOOKUP($A316,'Annex 2 EHV charges'!$D:$O,12,FALSE)=0,"",VLOOKUP($A316,'Annex 2 EHV charges'!$D:$O,12,FALSE)),"")</f>
        <v/>
      </c>
    </row>
    <row r="317" spans="1:8" x14ac:dyDescent="0.2">
      <c r="A317" s="102" t="str">
        <f t="array" ref="A317">IFERROR(INDEX('Annex 2 EHV charges'!$D$11:$D$410, MATCH(0, IF(ISBLANK('Annex 2 EHV charges'!$D$11:$D$410),1, COUNTIF(A$4:$A316, 'Annex 2 EHV charges'!$D$11:$D$410)), 0)),"")</f>
        <v/>
      </c>
      <c r="B317" s="101" t="str">
        <f>IF($A317="","",VLOOKUP($A317,'Annex 2 EHV charges'!$D:$O,2,0))</f>
        <v/>
      </c>
      <c r="C317" s="102" t="str">
        <f>IF($A317="","",VLOOKUP($A317,'Annex 2 EHV charges'!$D:$O,3,0))</f>
        <v/>
      </c>
      <c r="D317" s="101" t="str">
        <f>IF($A317="","",VLOOKUP($A317,'Annex 2 EHV charges'!$D:$O,4,0))</f>
        <v/>
      </c>
      <c r="E317" s="103" t="str">
        <f>IFERROR(IF(VLOOKUP($A317,'Annex 2 EHV charges'!$D:$O,9,FALSE)=0,"",VLOOKUP($A317,'Annex 2 EHV charges'!$D:$O,9,FALSE)),"")</f>
        <v/>
      </c>
      <c r="F317" s="104" t="str">
        <f>IFERROR(IF(VLOOKUP($A317,'Annex 2 EHV charges'!$D:$O,10,FALSE)=0,"",VLOOKUP($A317,'Annex 2 EHV charges'!$D:$O,10,FALSE)),"")</f>
        <v/>
      </c>
      <c r="G317" s="105" t="str">
        <f>IFERROR(IF(VLOOKUP($A317,'Annex 2 EHV charges'!$D:$O,11,FALSE)=0,"",VLOOKUP($A317,'Annex 2 EHV charges'!$D:$O,11,FALSE)),"")</f>
        <v/>
      </c>
      <c r="H317" s="105" t="str">
        <f>IFERROR(IF(VLOOKUP($A317,'Annex 2 EHV charges'!$D:$O,12,FALSE)=0,"",VLOOKUP($A317,'Annex 2 EHV charges'!$D:$O,12,FALSE)),"")</f>
        <v/>
      </c>
    </row>
    <row r="318" spans="1:8" x14ac:dyDescent="0.2">
      <c r="A318" s="102" t="str">
        <f t="array" ref="A318">IFERROR(INDEX('Annex 2 EHV charges'!$D$11:$D$410, MATCH(0, IF(ISBLANK('Annex 2 EHV charges'!$D$11:$D$410),1, COUNTIF(A$4:$A317, 'Annex 2 EHV charges'!$D$11:$D$410)), 0)),"")</f>
        <v/>
      </c>
      <c r="B318" s="101" t="str">
        <f>IF($A318="","",VLOOKUP($A318,'Annex 2 EHV charges'!$D:$O,2,0))</f>
        <v/>
      </c>
      <c r="C318" s="102" t="str">
        <f>IF($A318="","",VLOOKUP($A318,'Annex 2 EHV charges'!$D:$O,3,0))</f>
        <v/>
      </c>
      <c r="D318" s="101" t="str">
        <f>IF($A318="","",VLOOKUP($A318,'Annex 2 EHV charges'!$D:$O,4,0))</f>
        <v/>
      </c>
      <c r="E318" s="103" t="str">
        <f>IFERROR(IF(VLOOKUP($A318,'Annex 2 EHV charges'!$D:$O,9,FALSE)=0,"",VLOOKUP($A318,'Annex 2 EHV charges'!$D:$O,9,FALSE)),"")</f>
        <v/>
      </c>
      <c r="F318" s="104" t="str">
        <f>IFERROR(IF(VLOOKUP($A318,'Annex 2 EHV charges'!$D:$O,10,FALSE)=0,"",VLOOKUP($A318,'Annex 2 EHV charges'!$D:$O,10,FALSE)),"")</f>
        <v/>
      </c>
      <c r="G318" s="105" t="str">
        <f>IFERROR(IF(VLOOKUP($A318,'Annex 2 EHV charges'!$D:$O,11,FALSE)=0,"",VLOOKUP($A318,'Annex 2 EHV charges'!$D:$O,11,FALSE)),"")</f>
        <v/>
      </c>
      <c r="H318" s="105" t="str">
        <f>IFERROR(IF(VLOOKUP($A318,'Annex 2 EHV charges'!$D:$O,12,FALSE)=0,"",VLOOKUP($A318,'Annex 2 EHV charges'!$D:$O,12,FALSE)),"")</f>
        <v/>
      </c>
    </row>
    <row r="319" spans="1:8" x14ac:dyDescent="0.2">
      <c r="A319" s="102" t="str">
        <f t="array" ref="A319">IFERROR(INDEX('Annex 2 EHV charges'!$D$11:$D$410, MATCH(0, IF(ISBLANK('Annex 2 EHV charges'!$D$11:$D$410),1, COUNTIF(A$4:$A318, 'Annex 2 EHV charges'!$D$11:$D$410)), 0)),"")</f>
        <v/>
      </c>
      <c r="B319" s="101" t="str">
        <f>IF($A319="","",VLOOKUP($A319,'Annex 2 EHV charges'!$D:$O,2,0))</f>
        <v/>
      </c>
      <c r="C319" s="102" t="str">
        <f>IF($A319="","",VLOOKUP($A319,'Annex 2 EHV charges'!$D:$O,3,0))</f>
        <v/>
      </c>
      <c r="D319" s="101" t="str">
        <f>IF($A319="","",VLOOKUP($A319,'Annex 2 EHV charges'!$D:$O,4,0))</f>
        <v/>
      </c>
      <c r="E319" s="103" t="str">
        <f>IFERROR(IF(VLOOKUP($A319,'Annex 2 EHV charges'!$D:$O,9,FALSE)=0,"",VLOOKUP($A319,'Annex 2 EHV charges'!$D:$O,9,FALSE)),"")</f>
        <v/>
      </c>
      <c r="F319" s="104" t="str">
        <f>IFERROR(IF(VLOOKUP($A319,'Annex 2 EHV charges'!$D:$O,10,FALSE)=0,"",VLOOKUP($A319,'Annex 2 EHV charges'!$D:$O,10,FALSE)),"")</f>
        <v/>
      </c>
      <c r="G319" s="105" t="str">
        <f>IFERROR(IF(VLOOKUP($A319,'Annex 2 EHV charges'!$D:$O,11,FALSE)=0,"",VLOOKUP($A319,'Annex 2 EHV charges'!$D:$O,11,FALSE)),"")</f>
        <v/>
      </c>
      <c r="H319" s="105" t="str">
        <f>IFERROR(IF(VLOOKUP($A319,'Annex 2 EHV charges'!$D:$O,12,FALSE)=0,"",VLOOKUP($A319,'Annex 2 EHV charges'!$D:$O,12,FALSE)),"")</f>
        <v/>
      </c>
    </row>
    <row r="320" spans="1:8" x14ac:dyDescent="0.2">
      <c r="A320" s="102" t="str">
        <f t="array" ref="A320">IFERROR(INDEX('Annex 2 EHV charges'!$D$11:$D$410, MATCH(0, IF(ISBLANK('Annex 2 EHV charges'!$D$11:$D$410),1, COUNTIF(A$4:$A319, 'Annex 2 EHV charges'!$D$11:$D$410)), 0)),"")</f>
        <v/>
      </c>
      <c r="B320" s="101" t="str">
        <f>IF($A320="","",VLOOKUP($A320,'Annex 2 EHV charges'!$D:$O,2,0))</f>
        <v/>
      </c>
      <c r="C320" s="102" t="str">
        <f>IF($A320="","",VLOOKUP($A320,'Annex 2 EHV charges'!$D:$O,3,0))</f>
        <v/>
      </c>
      <c r="D320" s="101" t="str">
        <f>IF($A320="","",VLOOKUP($A320,'Annex 2 EHV charges'!$D:$O,4,0))</f>
        <v/>
      </c>
      <c r="E320" s="103" t="str">
        <f>IFERROR(IF(VLOOKUP($A320,'Annex 2 EHV charges'!$D:$O,9,FALSE)=0,"",VLOOKUP($A320,'Annex 2 EHV charges'!$D:$O,9,FALSE)),"")</f>
        <v/>
      </c>
      <c r="F320" s="104" t="str">
        <f>IFERROR(IF(VLOOKUP($A320,'Annex 2 EHV charges'!$D:$O,10,FALSE)=0,"",VLOOKUP($A320,'Annex 2 EHV charges'!$D:$O,10,FALSE)),"")</f>
        <v/>
      </c>
      <c r="G320" s="105" t="str">
        <f>IFERROR(IF(VLOOKUP($A320,'Annex 2 EHV charges'!$D:$O,11,FALSE)=0,"",VLOOKUP($A320,'Annex 2 EHV charges'!$D:$O,11,FALSE)),"")</f>
        <v/>
      </c>
      <c r="H320" s="105" t="str">
        <f>IFERROR(IF(VLOOKUP($A320,'Annex 2 EHV charges'!$D:$O,12,FALSE)=0,"",VLOOKUP($A320,'Annex 2 EHV charges'!$D:$O,12,FALSE)),"")</f>
        <v/>
      </c>
    </row>
    <row r="321" spans="1:8" x14ac:dyDescent="0.2">
      <c r="A321" s="102" t="str">
        <f t="array" ref="A321">IFERROR(INDEX('Annex 2 EHV charges'!$D$11:$D$410, MATCH(0, IF(ISBLANK('Annex 2 EHV charges'!$D$11:$D$410),1, COUNTIF(A$4:$A320, 'Annex 2 EHV charges'!$D$11:$D$410)), 0)),"")</f>
        <v/>
      </c>
      <c r="B321" s="101" t="str">
        <f>IF($A321="","",VLOOKUP($A321,'Annex 2 EHV charges'!$D:$O,2,0))</f>
        <v/>
      </c>
      <c r="C321" s="102" t="str">
        <f>IF($A321="","",VLOOKUP($A321,'Annex 2 EHV charges'!$D:$O,3,0))</f>
        <v/>
      </c>
      <c r="D321" s="101" t="str">
        <f>IF($A321="","",VLOOKUP($A321,'Annex 2 EHV charges'!$D:$O,4,0))</f>
        <v/>
      </c>
      <c r="E321" s="103" t="str">
        <f>IFERROR(IF(VLOOKUP($A321,'Annex 2 EHV charges'!$D:$O,9,FALSE)=0,"",VLOOKUP($A321,'Annex 2 EHV charges'!$D:$O,9,FALSE)),"")</f>
        <v/>
      </c>
      <c r="F321" s="104" t="str">
        <f>IFERROR(IF(VLOOKUP($A321,'Annex 2 EHV charges'!$D:$O,10,FALSE)=0,"",VLOOKUP($A321,'Annex 2 EHV charges'!$D:$O,10,FALSE)),"")</f>
        <v/>
      </c>
      <c r="G321" s="105" t="str">
        <f>IFERROR(IF(VLOOKUP($A321,'Annex 2 EHV charges'!$D:$O,11,FALSE)=0,"",VLOOKUP($A321,'Annex 2 EHV charges'!$D:$O,11,FALSE)),"")</f>
        <v/>
      </c>
      <c r="H321" s="105" t="str">
        <f>IFERROR(IF(VLOOKUP($A321,'Annex 2 EHV charges'!$D:$O,12,FALSE)=0,"",VLOOKUP($A321,'Annex 2 EHV charges'!$D:$O,12,FALSE)),"")</f>
        <v/>
      </c>
    </row>
    <row r="322" spans="1:8" x14ac:dyDescent="0.2">
      <c r="A322" s="102" t="str">
        <f t="array" ref="A322">IFERROR(INDEX('Annex 2 EHV charges'!$D$11:$D$410, MATCH(0, IF(ISBLANK('Annex 2 EHV charges'!$D$11:$D$410),1, COUNTIF(A$4:$A321, 'Annex 2 EHV charges'!$D$11:$D$410)), 0)),"")</f>
        <v/>
      </c>
      <c r="B322" s="101" t="str">
        <f>IF($A322="","",VLOOKUP($A322,'Annex 2 EHV charges'!$D:$O,2,0))</f>
        <v/>
      </c>
      <c r="C322" s="102" t="str">
        <f>IF($A322="","",VLOOKUP($A322,'Annex 2 EHV charges'!$D:$O,3,0))</f>
        <v/>
      </c>
      <c r="D322" s="101" t="str">
        <f>IF($A322="","",VLOOKUP($A322,'Annex 2 EHV charges'!$D:$O,4,0))</f>
        <v/>
      </c>
      <c r="E322" s="103" t="str">
        <f>IFERROR(IF(VLOOKUP($A322,'Annex 2 EHV charges'!$D:$O,9,FALSE)=0,"",VLOOKUP($A322,'Annex 2 EHV charges'!$D:$O,9,FALSE)),"")</f>
        <v/>
      </c>
      <c r="F322" s="104" t="str">
        <f>IFERROR(IF(VLOOKUP($A322,'Annex 2 EHV charges'!$D:$O,10,FALSE)=0,"",VLOOKUP($A322,'Annex 2 EHV charges'!$D:$O,10,FALSE)),"")</f>
        <v/>
      </c>
      <c r="G322" s="105" t="str">
        <f>IFERROR(IF(VLOOKUP($A322,'Annex 2 EHV charges'!$D:$O,11,FALSE)=0,"",VLOOKUP($A322,'Annex 2 EHV charges'!$D:$O,11,FALSE)),"")</f>
        <v/>
      </c>
      <c r="H322" s="105" t="str">
        <f>IFERROR(IF(VLOOKUP($A322,'Annex 2 EHV charges'!$D:$O,12,FALSE)=0,"",VLOOKUP($A322,'Annex 2 EHV charges'!$D:$O,12,FALSE)),"")</f>
        <v/>
      </c>
    </row>
    <row r="323" spans="1:8" x14ac:dyDescent="0.2">
      <c r="A323" s="102" t="str">
        <f t="array" ref="A323">IFERROR(INDEX('Annex 2 EHV charges'!$D$11:$D$410, MATCH(0, IF(ISBLANK('Annex 2 EHV charges'!$D$11:$D$410),1, COUNTIF(A$4:$A322, 'Annex 2 EHV charges'!$D$11:$D$410)), 0)),"")</f>
        <v/>
      </c>
      <c r="B323" s="101" t="str">
        <f>IF($A323="","",VLOOKUP($A323,'Annex 2 EHV charges'!$D:$O,2,0))</f>
        <v/>
      </c>
      <c r="C323" s="102" t="str">
        <f>IF($A323="","",VLOOKUP($A323,'Annex 2 EHV charges'!$D:$O,3,0))</f>
        <v/>
      </c>
      <c r="D323" s="101" t="str">
        <f>IF($A323="","",VLOOKUP($A323,'Annex 2 EHV charges'!$D:$O,4,0))</f>
        <v/>
      </c>
      <c r="E323" s="103" t="str">
        <f>IFERROR(IF(VLOOKUP($A323,'Annex 2 EHV charges'!$D:$O,9,FALSE)=0,"",VLOOKUP($A323,'Annex 2 EHV charges'!$D:$O,9,FALSE)),"")</f>
        <v/>
      </c>
      <c r="F323" s="104" t="str">
        <f>IFERROR(IF(VLOOKUP($A323,'Annex 2 EHV charges'!$D:$O,10,FALSE)=0,"",VLOOKUP($A323,'Annex 2 EHV charges'!$D:$O,10,FALSE)),"")</f>
        <v/>
      </c>
      <c r="G323" s="105" t="str">
        <f>IFERROR(IF(VLOOKUP($A323,'Annex 2 EHV charges'!$D:$O,11,FALSE)=0,"",VLOOKUP($A323,'Annex 2 EHV charges'!$D:$O,11,FALSE)),"")</f>
        <v/>
      </c>
      <c r="H323" s="105" t="str">
        <f>IFERROR(IF(VLOOKUP($A323,'Annex 2 EHV charges'!$D:$O,12,FALSE)=0,"",VLOOKUP($A323,'Annex 2 EHV charges'!$D:$O,12,FALSE)),"")</f>
        <v/>
      </c>
    </row>
    <row r="324" spans="1:8" x14ac:dyDescent="0.2">
      <c r="A324" s="102" t="str">
        <f t="array" ref="A324">IFERROR(INDEX('Annex 2 EHV charges'!$D$11:$D$410, MATCH(0, IF(ISBLANK('Annex 2 EHV charges'!$D$11:$D$410),1, COUNTIF(A$4:$A323, 'Annex 2 EHV charges'!$D$11:$D$410)), 0)),"")</f>
        <v/>
      </c>
      <c r="B324" s="101" t="str">
        <f>IF($A324="","",VLOOKUP($A324,'Annex 2 EHV charges'!$D:$O,2,0))</f>
        <v/>
      </c>
      <c r="C324" s="102" t="str">
        <f>IF($A324="","",VLOOKUP($A324,'Annex 2 EHV charges'!$D:$O,3,0))</f>
        <v/>
      </c>
      <c r="D324" s="101" t="str">
        <f>IF($A324="","",VLOOKUP($A324,'Annex 2 EHV charges'!$D:$O,4,0))</f>
        <v/>
      </c>
      <c r="E324" s="103" t="str">
        <f>IFERROR(IF(VLOOKUP($A324,'Annex 2 EHV charges'!$D:$O,9,FALSE)=0,"",VLOOKUP($A324,'Annex 2 EHV charges'!$D:$O,9,FALSE)),"")</f>
        <v/>
      </c>
      <c r="F324" s="104" t="str">
        <f>IFERROR(IF(VLOOKUP($A324,'Annex 2 EHV charges'!$D:$O,10,FALSE)=0,"",VLOOKUP($A324,'Annex 2 EHV charges'!$D:$O,10,FALSE)),"")</f>
        <v/>
      </c>
      <c r="G324" s="105" t="str">
        <f>IFERROR(IF(VLOOKUP($A324,'Annex 2 EHV charges'!$D:$O,11,FALSE)=0,"",VLOOKUP($A324,'Annex 2 EHV charges'!$D:$O,11,FALSE)),"")</f>
        <v/>
      </c>
      <c r="H324" s="105" t="str">
        <f>IFERROR(IF(VLOOKUP($A324,'Annex 2 EHV charges'!$D:$O,12,FALSE)=0,"",VLOOKUP($A324,'Annex 2 EHV charges'!$D:$O,12,FALSE)),"")</f>
        <v/>
      </c>
    </row>
    <row r="325" spans="1:8" x14ac:dyDescent="0.2">
      <c r="A325" s="102" t="str">
        <f t="array" ref="A325">IFERROR(INDEX('Annex 2 EHV charges'!$D$11:$D$410, MATCH(0, IF(ISBLANK('Annex 2 EHV charges'!$D$11:$D$410),1, COUNTIF(A$4:$A324, 'Annex 2 EHV charges'!$D$11:$D$410)), 0)),"")</f>
        <v/>
      </c>
      <c r="B325" s="101" t="str">
        <f>IF($A325="","",VLOOKUP($A325,'Annex 2 EHV charges'!$D:$O,2,0))</f>
        <v/>
      </c>
      <c r="C325" s="102" t="str">
        <f>IF($A325="","",VLOOKUP($A325,'Annex 2 EHV charges'!$D:$O,3,0))</f>
        <v/>
      </c>
      <c r="D325" s="101" t="str">
        <f>IF($A325="","",VLOOKUP($A325,'Annex 2 EHV charges'!$D:$O,4,0))</f>
        <v/>
      </c>
      <c r="E325" s="103" t="str">
        <f>IFERROR(IF(VLOOKUP($A325,'Annex 2 EHV charges'!$D:$O,9,FALSE)=0,"",VLOOKUP($A325,'Annex 2 EHV charges'!$D:$O,9,FALSE)),"")</f>
        <v/>
      </c>
      <c r="F325" s="104" t="str">
        <f>IFERROR(IF(VLOOKUP($A325,'Annex 2 EHV charges'!$D:$O,10,FALSE)=0,"",VLOOKUP($A325,'Annex 2 EHV charges'!$D:$O,10,FALSE)),"")</f>
        <v/>
      </c>
      <c r="G325" s="105" t="str">
        <f>IFERROR(IF(VLOOKUP($A325,'Annex 2 EHV charges'!$D:$O,11,FALSE)=0,"",VLOOKUP($A325,'Annex 2 EHV charges'!$D:$O,11,FALSE)),"")</f>
        <v/>
      </c>
      <c r="H325" s="105" t="str">
        <f>IFERROR(IF(VLOOKUP($A325,'Annex 2 EHV charges'!$D:$O,12,FALSE)=0,"",VLOOKUP($A325,'Annex 2 EHV charges'!$D:$O,12,FALSE)),"")</f>
        <v/>
      </c>
    </row>
    <row r="326" spans="1:8" x14ac:dyDescent="0.2">
      <c r="A326" s="102" t="str">
        <f t="array" ref="A326">IFERROR(INDEX('Annex 2 EHV charges'!$D$11:$D$410, MATCH(0, IF(ISBLANK('Annex 2 EHV charges'!$D$11:$D$410),1, COUNTIF(A$4:$A325, 'Annex 2 EHV charges'!$D$11:$D$410)), 0)),"")</f>
        <v/>
      </c>
      <c r="B326" s="101" t="str">
        <f>IF($A326="","",VLOOKUP($A326,'Annex 2 EHV charges'!$D:$O,2,0))</f>
        <v/>
      </c>
      <c r="C326" s="102" t="str">
        <f>IF($A326="","",VLOOKUP($A326,'Annex 2 EHV charges'!$D:$O,3,0))</f>
        <v/>
      </c>
      <c r="D326" s="101" t="str">
        <f>IF($A326="","",VLOOKUP($A326,'Annex 2 EHV charges'!$D:$O,4,0))</f>
        <v/>
      </c>
      <c r="E326" s="103" t="str">
        <f>IFERROR(IF(VLOOKUP($A326,'Annex 2 EHV charges'!$D:$O,9,FALSE)=0,"",VLOOKUP($A326,'Annex 2 EHV charges'!$D:$O,9,FALSE)),"")</f>
        <v/>
      </c>
      <c r="F326" s="104" t="str">
        <f>IFERROR(IF(VLOOKUP($A326,'Annex 2 EHV charges'!$D:$O,10,FALSE)=0,"",VLOOKUP($A326,'Annex 2 EHV charges'!$D:$O,10,FALSE)),"")</f>
        <v/>
      </c>
      <c r="G326" s="105" t="str">
        <f>IFERROR(IF(VLOOKUP($A326,'Annex 2 EHV charges'!$D:$O,11,FALSE)=0,"",VLOOKUP($A326,'Annex 2 EHV charges'!$D:$O,11,FALSE)),"")</f>
        <v/>
      </c>
      <c r="H326" s="105" t="str">
        <f>IFERROR(IF(VLOOKUP($A326,'Annex 2 EHV charges'!$D:$O,12,FALSE)=0,"",VLOOKUP($A326,'Annex 2 EHV charges'!$D:$O,12,FALSE)),"")</f>
        <v/>
      </c>
    </row>
    <row r="327" spans="1:8" x14ac:dyDescent="0.2">
      <c r="A327" s="102" t="str">
        <f t="array" ref="A327">IFERROR(INDEX('Annex 2 EHV charges'!$D$11:$D$410, MATCH(0, IF(ISBLANK('Annex 2 EHV charges'!$D$11:$D$410),1, COUNTIF(A$4:$A326, 'Annex 2 EHV charges'!$D$11:$D$410)), 0)),"")</f>
        <v/>
      </c>
      <c r="B327" s="101" t="str">
        <f>IF($A327="","",VLOOKUP($A327,'Annex 2 EHV charges'!$D:$O,2,0))</f>
        <v/>
      </c>
      <c r="C327" s="102" t="str">
        <f>IF($A327="","",VLOOKUP($A327,'Annex 2 EHV charges'!$D:$O,3,0))</f>
        <v/>
      </c>
      <c r="D327" s="101" t="str">
        <f>IF($A327="","",VLOOKUP($A327,'Annex 2 EHV charges'!$D:$O,4,0))</f>
        <v/>
      </c>
      <c r="E327" s="103" t="str">
        <f>IFERROR(IF(VLOOKUP($A327,'Annex 2 EHV charges'!$D:$O,9,FALSE)=0,"",VLOOKUP($A327,'Annex 2 EHV charges'!$D:$O,9,FALSE)),"")</f>
        <v/>
      </c>
      <c r="F327" s="104" t="str">
        <f>IFERROR(IF(VLOOKUP($A327,'Annex 2 EHV charges'!$D:$O,10,FALSE)=0,"",VLOOKUP($A327,'Annex 2 EHV charges'!$D:$O,10,FALSE)),"")</f>
        <v/>
      </c>
      <c r="G327" s="105" t="str">
        <f>IFERROR(IF(VLOOKUP($A327,'Annex 2 EHV charges'!$D:$O,11,FALSE)=0,"",VLOOKUP($A327,'Annex 2 EHV charges'!$D:$O,11,FALSE)),"")</f>
        <v/>
      </c>
      <c r="H327" s="105" t="str">
        <f>IFERROR(IF(VLOOKUP($A327,'Annex 2 EHV charges'!$D:$O,12,FALSE)=0,"",VLOOKUP($A327,'Annex 2 EHV charges'!$D:$O,12,FALSE)),"")</f>
        <v/>
      </c>
    </row>
    <row r="328" spans="1:8" x14ac:dyDescent="0.2">
      <c r="A328" s="102" t="str">
        <f t="array" ref="A328">IFERROR(INDEX('Annex 2 EHV charges'!$D$11:$D$410, MATCH(0, IF(ISBLANK('Annex 2 EHV charges'!$D$11:$D$410),1, COUNTIF(A$4:$A327, 'Annex 2 EHV charges'!$D$11:$D$410)), 0)),"")</f>
        <v/>
      </c>
      <c r="B328" s="101" t="str">
        <f>IF($A328="","",VLOOKUP($A328,'Annex 2 EHV charges'!$D:$O,2,0))</f>
        <v/>
      </c>
      <c r="C328" s="102" t="str">
        <f>IF($A328="","",VLOOKUP($A328,'Annex 2 EHV charges'!$D:$O,3,0))</f>
        <v/>
      </c>
      <c r="D328" s="101" t="str">
        <f>IF($A328="","",VLOOKUP($A328,'Annex 2 EHV charges'!$D:$O,4,0))</f>
        <v/>
      </c>
      <c r="E328" s="103" t="str">
        <f>IFERROR(IF(VLOOKUP($A328,'Annex 2 EHV charges'!$D:$O,9,FALSE)=0,"",VLOOKUP($A328,'Annex 2 EHV charges'!$D:$O,9,FALSE)),"")</f>
        <v/>
      </c>
      <c r="F328" s="104" t="str">
        <f>IFERROR(IF(VLOOKUP($A328,'Annex 2 EHV charges'!$D:$O,10,FALSE)=0,"",VLOOKUP($A328,'Annex 2 EHV charges'!$D:$O,10,FALSE)),"")</f>
        <v/>
      </c>
      <c r="G328" s="105" t="str">
        <f>IFERROR(IF(VLOOKUP($A328,'Annex 2 EHV charges'!$D:$O,11,FALSE)=0,"",VLOOKUP($A328,'Annex 2 EHV charges'!$D:$O,11,FALSE)),"")</f>
        <v/>
      </c>
      <c r="H328" s="105" t="str">
        <f>IFERROR(IF(VLOOKUP($A328,'Annex 2 EHV charges'!$D:$O,12,FALSE)=0,"",VLOOKUP($A328,'Annex 2 EHV charges'!$D:$O,12,FALSE)),"")</f>
        <v/>
      </c>
    </row>
    <row r="329" spans="1:8" x14ac:dyDescent="0.2">
      <c r="A329" s="102" t="str">
        <f t="array" ref="A329">IFERROR(INDEX('Annex 2 EHV charges'!$D$11:$D$410, MATCH(0, IF(ISBLANK('Annex 2 EHV charges'!$D$11:$D$410),1, COUNTIF(A$4:$A328, 'Annex 2 EHV charges'!$D$11:$D$410)), 0)),"")</f>
        <v/>
      </c>
      <c r="B329" s="101" t="str">
        <f>IF($A329="","",VLOOKUP($A329,'Annex 2 EHV charges'!$D:$O,2,0))</f>
        <v/>
      </c>
      <c r="C329" s="102" t="str">
        <f>IF($A329="","",VLOOKUP($A329,'Annex 2 EHV charges'!$D:$O,3,0))</f>
        <v/>
      </c>
      <c r="D329" s="101" t="str">
        <f>IF($A329="","",VLOOKUP($A329,'Annex 2 EHV charges'!$D:$O,4,0))</f>
        <v/>
      </c>
      <c r="E329" s="103" t="str">
        <f>IFERROR(IF(VLOOKUP($A329,'Annex 2 EHV charges'!$D:$O,9,FALSE)=0,"",VLOOKUP($A329,'Annex 2 EHV charges'!$D:$O,9,FALSE)),"")</f>
        <v/>
      </c>
      <c r="F329" s="104" t="str">
        <f>IFERROR(IF(VLOOKUP($A329,'Annex 2 EHV charges'!$D:$O,10,FALSE)=0,"",VLOOKUP($A329,'Annex 2 EHV charges'!$D:$O,10,FALSE)),"")</f>
        <v/>
      </c>
      <c r="G329" s="105" t="str">
        <f>IFERROR(IF(VLOOKUP($A329,'Annex 2 EHV charges'!$D:$O,11,FALSE)=0,"",VLOOKUP($A329,'Annex 2 EHV charges'!$D:$O,11,FALSE)),"")</f>
        <v/>
      </c>
      <c r="H329" s="105" t="str">
        <f>IFERROR(IF(VLOOKUP($A329,'Annex 2 EHV charges'!$D:$O,12,FALSE)=0,"",VLOOKUP($A329,'Annex 2 EHV charges'!$D:$O,12,FALSE)),"")</f>
        <v/>
      </c>
    </row>
    <row r="330" spans="1:8" x14ac:dyDescent="0.2">
      <c r="A330" s="102" t="str">
        <f t="array" ref="A330">IFERROR(INDEX('Annex 2 EHV charges'!$D$11:$D$410, MATCH(0, IF(ISBLANK('Annex 2 EHV charges'!$D$11:$D$410),1, COUNTIF(A$4:$A329, 'Annex 2 EHV charges'!$D$11:$D$410)), 0)),"")</f>
        <v/>
      </c>
      <c r="B330" s="101" t="str">
        <f>IF($A330="","",VLOOKUP($A330,'Annex 2 EHV charges'!$D:$O,2,0))</f>
        <v/>
      </c>
      <c r="C330" s="102" t="str">
        <f>IF($A330="","",VLOOKUP($A330,'Annex 2 EHV charges'!$D:$O,3,0))</f>
        <v/>
      </c>
      <c r="D330" s="101" t="str">
        <f>IF($A330="","",VLOOKUP($A330,'Annex 2 EHV charges'!$D:$O,4,0))</f>
        <v/>
      </c>
      <c r="E330" s="103" t="str">
        <f>IFERROR(IF(VLOOKUP($A330,'Annex 2 EHV charges'!$D:$O,9,FALSE)=0,"",VLOOKUP($A330,'Annex 2 EHV charges'!$D:$O,9,FALSE)),"")</f>
        <v/>
      </c>
      <c r="F330" s="104" t="str">
        <f>IFERROR(IF(VLOOKUP($A330,'Annex 2 EHV charges'!$D:$O,10,FALSE)=0,"",VLOOKUP($A330,'Annex 2 EHV charges'!$D:$O,10,FALSE)),"")</f>
        <v/>
      </c>
      <c r="G330" s="105" t="str">
        <f>IFERROR(IF(VLOOKUP($A330,'Annex 2 EHV charges'!$D:$O,11,FALSE)=0,"",VLOOKUP($A330,'Annex 2 EHV charges'!$D:$O,11,FALSE)),"")</f>
        <v/>
      </c>
      <c r="H330" s="105" t="str">
        <f>IFERROR(IF(VLOOKUP($A330,'Annex 2 EHV charges'!$D:$O,12,FALSE)=0,"",VLOOKUP($A330,'Annex 2 EHV charges'!$D:$O,12,FALSE)),"")</f>
        <v/>
      </c>
    </row>
    <row r="331" spans="1:8" x14ac:dyDescent="0.2">
      <c r="A331" s="102" t="str">
        <f t="array" ref="A331">IFERROR(INDEX('Annex 2 EHV charges'!$D$11:$D$410, MATCH(0, IF(ISBLANK('Annex 2 EHV charges'!$D$11:$D$410),1, COUNTIF(A$4:$A330, 'Annex 2 EHV charges'!$D$11:$D$410)), 0)),"")</f>
        <v/>
      </c>
      <c r="B331" s="101" t="str">
        <f>IF($A331="","",VLOOKUP($A331,'Annex 2 EHV charges'!$D:$O,2,0))</f>
        <v/>
      </c>
      <c r="C331" s="102" t="str">
        <f>IF($A331="","",VLOOKUP($A331,'Annex 2 EHV charges'!$D:$O,3,0))</f>
        <v/>
      </c>
      <c r="D331" s="101" t="str">
        <f>IF($A331="","",VLOOKUP($A331,'Annex 2 EHV charges'!$D:$O,4,0))</f>
        <v/>
      </c>
      <c r="E331" s="103" t="str">
        <f>IFERROR(IF(VLOOKUP($A331,'Annex 2 EHV charges'!$D:$O,9,FALSE)=0,"",VLOOKUP($A331,'Annex 2 EHV charges'!$D:$O,9,FALSE)),"")</f>
        <v/>
      </c>
      <c r="F331" s="104" t="str">
        <f>IFERROR(IF(VLOOKUP($A331,'Annex 2 EHV charges'!$D:$O,10,FALSE)=0,"",VLOOKUP($A331,'Annex 2 EHV charges'!$D:$O,10,FALSE)),"")</f>
        <v/>
      </c>
      <c r="G331" s="105" t="str">
        <f>IFERROR(IF(VLOOKUP($A331,'Annex 2 EHV charges'!$D:$O,11,FALSE)=0,"",VLOOKUP($A331,'Annex 2 EHV charges'!$D:$O,11,FALSE)),"")</f>
        <v/>
      </c>
      <c r="H331" s="105" t="str">
        <f>IFERROR(IF(VLOOKUP($A331,'Annex 2 EHV charges'!$D:$O,12,FALSE)=0,"",VLOOKUP($A331,'Annex 2 EHV charges'!$D:$O,12,FALSE)),"")</f>
        <v/>
      </c>
    </row>
    <row r="332" spans="1:8" x14ac:dyDescent="0.2">
      <c r="A332" s="102" t="str">
        <f t="array" ref="A332">IFERROR(INDEX('Annex 2 EHV charges'!$D$11:$D$410, MATCH(0, IF(ISBLANK('Annex 2 EHV charges'!$D$11:$D$410),1, COUNTIF(A$4:$A331, 'Annex 2 EHV charges'!$D$11:$D$410)), 0)),"")</f>
        <v/>
      </c>
      <c r="B332" s="101" t="str">
        <f>IF($A332="","",VLOOKUP($A332,'Annex 2 EHV charges'!$D:$O,2,0))</f>
        <v/>
      </c>
      <c r="C332" s="102" t="str">
        <f>IF($A332="","",VLOOKUP($A332,'Annex 2 EHV charges'!$D:$O,3,0))</f>
        <v/>
      </c>
      <c r="D332" s="101" t="str">
        <f>IF($A332="","",VLOOKUP($A332,'Annex 2 EHV charges'!$D:$O,4,0))</f>
        <v/>
      </c>
      <c r="E332" s="103" t="str">
        <f>IFERROR(IF(VLOOKUP($A332,'Annex 2 EHV charges'!$D:$O,9,FALSE)=0,"",VLOOKUP($A332,'Annex 2 EHV charges'!$D:$O,9,FALSE)),"")</f>
        <v/>
      </c>
      <c r="F332" s="104" t="str">
        <f>IFERROR(IF(VLOOKUP($A332,'Annex 2 EHV charges'!$D:$O,10,FALSE)=0,"",VLOOKUP($A332,'Annex 2 EHV charges'!$D:$O,10,FALSE)),"")</f>
        <v/>
      </c>
      <c r="G332" s="105" t="str">
        <f>IFERROR(IF(VLOOKUP($A332,'Annex 2 EHV charges'!$D:$O,11,FALSE)=0,"",VLOOKUP($A332,'Annex 2 EHV charges'!$D:$O,11,FALSE)),"")</f>
        <v/>
      </c>
      <c r="H332" s="105" t="str">
        <f>IFERROR(IF(VLOOKUP($A332,'Annex 2 EHV charges'!$D:$O,12,FALSE)=0,"",VLOOKUP($A332,'Annex 2 EHV charges'!$D:$O,12,FALSE)),"")</f>
        <v/>
      </c>
    </row>
    <row r="333" spans="1:8" x14ac:dyDescent="0.2">
      <c r="A333" s="102" t="str">
        <f t="array" ref="A333">IFERROR(INDEX('Annex 2 EHV charges'!$D$11:$D$410, MATCH(0, IF(ISBLANK('Annex 2 EHV charges'!$D$11:$D$410),1, COUNTIF(A$4:$A332, 'Annex 2 EHV charges'!$D$11:$D$410)), 0)),"")</f>
        <v/>
      </c>
      <c r="B333" s="101" t="str">
        <f>IF($A333="","",VLOOKUP($A333,'Annex 2 EHV charges'!$D:$O,2,0))</f>
        <v/>
      </c>
      <c r="C333" s="102" t="str">
        <f>IF($A333="","",VLOOKUP($A333,'Annex 2 EHV charges'!$D:$O,3,0))</f>
        <v/>
      </c>
      <c r="D333" s="101" t="str">
        <f>IF($A333="","",VLOOKUP($A333,'Annex 2 EHV charges'!$D:$O,4,0))</f>
        <v/>
      </c>
      <c r="E333" s="103" t="str">
        <f>IFERROR(IF(VLOOKUP($A333,'Annex 2 EHV charges'!$D:$O,9,FALSE)=0,"",VLOOKUP($A333,'Annex 2 EHV charges'!$D:$O,9,FALSE)),"")</f>
        <v/>
      </c>
      <c r="F333" s="104" t="str">
        <f>IFERROR(IF(VLOOKUP($A333,'Annex 2 EHV charges'!$D:$O,10,FALSE)=0,"",VLOOKUP($A333,'Annex 2 EHV charges'!$D:$O,10,FALSE)),"")</f>
        <v/>
      </c>
      <c r="G333" s="105" t="str">
        <f>IFERROR(IF(VLOOKUP($A333,'Annex 2 EHV charges'!$D:$O,11,FALSE)=0,"",VLOOKUP($A333,'Annex 2 EHV charges'!$D:$O,11,FALSE)),"")</f>
        <v/>
      </c>
      <c r="H333" s="105" t="str">
        <f>IFERROR(IF(VLOOKUP($A333,'Annex 2 EHV charges'!$D:$O,12,FALSE)=0,"",VLOOKUP($A333,'Annex 2 EHV charges'!$D:$O,12,FALSE)),"")</f>
        <v/>
      </c>
    </row>
    <row r="334" spans="1:8" x14ac:dyDescent="0.2">
      <c r="A334" s="102" t="str">
        <f t="array" ref="A334">IFERROR(INDEX('Annex 2 EHV charges'!$D$11:$D$410, MATCH(0, IF(ISBLANK('Annex 2 EHV charges'!$D$11:$D$410),1, COUNTIF(A$4:$A333, 'Annex 2 EHV charges'!$D$11:$D$410)), 0)),"")</f>
        <v/>
      </c>
      <c r="B334" s="101" t="str">
        <f>IF($A334="","",VLOOKUP($A334,'Annex 2 EHV charges'!$D:$O,2,0))</f>
        <v/>
      </c>
      <c r="C334" s="102" t="str">
        <f>IF($A334="","",VLOOKUP($A334,'Annex 2 EHV charges'!$D:$O,3,0))</f>
        <v/>
      </c>
      <c r="D334" s="101" t="str">
        <f>IF($A334="","",VLOOKUP($A334,'Annex 2 EHV charges'!$D:$O,4,0))</f>
        <v/>
      </c>
      <c r="E334" s="103" t="str">
        <f>IFERROR(IF(VLOOKUP($A334,'Annex 2 EHV charges'!$D:$O,9,FALSE)=0,"",VLOOKUP($A334,'Annex 2 EHV charges'!$D:$O,9,FALSE)),"")</f>
        <v/>
      </c>
      <c r="F334" s="104" t="str">
        <f>IFERROR(IF(VLOOKUP($A334,'Annex 2 EHV charges'!$D:$O,10,FALSE)=0,"",VLOOKUP($A334,'Annex 2 EHV charges'!$D:$O,10,FALSE)),"")</f>
        <v/>
      </c>
      <c r="G334" s="105" t="str">
        <f>IFERROR(IF(VLOOKUP($A334,'Annex 2 EHV charges'!$D:$O,11,FALSE)=0,"",VLOOKUP($A334,'Annex 2 EHV charges'!$D:$O,11,FALSE)),"")</f>
        <v/>
      </c>
      <c r="H334" s="105" t="str">
        <f>IFERROR(IF(VLOOKUP($A334,'Annex 2 EHV charges'!$D:$O,12,FALSE)=0,"",VLOOKUP($A334,'Annex 2 EHV charges'!$D:$O,12,FALSE)),"")</f>
        <v/>
      </c>
    </row>
    <row r="335" spans="1:8" x14ac:dyDescent="0.2">
      <c r="A335" s="102" t="str">
        <f t="array" ref="A335">IFERROR(INDEX('Annex 2 EHV charges'!$D$11:$D$410, MATCH(0, IF(ISBLANK('Annex 2 EHV charges'!$D$11:$D$410),1, COUNTIF(A$4:$A334, 'Annex 2 EHV charges'!$D$11:$D$410)), 0)),"")</f>
        <v/>
      </c>
      <c r="B335" s="101" t="str">
        <f>IF($A335="","",VLOOKUP($A335,'Annex 2 EHV charges'!$D:$O,2,0))</f>
        <v/>
      </c>
      <c r="C335" s="102" t="str">
        <f>IF($A335="","",VLOOKUP($A335,'Annex 2 EHV charges'!$D:$O,3,0))</f>
        <v/>
      </c>
      <c r="D335" s="101" t="str">
        <f>IF($A335="","",VLOOKUP($A335,'Annex 2 EHV charges'!$D:$O,4,0))</f>
        <v/>
      </c>
      <c r="E335" s="103" t="str">
        <f>IFERROR(IF(VLOOKUP($A335,'Annex 2 EHV charges'!$D:$O,9,FALSE)=0,"",VLOOKUP($A335,'Annex 2 EHV charges'!$D:$O,9,FALSE)),"")</f>
        <v/>
      </c>
      <c r="F335" s="104" t="str">
        <f>IFERROR(IF(VLOOKUP($A335,'Annex 2 EHV charges'!$D:$O,10,FALSE)=0,"",VLOOKUP($A335,'Annex 2 EHV charges'!$D:$O,10,FALSE)),"")</f>
        <v/>
      </c>
      <c r="G335" s="105" t="str">
        <f>IFERROR(IF(VLOOKUP($A335,'Annex 2 EHV charges'!$D:$O,11,FALSE)=0,"",VLOOKUP($A335,'Annex 2 EHV charges'!$D:$O,11,FALSE)),"")</f>
        <v/>
      </c>
      <c r="H335" s="105" t="str">
        <f>IFERROR(IF(VLOOKUP($A335,'Annex 2 EHV charges'!$D:$O,12,FALSE)=0,"",VLOOKUP($A335,'Annex 2 EHV charges'!$D:$O,12,FALSE)),"")</f>
        <v/>
      </c>
    </row>
    <row r="336" spans="1:8" x14ac:dyDescent="0.2">
      <c r="A336" s="102" t="str">
        <f t="array" ref="A336">IFERROR(INDEX('Annex 2 EHV charges'!$D$11:$D$410, MATCH(0, IF(ISBLANK('Annex 2 EHV charges'!$D$11:$D$410),1, COUNTIF(A$4:$A335, 'Annex 2 EHV charges'!$D$11:$D$410)), 0)),"")</f>
        <v/>
      </c>
      <c r="B336" s="101" t="str">
        <f>IF($A336="","",VLOOKUP($A336,'Annex 2 EHV charges'!$D:$O,2,0))</f>
        <v/>
      </c>
      <c r="C336" s="102" t="str">
        <f>IF($A336="","",VLOOKUP($A336,'Annex 2 EHV charges'!$D:$O,3,0))</f>
        <v/>
      </c>
      <c r="D336" s="101" t="str">
        <f>IF($A336="","",VLOOKUP($A336,'Annex 2 EHV charges'!$D:$O,4,0))</f>
        <v/>
      </c>
      <c r="E336" s="103" t="str">
        <f>IFERROR(IF(VLOOKUP($A336,'Annex 2 EHV charges'!$D:$O,9,FALSE)=0,"",VLOOKUP($A336,'Annex 2 EHV charges'!$D:$O,9,FALSE)),"")</f>
        <v/>
      </c>
      <c r="F336" s="104" t="str">
        <f>IFERROR(IF(VLOOKUP($A336,'Annex 2 EHV charges'!$D:$O,10,FALSE)=0,"",VLOOKUP($A336,'Annex 2 EHV charges'!$D:$O,10,FALSE)),"")</f>
        <v/>
      </c>
      <c r="G336" s="105" t="str">
        <f>IFERROR(IF(VLOOKUP($A336,'Annex 2 EHV charges'!$D:$O,11,FALSE)=0,"",VLOOKUP($A336,'Annex 2 EHV charges'!$D:$O,11,FALSE)),"")</f>
        <v/>
      </c>
      <c r="H336" s="105" t="str">
        <f>IFERROR(IF(VLOOKUP($A336,'Annex 2 EHV charges'!$D:$O,12,FALSE)=0,"",VLOOKUP($A336,'Annex 2 EHV charges'!$D:$O,12,FALSE)),"")</f>
        <v/>
      </c>
    </row>
    <row r="337" spans="1:8" x14ac:dyDescent="0.2">
      <c r="A337" s="102" t="str">
        <f t="array" ref="A337">IFERROR(INDEX('Annex 2 EHV charges'!$D$11:$D$410, MATCH(0, IF(ISBLANK('Annex 2 EHV charges'!$D$11:$D$410),1, COUNTIF(A$4:$A336, 'Annex 2 EHV charges'!$D$11:$D$410)), 0)),"")</f>
        <v/>
      </c>
      <c r="B337" s="101" t="str">
        <f>IF($A337="","",VLOOKUP($A337,'Annex 2 EHV charges'!$D:$O,2,0))</f>
        <v/>
      </c>
      <c r="C337" s="102" t="str">
        <f>IF($A337="","",VLOOKUP($A337,'Annex 2 EHV charges'!$D:$O,3,0))</f>
        <v/>
      </c>
      <c r="D337" s="101" t="str">
        <f>IF($A337="","",VLOOKUP($A337,'Annex 2 EHV charges'!$D:$O,4,0))</f>
        <v/>
      </c>
      <c r="E337" s="103" t="str">
        <f>IFERROR(IF(VLOOKUP($A337,'Annex 2 EHV charges'!$D:$O,9,FALSE)=0,"",VLOOKUP($A337,'Annex 2 EHV charges'!$D:$O,9,FALSE)),"")</f>
        <v/>
      </c>
      <c r="F337" s="104" t="str">
        <f>IFERROR(IF(VLOOKUP($A337,'Annex 2 EHV charges'!$D:$O,10,FALSE)=0,"",VLOOKUP($A337,'Annex 2 EHV charges'!$D:$O,10,FALSE)),"")</f>
        <v/>
      </c>
      <c r="G337" s="105" t="str">
        <f>IFERROR(IF(VLOOKUP($A337,'Annex 2 EHV charges'!$D:$O,11,FALSE)=0,"",VLOOKUP($A337,'Annex 2 EHV charges'!$D:$O,11,FALSE)),"")</f>
        <v/>
      </c>
      <c r="H337" s="105" t="str">
        <f>IFERROR(IF(VLOOKUP($A337,'Annex 2 EHV charges'!$D:$O,12,FALSE)=0,"",VLOOKUP($A337,'Annex 2 EHV charges'!$D:$O,12,FALSE)),"")</f>
        <v/>
      </c>
    </row>
    <row r="338" spans="1:8" x14ac:dyDescent="0.2">
      <c r="A338" s="102" t="str">
        <f t="array" ref="A338">IFERROR(INDEX('Annex 2 EHV charges'!$D$11:$D$410, MATCH(0, IF(ISBLANK('Annex 2 EHV charges'!$D$11:$D$410),1, COUNTIF(A$4:$A337, 'Annex 2 EHV charges'!$D$11:$D$410)), 0)),"")</f>
        <v/>
      </c>
      <c r="B338" s="101" t="str">
        <f>IF($A338="","",VLOOKUP($A338,'Annex 2 EHV charges'!$D:$O,2,0))</f>
        <v/>
      </c>
      <c r="C338" s="102" t="str">
        <f>IF($A338="","",VLOOKUP($A338,'Annex 2 EHV charges'!$D:$O,3,0))</f>
        <v/>
      </c>
      <c r="D338" s="101" t="str">
        <f>IF($A338="","",VLOOKUP($A338,'Annex 2 EHV charges'!$D:$O,4,0))</f>
        <v/>
      </c>
      <c r="E338" s="103" t="str">
        <f>IFERROR(IF(VLOOKUP($A338,'Annex 2 EHV charges'!$D:$O,9,FALSE)=0,"",VLOOKUP($A338,'Annex 2 EHV charges'!$D:$O,9,FALSE)),"")</f>
        <v/>
      </c>
      <c r="F338" s="104" t="str">
        <f>IFERROR(IF(VLOOKUP($A338,'Annex 2 EHV charges'!$D:$O,10,FALSE)=0,"",VLOOKUP($A338,'Annex 2 EHV charges'!$D:$O,10,FALSE)),"")</f>
        <v/>
      </c>
      <c r="G338" s="105" t="str">
        <f>IFERROR(IF(VLOOKUP($A338,'Annex 2 EHV charges'!$D:$O,11,FALSE)=0,"",VLOOKUP($A338,'Annex 2 EHV charges'!$D:$O,11,FALSE)),"")</f>
        <v/>
      </c>
      <c r="H338" s="105" t="str">
        <f>IFERROR(IF(VLOOKUP($A338,'Annex 2 EHV charges'!$D:$O,12,FALSE)=0,"",VLOOKUP($A338,'Annex 2 EHV charges'!$D:$O,12,FALSE)),"")</f>
        <v/>
      </c>
    </row>
    <row r="339" spans="1:8" x14ac:dyDescent="0.2">
      <c r="A339" s="102" t="str">
        <f t="array" ref="A339">IFERROR(INDEX('Annex 2 EHV charges'!$D$11:$D$410, MATCH(0, IF(ISBLANK('Annex 2 EHV charges'!$D$11:$D$410),1, COUNTIF(A$4:$A338, 'Annex 2 EHV charges'!$D$11:$D$410)), 0)),"")</f>
        <v/>
      </c>
      <c r="B339" s="101" t="str">
        <f>IF($A339="","",VLOOKUP($A339,'Annex 2 EHV charges'!$D:$O,2,0))</f>
        <v/>
      </c>
      <c r="C339" s="102" t="str">
        <f>IF($A339="","",VLOOKUP($A339,'Annex 2 EHV charges'!$D:$O,3,0))</f>
        <v/>
      </c>
      <c r="D339" s="101" t="str">
        <f>IF($A339="","",VLOOKUP($A339,'Annex 2 EHV charges'!$D:$O,4,0))</f>
        <v/>
      </c>
      <c r="E339" s="103" t="str">
        <f>IFERROR(IF(VLOOKUP($A339,'Annex 2 EHV charges'!$D:$O,9,FALSE)=0,"",VLOOKUP($A339,'Annex 2 EHV charges'!$D:$O,9,FALSE)),"")</f>
        <v/>
      </c>
      <c r="F339" s="104" t="str">
        <f>IFERROR(IF(VLOOKUP($A339,'Annex 2 EHV charges'!$D:$O,10,FALSE)=0,"",VLOOKUP($A339,'Annex 2 EHV charges'!$D:$O,10,FALSE)),"")</f>
        <v/>
      </c>
      <c r="G339" s="105" t="str">
        <f>IFERROR(IF(VLOOKUP($A339,'Annex 2 EHV charges'!$D:$O,11,FALSE)=0,"",VLOOKUP($A339,'Annex 2 EHV charges'!$D:$O,11,FALSE)),"")</f>
        <v/>
      </c>
      <c r="H339" s="105" t="str">
        <f>IFERROR(IF(VLOOKUP($A339,'Annex 2 EHV charges'!$D:$O,12,FALSE)=0,"",VLOOKUP($A339,'Annex 2 EHV charges'!$D:$O,12,FALSE)),"")</f>
        <v/>
      </c>
    </row>
    <row r="340" spans="1:8" x14ac:dyDescent="0.2">
      <c r="A340" s="102" t="str">
        <f t="array" ref="A340">IFERROR(INDEX('Annex 2 EHV charges'!$D$11:$D$410, MATCH(0, IF(ISBLANK('Annex 2 EHV charges'!$D$11:$D$410),1, COUNTIF(A$4:$A339, 'Annex 2 EHV charges'!$D$11:$D$410)), 0)),"")</f>
        <v/>
      </c>
      <c r="B340" s="101" t="str">
        <f>IF($A340="","",VLOOKUP($A340,'Annex 2 EHV charges'!$D:$O,2,0))</f>
        <v/>
      </c>
      <c r="C340" s="102" t="str">
        <f>IF($A340="","",VLOOKUP($A340,'Annex 2 EHV charges'!$D:$O,3,0))</f>
        <v/>
      </c>
      <c r="D340" s="101" t="str">
        <f>IF($A340="","",VLOOKUP($A340,'Annex 2 EHV charges'!$D:$O,4,0))</f>
        <v/>
      </c>
      <c r="E340" s="103" t="str">
        <f>IFERROR(IF(VLOOKUP($A340,'Annex 2 EHV charges'!$D:$O,9,FALSE)=0,"",VLOOKUP($A340,'Annex 2 EHV charges'!$D:$O,9,FALSE)),"")</f>
        <v/>
      </c>
      <c r="F340" s="104" t="str">
        <f>IFERROR(IF(VLOOKUP($A340,'Annex 2 EHV charges'!$D:$O,10,FALSE)=0,"",VLOOKUP($A340,'Annex 2 EHV charges'!$D:$O,10,FALSE)),"")</f>
        <v/>
      </c>
      <c r="G340" s="105" t="str">
        <f>IFERROR(IF(VLOOKUP($A340,'Annex 2 EHV charges'!$D:$O,11,FALSE)=0,"",VLOOKUP($A340,'Annex 2 EHV charges'!$D:$O,11,FALSE)),"")</f>
        <v/>
      </c>
      <c r="H340" s="105" t="str">
        <f>IFERROR(IF(VLOOKUP($A340,'Annex 2 EHV charges'!$D:$O,12,FALSE)=0,"",VLOOKUP($A340,'Annex 2 EHV charges'!$D:$O,12,FALSE)),"")</f>
        <v/>
      </c>
    </row>
    <row r="341" spans="1:8" x14ac:dyDescent="0.2">
      <c r="A341" s="102" t="str">
        <f t="array" ref="A341">IFERROR(INDEX('Annex 2 EHV charges'!$D$11:$D$410, MATCH(0, IF(ISBLANK('Annex 2 EHV charges'!$D$11:$D$410),1, COUNTIF(A$4:$A340, 'Annex 2 EHV charges'!$D$11:$D$410)), 0)),"")</f>
        <v/>
      </c>
      <c r="B341" s="101" t="str">
        <f>IF($A341="","",VLOOKUP($A341,'Annex 2 EHV charges'!$D:$O,2,0))</f>
        <v/>
      </c>
      <c r="C341" s="102" t="str">
        <f>IF($A341="","",VLOOKUP($A341,'Annex 2 EHV charges'!$D:$O,3,0))</f>
        <v/>
      </c>
      <c r="D341" s="101" t="str">
        <f>IF($A341="","",VLOOKUP($A341,'Annex 2 EHV charges'!$D:$O,4,0))</f>
        <v/>
      </c>
      <c r="E341" s="103" t="str">
        <f>IFERROR(IF(VLOOKUP($A341,'Annex 2 EHV charges'!$D:$O,9,FALSE)=0,"",VLOOKUP($A341,'Annex 2 EHV charges'!$D:$O,9,FALSE)),"")</f>
        <v/>
      </c>
      <c r="F341" s="104" t="str">
        <f>IFERROR(IF(VLOOKUP($A341,'Annex 2 EHV charges'!$D:$O,10,FALSE)=0,"",VLOOKUP($A341,'Annex 2 EHV charges'!$D:$O,10,FALSE)),"")</f>
        <v/>
      </c>
      <c r="G341" s="105" t="str">
        <f>IFERROR(IF(VLOOKUP($A341,'Annex 2 EHV charges'!$D:$O,11,FALSE)=0,"",VLOOKUP($A341,'Annex 2 EHV charges'!$D:$O,11,FALSE)),"")</f>
        <v/>
      </c>
      <c r="H341" s="105" t="str">
        <f>IFERROR(IF(VLOOKUP($A341,'Annex 2 EHV charges'!$D:$O,12,FALSE)=0,"",VLOOKUP($A341,'Annex 2 EHV charges'!$D:$O,12,FALSE)),"")</f>
        <v/>
      </c>
    </row>
    <row r="342" spans="1:8" x14ac:dyDescent="0.2">
      <c r="A342" s="102" t="str">
        <f t="array" ref="A342">IFERROR(INDEX('Annex 2 EHV charges'!$D$11:$D$410, MATCH(0, IF(ISBLANK('Annex 2 EHV charges'!$D$11:$D$410),1, COUNTIF(A$4:$A341, 'Annex 2 EHV charges'!$D$11:$D$410)), 0)),"")</f>
        <v/>
      </c>
      <c r="B342" s="101" t="str">
        <f>IF($A342="","",VLOOKUP($A342,'Annex 2 EHV charges'!$D:$O,2,0))</f>
        <v/>
      </c>
      <c r="C342" s="102" t="str">
        <f>IF($A342="","",VLOOKUP($A342,'Annex 2 EHV charges'!$D:$O,3,0))</f>
        <v/>
      </c>
      <c r="D342" s="101" t="str">
        <f>IF($A342="","",VLOOKUP($A342,'Annex 2 EHV charges'!$D:$O,4,0))</f>
        <v/>
      </c>
      <c r="E342" s="103" t="str">
        <f>IFERROR(IF(VLOOKUP($A342,'Annex 2 EHV charges'!$D:$O,9,FALSE)=0,"",VLOOKUP($A342,'Annex 2 EHV charges'!$D:$O,9,FALSE)),"")</f>
        <v/>
      </c>
      <c r="F342" s="104" t="str">
        <f>IFERROR(IF(VLOOKUP($A342,'Annex 2 EHV charges'!$D:$O,10,FALSE)=0,"",VLOOKUP($A342,'Annex 2 EHV charges'!$D:$O,10,FALSE)),"")</f>
        <v/>
      </c>
      <c r="G342" s="105" t="str">
        <f>IFERROR(IF(VLOOKUP($A342,'Annex 2 EHV charges'!$D:$O,11,FALSE)=0,"",VLOOKUP($A342,'Annex 2 EHV charges'!$D:$O,11,FALSE)),"")</f>
        <v/>
      </c>
      <c r="H342" s="105" t="str">
        <f>IFERROR(IF(VLOOKUP($A342,'Annex 2 EHV charges'!$D:$O,12,FALSE)=0,"",VLOOKUP($A342,'Annex 2 EHV charges'!$D:$O,12,FALSE)),"")</f>
        <v/>
      </c>
    </row>
    <row r="343" spans="1:8" x14ac:dyDescent="0.2">
      <c r="A343" s="102" t="str">
        <f t="array" ref="A343">IFERROR(INDEX('Annex 2 EHV charges'!$D$11:$D$410, MATCH(0, IF(ISBLANK('Annex 2 EHV charges'!$D$11:$D$410),1, COUNTIF(A$4:$A342, 'Annex 2 EHV charges'!$D$11:$D$410)), 0)),"")</f>
        <v/>
      </c>
      <c r="B343" s="101" t="str">
        <f>IF($A343="","",VLOOKUP($A343,'Annex 2 EHV charges'!$D:$O,2,0))</f>
        <v/>
      </c>
      <c r="C343" s="102" t="str">
        <f>IF($A343="","",VLOOKUP($A343,'Annex 2 EHV charges'!$D:$O,3,0))</f>
        <v/>
      </c>
      <c r="D343" s="101" t="str">
        <f>IF($A343="","",VLOOKUP($A343,'Annex 2 EHV charges'!$D:$O,4,0))</f>
        <v/>
      </c>
      <c r="E343" s="103" t="str">
        <f>IFERROR(IF(VLOOKUP($A343,'Annex 2 EHV charges'!$D:$O,9,FALSE)=0,"",VLOOKUP($A343,'Annex 2 EHV charges'!$D:$O,9,FALSE)),"")</f>
        <v/>
      </c>
      <c r="F343" s="104" t="str">
        <f>IFERROR(IF(VLOOKUP($A343,'Annex 2 EHV charges'!$D:$O,10,FALSE)=0,"",VLOOKUP($A343,'Annex 2 EHV charges'!$D:$O,10,FALSE)),"")</f>
        <v/>
      </c>
      <c r="G343" s="105" t="str">
        <f>IFERROR(IF(VLOOKUP($A343,'Annex 2 EHV charges'!$D:$O,11,FALSE)=0,"",VLOOKUP($A343,'Annex 2 EHV charges'!$D:$O,11,FALSE)),"")</f>
        <v/>
      </c>
      <c r="H343" s="105" t="str">
        <f>IFERROR(IF(VLOOKUP($A343,'Annex 2 EHV charges'!$D:$O,12,FALSE)=0,"",VLOOKUP($A343,'Annex 2 EHV charges'!$D:$O,12,FALSE)),"")</f>
        <v/>
      </c>
    </row>
    <row r="344" spans="1:8" x14ac:dyDescent="0.2">
      <c r="A344" s="102" t="str">
        <f t="array" ref="A344">IFERROR(INDEX('Annex 2 EHV charges'!$D$11:$D$410, MATCH(0, IF(ISBLANK('Annex 2 EHV charges'!$D$11:$D$410),1, COUNTIF(A$4:$A343, 'Annex 2 EHV charges'!$D$11:$D$410)), 0)),"")</f>
        <v/>
      </c>
      <c r="B344" s="101" t="str">
        <f>IF($A344="","",VLOOKUP($A344,'Annex 2 EHV charges'!$D:$O,2,0))</f>
        <v/>
      </c>
      <c r="C344" s="102" t="str">
        <f>IF($A344="","",VLOOKUP($A344,'Annex 2 EHV charges'!$D:$O,3,0))</f>
        <v/>
      </c>
      <c r="D344" s="101" t="str">
        <f>IF($A344="","",VLOOKUP($A344,'Annex 2 EHV charges'!$D:$O,4,0))</f>
        <v/>
      </c>
      <c r="E344" s="103" t="str">
        <f>IFERROR(IF(VLOOKUP($A344,'Annex 2 EHV charges'!$D:$O,9,FALSE)=0,"",VLOOKUP($A344,'Annex 2 EHV charges'!$D:$O,9,FALSE)),"")</f>
        <v/>
      </c>
      <c r="F344" s="104" t="str">
        <f>IFERROR(IF(VLOOKUP($A344,'Annex 2 EHV charges'!$D:$O,10,FALSE)=0,"",VLOOKUP($A344,'Annex 2 EHV charges'!$D:$O,10,FALSE)),"")</f>
        <v/>
      </c>
      <c r="G344" s="105" t="str">
        <f>IFERROR(IF(VLOOKUP($A344,'Annex 2 EHV charges'!$D:$O,11,FALSE)=0,"",VLOOKUP($A344,'Annex 2 EHV charges'!$D:$O,11,FALSE)),"")</f>
        <v/>
      </c>
      <c r="H344" s="105" t="str">
        <f>IFERROR(IF(VLOOKUP($A344,'Annex 2 EHV charges'!$D:$O,12,FALSE)=0,"",VLOOKUP($A344,'Annex 2 EHV charges'!$D:$O,12,FALSE)),"")</f>
        <v/>
      </c>
    </row>
    <row r="345" spans="1:8" x14ac:dyDescent="0.2">
      <c r="A345" s="102" t="str">
        <f t="array" ref="A345">IFERROR(INDEX('Annex 2 EHV charges'!$D$11:$D$410, MATCH(0, IF(ISBLANK('Annex 2 EHV charges'!$D$11:$D$410),1, COUNTIF(A$4:$A344, 'Annex 2 EHV charges'!$D$11:$D$410)), 0)),"")</f>
        <v/>
      </c>
      <c r="B345" s="101" t="str">
        <f>IF($A345="","",VLOOKUP($A345,'Annex 2 EHV charges'!$D:$O,2,0))</f>
        <v/>
      </c>
      <c r="C345" s="102" t="str">
        <f>IF($A345="","",VLOOKUP($A345,'Annex 2 EHV charges'!$D:$O,3,0))</f>
        <v/>
      </c>
      <c r="D345" s="101" t="str">
        <f>IF($A345="","",VLOOKUP($A345,'Annex 2 EHV charges'!$D:$O,4,0))</f>
        <v/>
      </c>
      <c r="E345" s="103" t="str">
        <f>IFERROR(IF(VLOOKUP($A345,'Annex 2 EHV charges'!$D:$O,9,FALSE)=0,"",VLOOKUP($A345,'Annex 2 EHV charges'!$D:$O,9,FALSE)),"")</f>
        <v/>
      </c>
      <c r="F345" s="104" t="str">
        <f>IFERROR(IF(VLOOKUP($A345,'Annex 2 EHV charges'!$D:$O,10,FALSE)=0,"",VLOOKUP($A345,'Annex 2 EHV charges'!$D:$O,10,FALSE)),"")</f>
        <v/>
      </c>
      <c r="G345" s="105" t="str">
        <f>IFERROR(IF(VLOOKUP($A345,'Annex 2 EHV charges'!$D:$O,11,FALSE)=0,"",VLOOKUP($A345,'Annex 2 EHV charges'!$D:$O,11,FALSE)),"")</f>
        <v/>
      </c>
      <c r="H345" s="105" t="str">
        <f>IFERROR(IF(VLOOKUP($A345,'Annex 2 EHV charges'!$D:$O,12,FALSE)=0,"",VLOOKUP($A345,'Annex 2 EHV charges'!$D:$O,12,FALSE)),"")</f>
        <v/>
      </c>
    </row>
    <row r="346" spans="1:8" x14ac:dyDescent="0.2">
      <c r="A346" s="102" t="str">
        <f t="array" ref="A346">IFERROR(INDEX('Annex 2 EHV charges'!$D$11:$D$410, MATCH(0, IF(ISBLANK('Annex 2 EHV charges'!$D$11:$D$410),1, COUNTIF(A$4:$A345, 'Annex 2 EHV charges'!$D$11:$D$410)), 0)),"")</f>
        <v/>
      </c>
      <c r="B346" s="101" t="str">
        <f>IF($A346="","",VLOOKUP($A346,'Annex 2 EHV charges'!$D:$O,2,0))</f>
        <v/>
      </c>
      <c r="C346" s="102" t="str">
        <f>IF($A346="","",VLOOKUP($A346,'Annex 2 EHV charges'!$D:$O,3,0))</f>
        <v/>
      </c>
      <c r="D346" s="101" t="str">
        <f>IF($A346="","",VLOOKUP($A346,'Annex 2 EHV charges'!$D:$O,4,0))</f>
        <v/>
      </c>
      <c r="E346" s="103" t="str">
        <f>IFERROR(IF(VLOOKUP($A346,'Annex 2 EHV charges'!$D:$O,9,FALSE)=0,"",VLOOKUP($A346,'Annex 2 EHV charges'!$D:$O,9,FALSE)),"")</f>
        <v/>
      </c>
      <c r="F346" s="104" t="str">
        <f>IFERROR(IF(VLOOKUP($A346,'Annex 2 EHV charges'!$D:$O,10,FALSE)=0,"",VLOOKUP($A346,'Annex 2 EHV charges'!$D:$O,10,FALSE)),"")</f>
        <v/>
      </c>
      <c r="G346" s="105" t="str">
        <f>IFERROR(IF(VLOOKUP($A346,'Annex 2 EHV charges'!$D:$O,11,FALSE)=0,"",VLOOKUP($A346,'Annex 2 EHV charges'!$D:$O,11,FALSE)),"")</f>
        <v/>
      </c>
      <c r="H346" s="105" t="str">
        <f>IFERROR(IF(VLOOKUP($A346,'Annex 2 EHV charges'!$D:$O,12,FALSE)=0,"",VLOOKUP($A346,'Annex 2 EHV charges'!$D:$O,12,FALSE)),"")</f>
        <v/>
      </c>
    </row>
    <row r="347" spans="1:8" x14ac:dyDescent="0.2">
      <c r="A347" s="102" t="str">
        <f t="array" ref="A347">IFERROR(INDEX('Annex 2 EHV charges'!$D$11:$D$410, MATCH(0, IF(ISBLANK('Annex 2 EHV charges'!$D$11:$D$410),1, COUNTIF(A$4:$A346, 'Annex 2 EHV charges'!$D$11:$D$410)), 0)),"")</f>
        <v/>
      </c>
      <c r="B347" s="101" t="str">
        <f>IF($A347="","",VLOOKUP($A347,'Annex 2 EHV charges'!$D:$O,2,0))</f>
        <v/>
      </c>
      <c r="C347" s="102" t="str">
        <f>IF($A347="","",VLOOKUP($A347,'Annex 2 EHV charges'!$D:$O,3,0))</f>
        <v/>
      </c>
      <c r="D347" s="101" t="str">
        <f>IF($A347="","",VLOOKUP($A347,'Annex 2 EHV charges'!$D:$O,4,0))</f>
        <v/>
      </c>
      <c r="E347" s="103" t="str">
        <f>IFERROR(IF(VLOOKUP($A347,'Annex 2 EHV charges'!$D:$O,9,FALSE)=0,"",VLOOKUP($A347,'Annex 2 EHV charges'!$D:$O,9,FALSE)),"")</f>
        <v/>
      </c>
      <c r="F347" s="104" t="str">
        <f>IFERROR(IF(VLOOKUP($A347,'Annex 2 EHV charges'!$D:$O,10,FALSE)=0,"",VLOOKUP($A347,'Annex 2 EHV charges'!$D:$O,10,FALSE)),"")</f>
        <v/>
      </c>
      <c r="G347" s="105" t="str">
        <f>IFERROR(IF(VLOOKUP($A347,'Annex 2 EHV charges'!$D:$O,11,FALSE)=0,"",VLOOKUP($A347,'Annex 2 EHV charges'!$D:$O,11,FALSE)),"")</f>
        <v/>
      </c>
      <c r="H347" s="105" t="str">
        <f>IFERROR(IF(VLOOKUP($A347,'Annex 2 EHV charges'!$D:$O,12,FALSE)=0,"",VLOOKUP($A347,'Annex 2 EHV charges'!$D:$O,12,FALSE)),"")</f>
        <v/>
      </c>
    </row>
    <row r="348" spans="1:8" x14ac:dyDescent="0.2">
      <c r="A348" s="102" t="str">
        <f t="array" ref="A348">IFERROR(INDEX('Annex 2 EHV charges'!$D$11:$D$410, MATCH(0, IF(ISBLANK('Annex 2 EHV charges'!$D$11:$D$410),1, COUNTIF(A$4:$A347, 'Annex 2 EHV charges'!$D$11:$D$410)), 0)),"")</f>
        <v/>
      </c>
      <c r="B348" s="101" t="str">
        <f>IF($A348="","",VLOOKUP($A348,'Annex 2 EHV charges'!$D:$O,2,0))</f>
        <v/>
      </c>
      <c r="C348" s="102" t="str">
        <f>IF($A348="","",VLOOKUP($A348,'Annex 2 EHV charges'!$D:$O,3,0))</f>
        <v/>
      </c>
      <c r="D348" s="101" t="str">
        <f>IF($A348="","",VLOOKUP($A348,'Annex 2 EHV charges'!$D:$O,4,0))</f>
        <v/>
      </c>
      <c r="E348" s="103" t="str">
        <f>IFERROR(IF(VLOOKUP($A348,'Annex 2 EHV charges'!$D:$O,9,FALSE)=0,"",VLOOKUP($A348,'Annex 2 EHV charges'!$D:$O,9,FALSE)),"")</f>
        <v/>
      </c>
      <c r="F348" s="104" t="str">
        <f>IFERROR(IF(VLOOKUP($A348,'Annex 2 EHV charges'!$D:$O,10,FALSE)=0,"",VLOOKUP($A348,'Annex 2 EHV charges'!$D:$O,10,FALSE)),"")</f>
        <v/>
      </c>
      <c r="G348" s="105" t="str">
        <f>IFERROR(IF(VLOOKUP($A348,'Annex 2 EHV charges'!$D:$O,11,FALSE)=0,"",VLOOKUP($A348,'Annex 2 EHV charges'!$D:$O,11,FALSE)),"")</f>
        <v/>
      </c>
      <c r="H348" s="105" t="str">
        <f>IFERROR(IF(VLOOKUP($A348,'Annex 2 EHV charges'!$D:$O,12,FALSE)=0,"",VLOOKUP($A348,'Annex 2 EHV charges'!$D:$O,12,FALSE)),"")</f>
        <v/>
      </c>
    </row>
    <row r="349" spans="1:8" x14ac:dyDescent="0.2">
      <c r="A349" s="102" t="str">
        <f t="array" ref="A349">IFERROR(INDEX('Annex 2 EHV charges'!$D$11:$D$410, MATCH(0, IF(ISBLANK('Annex 2 EHV charges'!$D$11:$D$410),1, COUNTIF(A$4:$A348, 'Annex 2 EHV charges'!$D$11:$D$410)), 0)),"")</f>
        <v/>
      </c>
      <c r="B349" s="101" t="str">
        <f>IF($A349="","",VLOOKUP($A349,'Annex 2 EHV charges'!$D:$O,2,0))</f>
        <v/>
      </c>
      <c r="C349" s="102" t="str">
        <f>IF($A349="","",VLOOKUP($A349,'Annex 2 EHV charges'!$D:$O,3,0))</f>
        <v/>
      </c>
      <c r="D349" s="101" t="str">
        <f>IF($A349="","",VLOOKUP($A349,'Annex 2 EHV charges'!$D:$O,4,0))</f>
        <v/>
      </c>
      <c r="E349" s="103" t="str">
        <f>IFERROR(IF(VLOOKUP($A349,'Annex 2 EHV charges'!$D:$O,9,FALSE)=0,"",VLOOKUP($A349,'Annex 2 EHV charges'!$D:$O,9,FALSE)),"")</f>
        <v/>
      </c>
      <c r="F349" s="104" t="str">
        <f>IFERROR(IF(VLOOKUP($A349,'Annex 2 EHV charges'!$D:$O,10,FALSE)=0,"",VLOOKUP($A349,'Annex 2 EHV charges'!$D:$O,10,FALSE)),"")</f>
        <v/>
      </c>
      <c r="G349" s="105" t="str">
        <f>IFERROR(IF(VLOOKUP($A349,'Annex 2 EHV charges'!$D:$O,11,FALSE)=0,"",VLOOKUP($A349,'Annex 2 EHV charges'!$D:$O,11,FALSE)),"")</f>
        <v/>
      </c>
      <c r="H349" s="105" t="str">
        <f>IFERROR(IF(VLOOKUP($A349,'Annex 2 EHV charges'!$D:$O,12,FALSE)=0,"",VLOOKUP($A349,'Annex 2 EHV charges'!$D:$O,12,FALSE)),"")</f>
        <v/>
      </c>
    </row>
    <row r="350" spans="1:8" x14ac:dyDescent="0.2">
      <c r="A350" s="102" t="str">
        <f t="array" ref="A350">IFERROR(INDEX('Annex 2 EHV charges'!$D$11:$D$410, MATCH(0, IF(ISBLANK('Annex 2 EHV charges'!$D$11:$D$410),1, COUNTIF(A$4:$A349, 'Annex 2 EHV charges'!$D$11:$D$410)), 0)),"")</f>
        <v/>
      </c>
      <c r="B350" s="101" t="str">
        <f>IF($A350="","",VLOOKUP($A350,'Annex 2 EHV charges'!$D:$O,2,0))</f>
        <v/>
      </c>
      <c r="C350" s="102" t="str">
        <f>IF($A350="","",VLOOKUP($A350,'Annex 2 EHV charges'!$D:$O,3,0))</f>
        <v/>
      </c>
      <c r="D350" s="101" t="str">
        <f>IF($A350="","",VLOOKUP($A350,'Annex 2 EHV charges'!$D:$O,4,0))</f>
        <v/>
      </c>
      <c r="E350" s="103" t="str">
        <f>IFERROR(IF(VLOOKUP($A350,'Annex 2 EHV charges'!$D:$O,9,FALSE)=0,"",VLOOKUP($A350,'Annex 2 EHV charges'!$D:$O,9,FALSE)),"")</f>
        <v/>
      </c>
      <c r="F350" s="104" t="str">
        <f>IFERROR(IF(VLOOKUP($A350,'Annex 2 EHV charges'!$D:$O,10,FALSE)=0,"",VLOOKUP($A350,'Annex 2 EHV charges'!$D:$O,10,FALSE)),"")</f>
        <v/>
      </c>
      <c r="G350" s="105" t="str">
        <f>IFERROR(IF(VLOOKUP($A350,'Annex 2 EHV charges'!$D:$O,11,FALSE)=0,"",VLOOKUP($A350,'Annex 2 EHV charges'!$D:$O,11,FALSE)),"")</f>
        <v/>
      </c>
      <c r="H350" s="105" t="str">
        <f>IFERROR(IF(VLOOKUP($A350,'Annex 2 EHV charges'!$D:$O,12,FALSE)=0,"",VLOOKUP($A350,'Annex 2 EHV charges'!$D:$O,12,FALSE)),"")</f>
        <v/>
      </c>
    </row>
    <row r="351" spans="1:8" x14ac:dyDescent="0.2">
      <c r="A351" s="102" t="str">
        <f t="array" ref="A351">IFERROR(INDEX('Annex 2 EHV charges'!$D$11:$D$410, MATCH(0, IF(ISBLANK('Annex 2 EHV charges'!$D$11:$D$410),1, COUNTIF(A$4:$A350, 'Annex 2 EHV charges'!$D$11:$D$410)), 0)),"")</f>
        <v/>
      </c>
      <c r="B351" s="101" t="str">
        <f>IF($A351="","",VLOOKUP($A351,'Annex 2 EHV charges'!$D:$O,2,0))</f>
        <v/>
      </c>
      <c r="C351" s="102" t="str">
        <f>IF($A351="","",VLOOKUP($A351,'Annex 2 EHV charges'!$D:$O,3,0))</f>
        <v/>
      </c>
      <c r="D351" s="101" t="str">
        <f>IF($A351="","",VLOOKUP($A351,'Annex 2 EHV charges'!$D:$O,4,0))</f>
        <v/>
      </c>
      <c r="E351" s="103" t="str">
        <f>IFERROR(IF(VLOOKUP($A351,'Annex 2 EHV charges'!$D:$O,9,FALSE)=0,"",VLOOKUP($A351,'Annex 2 EHV charges'!$D:$O,9,FALSE)),"")</f>
        <v/>
      </c>
      <c r="F351" s="104" t="str">
        <f>IFERROR(IF(VLOOKUP($A351,'Annex 2 EHV charges'!$D:$O,10,FALSE)=0,"",VLOOKUP($A351,'Annex 2 EHV charges'!$D:$O,10,FALSE)),"")</f>
        <v/>
      </c>
      <c r="G351" s="105" t="str">
        <f>IFERROR(IF(VLOOKUP($A351,'Annex 2 EHV charges'!$D:$O,11,FALSE)=0,"",VLOOKUP($A351,'Annex 2 EHV charges'!$D:$O,11,FALSE)),"")</f>
        <v/>
      </c>
      <c r="H351" s="105" t="str">
        <f>IFERROR(IF(VLOOKUP($A351,'Annex 2 EHV charges'!$D:$O,12,FALSE)=0,"",VLOOKUP($A351,'Annex 2 EHV charges'!$D:$O,12,FALSE)),"")</f>
        <v/>
      </c>
    </row>
    <row r="352" spans="1:8" x14ac:dyDescent="0.2">
      <c r="A352" s="102" t="str">
        <f t="array" ref="A352">IFERROR(INDEX('Annex 2 EHV charges'!$D$11:$D$410, MATCH(0, IF(ISBLANK('Annex 2 EHV charges'!$D$11:$D$410),1, COUNTIF(A$4:$A351, 'Annex 2 EHV charges'!$D$11:$D$410)), 0)),"")</f>
        <v/>
      </c>
      <c r="B352" s="101" t="str">
        <f>IF($A352="","",VLOOKUP($A352,'Annex 2 EHV charges'!$D:$O,2,0))</f>
        <v/>
      </c>
      <c r="C352" s="102" t="str">
        <f>IF($A352="","",VLOOKUP($A352,'Annex 2 EHV charges'!$D:$O,3,0))</f>
        <v/>
      </c>
      <c r="D352" s="101" t="str">
        <f>IF($A352="","",VLOOKUP($A352,'Annex 2 EHV charges'!$D:$O,4,0))</f>
        <v/>
      </c>
      <c r="E352" s="103" t="str">
        <f>IFERROR(IF(VLOOKUP($A352,'Annex 2 EHV charges'!$D:$O,9,FALSE)=0,"",VLOOKUP($A352,'Annex 2 EHV charges'!$D:$O,9,FALSE)),"")</f>
        <v/>
      </c>
      <c r="F352" s="104" t="str">
        <f>IFERROR(IF(VLOOKUP($A352,'Annex 2 EHV charges'!$D:$O,10,FALSE)=0,"",VLOOKUP($A352,'Annex 2 EHV charges'!$D:$O,10,FALSE)),"")</f>
        <v/>
      </c>
      <c r="G352" s="105" t="str">
        <f>IFERROR(IF(VLOOKUP($A352,'Annex 2 EHV charges'!$D:$O,11,FALSE)=0,"",VLOOKUP($A352,'Annex 2 EHV charges'!$D:$O,11,FALSE)),"")</f>
        <v/>
      </c>
      <c r="H352" s="105" t="str">
        <f>IFERROR(IF(VLOOKUP($A352,'Annex 2 EHV charges'!$D:$O,12,FALSE)=0,"",VLOOKUP($A352,'Annex 2 EHV charges'!$D:$O,12,FALSE)),"")</f>
        <v/>
      </c>
    </row>
    <row r="353" spans="1:8" x14ac:dyDescent="0.2">
      <c r="A353" s="102" t="str">
        <f t="array" ref="A353">IFERROR(INDEX('Annex 2 EHV charges'!$D$11:$D$410, MATCH(0, IF(ISBLANK('Annex 2 EHV charges'!$D$11:$D$410),1, COUNTIF(A$4:$A352, 'Annex 2 EHV charges'!$D$11:$D$410)), 0)),"")</f>
        <v/>
      </c>
      <c r="B353" s="101" t="str">
        <f>IF($A353="","",VLOOKUP($A353,'Annex 2 EHV charges'!$D:$O,2,0))</f>
        <v/>
      </c>
      <c r="C353" s="102" t="str">
        <f>IF($A353="","",VLOOKUP($A353,'Annex 2 EHV charges'!$D:$O,3,0))</f>
        <v/>
      </c>
      <c r="D353" s="101" t="str">
        <f>IF($A353="","",VLOOKUP($A353,'Annex 2 EHV charges'!$D:$O,4,0))</f>
        <v/>
      </c>
      <c r="E353" s="103" t="str">
        <f>IFERROR(IF(VLOOKUP($A353,'Annex 2 EHV charges'!$D:$O,9,FALSE)=0,"",VLOOKUP($A353,'Annex 2 EHV charges'!$D:$O,9,FALSE)),"")</f>
        <v/>
      </c>
      <c r="F353" s="104" t="str">
        <f>IFERROR(IF(VLOOKUP($A353,'Annex 2 EHV charges'!$D:$O,10,FALSE)=0,"",VLOOKUP($A353,'Annex 2 EHV charges'!$D:$O,10,FALSE)),"")</f>
        <v/>
      </c>
      <c r="G353" s="105" t="str">
        <f>IFERROR(IF(VLOOKUP($A353,'Annex 2 EHV charges'!$D:$O,11,FALSE)=0,"",VLOOKUP($A353,'Annex 2 EHV charges'!$D:$O,11,FALSE)),"")</f>
        <v/>
      </c>
      <c r="H353" s="105" t="str">
        <f>IFERROR(IF(VLOOKUP($A353,'Annex 2 EHV charges'!$D:$O,12,FALSE)=0,"",VLOOKUP($A353,'Annex 2 EHV charges'!$D:$O,12,FALSE)),"")</f>
        <v/>
      </c>
    </row>
    <row r="354" spans="1:8" x14ac:dyDescent="0.2">
      <c r="A354" s="102" t="str">
        <f t="array" ref="A354">IFERROR(INDEX('Annex 2 EHV charges'!$D$11:$D$410, MATCH(0, IF(ISBLANK('Annex 2 EHV charges'!$D$11:$D$410),1, COUNTIF(A$4:$A353, 'Annex 2 EHV charges'!$D$11:$D$410)), 0)),"")</f>
        <v/>
      </c>
      <c r="B354" s="101" t="str">
        <f>IF($A354="","",VLOOKUP($A354,'Annex 2 EHV charges'!$D:$O,2,0))</f>
        <v/>
      </c>
      <c r="C354" s="102" t="str">
        <f>IF($A354="","",VLOOKUP($A354,'Annex 2 EHV charges'!$D:$O,3,0))</f>
        <v/>
      </c>
      <c r="D354" s="101" t="str">
        <f>IF($A354="","",VLOOKUP($A354,'Annex 2 EHV charges'!$D:$O,4,0))</f>
        <v/>
      </c>
      <c r="E354" s="103" t="str">
        <f>IFERROR(IF(VLOOKUP($A354,'Annex 2 EHV charges'!$D:$O,9,FALSE)=0,"",VLOOKUP($A354,'Annex 2 EHV charges'!$D:$O,9,FALSE)),"")</f>
        <v/>
      </c>
      <c r="F354" s="104" t="str">
        <f>IFERROR(IF(VLOOKUP($A354,'Annex 2 EHV charges'!$D:$O,10,FALSE)=0,"",VLOOKUP($A354,'Annex 2 EHV charges'!$D:$O,10,FALSE)),"")</f>
        <v/>
      </c>
      <c r="G354" s="105" t="str">
        <f>IFERROR(IF(VLOOKUP($A354,'Annex 2 EHV charges'!$D:$O,11,FALSE)=0,"",VLOOKUP($A354,'Annex 2 EHV charges'!$D:$O,11,FALSE)),"")</f>
        <v/>
      </c>
      <c r="H354" s="105" t="str">
        <f>IFERROR(IF(VLOOKUP($A354,'Annex 2 EHV charges'!$D:$O,12,FALSE)=0,"",VLOOKUP($A354,'Annex 2 EHV charges'!$D:$O,12,FALSE)),"")</f>
        <v/>
      </c>
    </row>
    <row r="355" spans="1:8" x14ac:dyDescent="0.2">
      <c r="A355" s="102" t="str">
        <f t="array" ref="A355">IFERROR(INDEX('Annex 2 EHV charges'!$D$11:$D$410, MATCH(0, IF(ISBLANK('Annex 2 EHV charges'!$D$11:$D$410),1, COUNTIF(A$4:$A354, 'Annex 2 EHV charges'!$D$11:$D$410)), 0)),"")</f>
        <v/>
      </c>
      <c r="B355" s="101" t="str">
        <f>IF($A355="","",VLOOKUP($A355,'Annex 2 EHV charges'!$D:$O,2,0))</f>
        <v/>
      </c>
      <c r="C355" s="102" t="str">
        <f>IF($A355="","",VLOOKUP($A355,'Annex 2 EHV charges'!$D:$O,3,0))</f>
        <v/>
      </c>
      <c r="D355" s="101" t="str">
        <f>IF($A355="","",VLOOKUP($A355,'Annex 2 EHV charges'!$D:$O,4,0))</f>
        <v/>
      </c>
      <c r="E355" s="103" t="str">
        <f>IFERROR(IF(VLOOKUP($A355,'Annex 2 EHV charges'!$D:$O,9,FALSE)=0,"",VLOOKUP($A355,'Annex 2 EHV charges'!$D:$O,9,FALSE)),"")</f>
        <v/>
      </c>
      <c r="F355" s="104" t="str">
        <f>IFERROR(IF(VLOOKUP($A355,'Annex 2 EHV charges'!$D:$O,10,FALSE)=0,"",VLOOKUP($A355,'Annex 2 EHV charges'!$D:$O,10,FALSE)),"")</f>
        <v/>
      </c>
      <c r="G355" s="105" t="str">
        <f>IFERROR(IF(VLOOKUP($A355,'Annex 2 EHV charges'!$D:$O,11,FALSE)=0,"",VLOOKUP($A355,'Annex 2 EHV charges'!$D:$O,11,FALSE)),"")</f>
        <v/>
      </c>
      <c r="H355" s="105" t="str">
        <f>IFERROR(IF(VLOOKUP($A355,'Annex 2 EHV charges'!$D:$O,12,FALSE)=0,"",VLOOKUP($A355,'Annex 2 EHV charges'!$D:$O,12,FALSE)),"")</f>
        <v/>
      </c>
    </row>
    <row r="356" spans="1:8" x14ac:dyDescent="0.2">
      <c r="A356" s="102" t="str">
        <f t="array" ref="A356">IFERROR(INDEX('Annex 2 EHV charges'!$D$11:$D$410, MATCH(0, IF(ISBLANK('Annex 2 EHV charges'!$D$11:$D$410),1, COUNTIF(A$4:$A355, 'Annex 2 EHV charges'!$D$11:$D$410)), 0)),"")</f>
        <v/>
      </c>
      <c r="B356" s="101" t="str">
        <f>IF($A356="","",VLOOKUP($A356,'Annex 2 EHV charges'!$D:$O,2,0))</f>
        <v/>
      </c>
      <c r="C356" s="102" t="str">
        <f>IF($A356="","",VLOOKUP($A356,'Annex 2 EHV charges'!$D:$O,3,0))</f>
        <v/>
      </c>
      <c r="D356" s="101" t="str">
        <f>IF($A356="","",VLOOKUP($A356,'Annex 2 EHV charges'!$D:$O,4,0))</f>
        <v/>
      </c>
      <c r="E356" s="103" t="str">
        <f>IFERROR(IF(VLOOKUP($A356,'Annex 2 EHV charges'!$D:$O,9,FALSE)=0,"",VLOOKUP($A356,'Annex 2 EHV charges'!$D:$O,9,FALSE)),"")</f>
        <v/>
      </c>
      <c r="F356" s="104" t="str">
        <f>IFERROR(IF(VLOOKUP($A356,'Annex 2 EHV charges'!$D:$O,10,FALSE)=0,"",VLOOKUP($A356,'Annex 2 EHV charges'!$D:$O,10,FALSE)),"")</f>
        <v/>
      </c>
      <c r="G356" s="105" t="str">
        <f>IFERROR(IF(VLOOKUP($A356,'Annex 2 EHV charges'!$D:$O,11,FALSE)=0,"",VLOOKUP($A356,'Annex 2 EHV charges'!$D:$O,11,FALSE)),"")</f>
        <v/>
      </c>
      <c r="H356" s="105" t="str">
        <f>IFERROR(IF(VLOOKUP($A356,'Annex 2 EHV charges'!$D:$O,12,FALSE)=0,"",VLOOKUP($A356,'Annex 2 EHV charges'!$D:$O,12,FALSE)),"")</f>
        <v/>
      </c>
    </row>
    <row r="357" spans="1:8" x14ac:dyDescent="0.2">
      <c r="A357" s="102" t="str">
        <f t="array" ref="A357">IFERROR(INDEX('Annex 2 EHV charges'!$D$11:$D$410, MATCH(0, IF(ISBLANK('Annex 2 EHV charges'!$D$11:$D$410),1, COUNTIF(A$4:$A356, 'Annex 2 EHV charges'!$D$11:$D$410)), 0)),"")</f>
        <v/>
      </c>
      <c r="B357" s="101" t="str">
        <f>IF($A357="","",VLOOKUP($A357,'Annex 2 EHV charges'!$D:$O,2,0))</f>
        <v/>
      </c>
      <c r="C357" s="102" t="str">
        <f>IF($A357="","",VLOOKUP($A357,'Annex 2 EHV charges'!$D:$O,3,0))</f>
        <v/>
      </c>
      <c r="D357" s="101" t="str">
        <f>IF($A357="","",VLOOKUP($A357,'Annex 2 EHV charges'!$D:$O,4,0))</f>
        <v/>
      </c>
      <c r="E357" s="103" t="str">
        <f>IFERROR(IF(VLOOKUP($A357,'Annex 2 EHV charges'!$D:$O,9,FALSE)=0,"",VLOOKUP($A357,'Annex 2 EHV charges'!$D:$O,9,FALSE)),"")</f>
        <v/>
      </c>
      <c r="F357" s="104" t="str">
        <f>IFERROR(IF(VLOOKUP($A357,'Annex 2 EHV charges'!$D:$O,10,FALSE)=0,"",VLOOKUP($A357,'Annex 2 EHV charges'!$D:$O,10,FALSE)),"")</f>
        <v/>
      </c>
      <c r="G357" s="105" t="str">
        <f>IFERROR(IF(VLOOKUP($A357,'Annex 2 EHV charges'!$D:$O,11,FALSE)=0,"",VLOOKUP($A357,'Annex 2 EHV charges'!$D:$O,11,FALSE)),"")</f>
        <v/>
      </c>
      <c r="H357" s="105" t="str">
        <f>IFERROR(IF(VLOOKUP($A357,'Annex 2 EHV charges'!$D:$O,12,FALSE)=0,"",VLOOKUP($A357,'Annex 2 EHV charges'!$D:$O,12,FALSE)),"")</f>
        <v/>
      </c>
    </row>
    <row r="358" spans="1:8" x14ac:dyDescent="0.2">
      <c r="A358" s="102" t="str">
        <f t="array" ref="A358">IFERROR(INDEX('Annex 2 EHV charges'!$D$11:$D$410, MATCH(0, IF(ISBLANK('Annex 2 EHV charges'!$D$11:$D$410),1, COUNTIF(A$4:$A357, 'Annex 2 EHV charges'!$D$11:$D$410)), 0)),"")</f>
        <v/>
      </c>
      <c r="B358" s="101" t="str">
        <f>IF($A358="","",VLOOKUP($A358,'Annex 2 EHV charges'!$D:$O,2,0))</f>
        <v/>
      </c>
      <c r="C358" s="102" t="str">
        <f>IF($A358="","",VLOOKUP($A358,'Annex 2 EHV charges'!$D:$O,3,0))</f>
        <v/>
      </c>
      <c r="D358" s="101" t="str">
        <f>IF($A358="","",VLOOKUP($A358,'Annex 2 EHV charges'!$D:$O,4,0))</f>
        <v/>
      </c>
      <c r="E358" s="103" t="str">
        <f>IFERROR(IF(VLOOKUP($A358,'Annex 2 EHV charges'!$D:$O,9,FALSE)=0,"",VLOOKUP($A358,'Annex 2 EHV charges'!$D:$O,9,FALSE)),"")</f>
        <v/>
      </c>
      <c r="F358" s="104" t="str">
        <f>IFERROR(IF(VLOOKUP($A358,'Annex 2 EHV charges'!$D:$O,10,FALSE)=0,"",VLOOKUP($A358,'Annex 2 EHV charges'!$D:$O,10,FALSE)),"")</f>
        <v/>
      </c>
      <c r="G358" s="105" t="str">
        <f>IFERROR(IF(VLOOKUP($A358,'Annex 2 EHV charges'!$D:$O,11,FALSE)=0,"",VLOOKUP($A358,'Annex 2 EHV charges'!$D:$O,11,FALSE)),"")</f>
        <v/>
      </c>
      <c r="H358" s="105" t="str">
        <f>IFERROR(IF(VLOOKUP($A358,'Annex 2 EHV charges'!$D:$O,12,FALSE)=0,"",VLOOKUP($A358,'Annex 2 EHV charges'!$D:$O,12,FALSE)),"")</f>
        <v/>
      </c>
    </row>
    <row r="359" spans="1:8" x14ac:dyDescent="0.2">
      <c r="A359" s="102" t="str">
        <f t="array" ref="A359">IFERROR(INDEX('Annex 2 EHV charges'!$D$11:$D$410, MATCH(0, IF(ISBLANK('Annex 2 EHV charges'!$D$11:$D$410),1, COUNTIF(A$4:$A358, 'Annex 2 EHV charges'!$D$11:$D$410)), 0)),"")</f>
        <v/>
      </c>
      <c r="B359" s="101" t="str">
        <f>IF($A359="","",VLOOKUP($A359,'Annex 2 EHV charges'!$D:$O,2,0))</f>
        <v/>
      </c>
      <c r="C359" s="102" t="str">
        <f>IF($A359="","",VLOOKUP($A359,'Annex 2 EHV charges'!$D:$O,3,0))</f>
        <v/>
      </c>
      <c r="D359" s="101" t="str">
        <f>IF($A359="","",VLOOKUP($A359,'Annex 2 EHV charges'!$D:$O,4,0))</f>
        <v/>
      </c>
      <c r="E359" s="103" t="str">
        <f>IFERROR(IF(VLOOKUP($A359,'Annex 2 EHV charges'!$D:$O,9,FALSE)=0,"",VLOOKUP($A359,'Annex 2 EHV charges'!$D:$O,9,FALSE)),"")</f>
        <v/>
      </c>
      <c r="F359" s="104" t="str">
        <f>IFERROR(IF(VLOOKUP($A359,'Annex 2 EHV charges'!$D:$O,10,FALSE)=0,"",VLOOKUP($A359,'Annex 2 EHV charges'!$D:$O,10,FALSE)),"")</f>
        <v/>
      </c>
      <c r="G359" s="105" t="str">
        <f>IFERROR(IF(VLOOKUP($A359,'Annex 2 EHV charges'!$D:$O,11,FALSE)=0,"",VLOOKUP($A359,'Annex 2 EHV charges'!$D:$O,11,FALSE)),"")</f>
        <v/>
      </c>
      <c r="H359" s="105" t="str">
        <f>IFERROR(IF(VLOOKUP($A359,'Annex 2 EHV charges'!$D:$O,12,FALSE)=0,"",VLOOKUP($A359,'Annex 2 EHV charges'!$D:$O,12,FALSE)),"")</f>
        <v/>
      </c>
    </row>
    <row r="360" spans="1:8" x14ac:dyDescent="0.2">
      <c r="A360" s="102" t="str">
        <f t="array" ref="A360">IFERROR(INDEX('Annex 2 EHV charges'!$D$11:$D$410, MATCH(0, IF(ISBLANK('Annex 2 EHV charges'!$D$11:$D$410),1, COUNTIF(A$4:$A359, 'Annex 2 EHV charges'!$D$11:$D$410)), 0)),"")</f>
        <v/>
      </c>
      <c r="B360" s="101" t="str">
        <f>IF($A360="","",VLOOKUP($A360,'Annex 2 EHV charges'!$D:$O,2,0))</f>
        <v/>
      </c>
      <c r="C360" s="102" t="str">
        <f>IF($A360="","",VLOOKUP($A360,'Annex 2 EHV charges'!$D:$O,3,0))</f>
        <v/>
      </c>
      <c r="D360" s="101" t="str">
        <f>IF($A360="","",VLOOKUP($A360,'Annex 2 EHV charges'!$D:$O,4,0))</f>
        <v/>
      </c>
      <c r="E360" s="103" t="str">
        <f>IFERROR(IF(VLOOKUP($A360,'Annex 2 EHV charges'!$D:$O,9,FALSE)=0,"",VLOOKUP($A360,'Annex 2 EHV charges'!$D:$O,9,FALSE)),"")</f>
        <v/>
      </c>
      <c r="F360" s="104" t="str">
        <f>IFERROR(IF(VLOOKUP($A360,'Annex 2 EHV charges'!$D:$O,10,FALSE)=0,"",VLOOKUP($A360,'Annex 2 EHV charges'!$D:$O,10,FALSE)),"")</f>
        <v/>
      </c>
      <c r="G360" s="105" t="str">
        <f>IFERROR(IF(VLOOKUP($A360,'Annex 2 EHV charges'!$D:$O,11,FALSE)=0,"",VLOOKUP($A360,'Annex 2 EHV charges'!$D:$O,11,FALSE)),"")</f>
        <v/>
      </c>
      <c r="H360" s="105" t="str">
        <f>IFERROR(IF(VLOOKUP($A360,'Annex 2 EHV charges'!$D:$O,12,FALSE)=0,"",VLOOKUP($A360,'Annex 2 EHV charges'!$D:$O,12,FALSE)),"")</f>
        <v/>
      </c>
    </row>
    <row r="361" spans="1:8" x14ac:dyDescent="0.2">
      <c r="A361" s="102" t="str">
        <f t="array" ref="A361">IFERROR(INDEX('Annex 2 EHV charges'!$D$11:$D$410, MATCH(0, IF(ISBLANK('Annex 2 EHV charges'!$D$11:$D$410),1, COUNTIF(A$4:$A360, 'Annex 2 EHV charges'!$D$11:$D$410)), 0)),"")</f>
        <v/>
      </c>
      <c r="B361" s="101" t="str">
        <f>IF($A361="","",VLOOKUP($A361,'Annex 2 EHV charges'!$D:$O,2,0))</f>
        <v/>
      </c>
      <c r="C361" s="102" t="str">
        <f>IF($A361="","",VLOOKUP($A361,'Annex 2 EHV charges'!$D:$O,3,0))</f>
        <v/>
      </c>
      <c r="D361" s="101" t="str">
        <f>IF($A361="","",VLOOKUP($A361,'Annex 2 EHV charges'!$D:$O,4,0))</f>
        <v/>
      </c>
      <c r="E361" s="103" t="str">
        <f>IFERROR(IF(VLOOKUP($A361,'Annex 2 EHV charges'!$D:$O,9,FALSE)=0,"",VLOOKUP($A361,'Annex 2 EHV charges'!$D:$O,9,FALSE)),"")</f>
        <v/>
      </c>
      <c r="F361" s="104" t="str">
        <f>IFERROR(IF(VLOOKUP($A361,'Annex 2 EHV charges'!$D:$O,10,FALSE)=0,"",VLOOKUP($A361,'Annex 2 EHV charges'!$D:$O,10,FALSE)),"")</f>
        <v/>
      </c>
      <c r="G361" s="105" t="str">
        <f>IFERROR(IF(VLOOKUP($A361,'Annex 2 EHV charges'!$D:$O,11,FALSE)=0,"",VLOOKUP($A361,'Annex 2 EHV charges'!$D:$O,11,FALSE)),"")</f>
        <v/>
      </c>
      <c r="H361" s="105" t="str">
        <f>IFERROR(IF(VLOOKUP($A361,'Annex 2 EHV charges'!$D:$O,12,FALSE)=0,"",VLOOKUP($A361,'Annex 2 EHV charges'!$D:$O,12,FALSE)),"")</f>
        <v/>
      </c>
    </row>
    <row r="362" spans="1:8" x14ac:dyDescent="0.2">
      <c r="A362" s="102" t="str">
        <f t="array" ref="A362">IFERROR(INDEX('Annex 2 EHV charges'!$D$11:$D$410, MATCH(0, IF(ISBLANK('Annex 2 EHV charges'!$D$11:$D$410),1, COUNTIF(A$4:$A361, 'Annex 2 EHV charges'!$D$11:$D$410)), 0)),"")</f>
        <v/>
      </c>
      <c r="B362" s="101" t="str">
        <f>IF($A362="","",VLOOKUP($A362,'Annex 2 EHV charges'!$D:$O,2,0))</f>
        <v/>
      </c>
      <c r="C362" s="102" t="str">
        <f>IF($A362="","",VLOOKUP($A362,'Annex 2 EHV charges'!$D:$O,3,0))</f>
        <v/>
      </c>
      <c r="D362" s="101" t="str">
        <f>IF($A362="","",VLOOKUP($A362,'Annex 2 EHV charges'!$D:$O,4,0))</f>
        <v/>
      </c>
      <c r="E362" s="103" t="str">
        <f>IFERROR(IF(VLOOKUP($A362,'Annex 2 EHV charges'!$D:$O,9,FALSE)=0,"",VLOOKUP($A362,'Annex 2 EHV charges'!$D:$O,9,FALSE)),"")</f>
        <v/>
      </c>
      <c r="F362" s="104" t="str">
        <f>IFERROR(IF(VLOOKUP($A362,'Annex 2 EHV charges'!$D:$O,10,FALSE)=0,"",VLOOKUP($A362,'Annex 2 EHV charges'!$D:$O,10,FALSE)),"")</f>
        <v/>
      </c>
      <c r="G362" s="105" t="str">
        <f>IFERROR(IF(VLOOKUP($A362,'Annex 2 EHV charges'!$D:$O,11,FALSE)=0,"",VLOOKUP($A362,'Annex 2 EHV charges'!$D:$O,11,FALSE)),"")</f>
        <v/>
      </c>
      <c r="H362" s="105" t="str">
        <f>IFERROR(IF(VLOOKUP($A362,'Annex 2 EHV charges'!$D:$O,12,FALSE)=0,"",VLOOKUP($A362,'Annex 2 EHV charges'!$D:$O,12,FALSE)),"")</f>
        <v/>
      </c>
    </row>
    <row r="363" spans="1:8" x14ac:dyDescent="0.2">
      <c r="A363" s="102" t="str">
        <f t="array" ref="A363">IFERROR(INDEX('Annex 2 EHV charges'!$D$11:$D$410, MATCH(0, IF(ISBLANK('Annex 2 EHV charges'!$D$11:$D$410),1, COUNTIF(A$4:$A362, 'Annex 2 EHV charges'!$D$11:$D$410)), 0)),"")</f>
        <v/>
      </c>
      <c r="B363" s="101" t="str">
        <f>IF($A363="","",VLOOKUP($A363,'Annex 2 EHV charges'!$D:$O,2,0))</f>
        <v/>
      </c>
      <c r="C363" s="102" t="str">
        <f>IF($A363="","",VLOOKUP($A363,'Annex 2 EHV charges'!$D:$O,3,0))</f>
        <v/>
      </c>
      <c r="D363" s="101" t="str">
        <f>IF($A363="","",VLOOKUP($A363,'Annex 2 EHV charges'!$D:$O,4,0))</f>
        <v/>
      </c>
      <c r="E363" s="103" t="str">
        <f>IFERROR(IF(VLOOKUP($A363,'Annex 2 EHV charges'!$D:$O,9,FALSE)=0,"",VLOOKUP($A363,'Annex 2 EHV charges'!$D:$O,9,FALSE)),"")</f>
        <v/>
      </c>
      <c r="F363" s="104" t="str">
        <f>IFERROR(IF(VLOOKUP($A363,'Annex 2 EHV charges'!$D:$O,10,FALSE)=0,"",VLOOKUP($A363,'Annex 2 EHV charges'!$D:$O,10,FALSE)),"")</f>
        <v/>
      </c>
      <c r="G363" s="105" t="str">
        <f>IFERROR(IF(VLOOKUP($A363,'Annex 2 EHV charges'!$D:$O,11,FALSE)=0,"",VLOOKUP($A363,'Annex 2 EHV charges'!$D:$O,11,FALSE)),"")</f>
        <v/>
      </c>
      <c r="H363" s="105" t="str">
        <f>IFERROR(IF(VLOOKUP($A363,'Annex 2 EHV charges'!$D:$O,12,FALSE)=0,"",VLOOKUP($A363,'Annex 2 EHV charges'!$D:$O,12,FALSE)),"")</f>
        <v/>
      </c>
    </row>
    <row r="364" spans="1:8" x14ac:dyDescent="0.2">
      <c r="A364" s="102" t="str">
        <f t="array" ref="A364">IFERROR(INDEX('Annex 2 EHV charges'!$D$11:$D$410, MATCH(0, IF(ISBLANK('Annex 2 EHV charges'!$D$11:$D$410),1, COUNTIF(A$4:$A363, 'Annex 2 EHV charges'!$D$11:$D$410)), 0)),"")</f>
        <v/>
      </c>
      <c r="B364" s="101" t="str">
        <f>IF($A364="","",VLOOKUP($A364,'Annex 2 EHV charges'!$D:$O,2,0))</f>
        <v/>
      </c>
      <c r="C364" s="102" t="str">
        <f>IF($A364="","",VLOOKUP($A364,'Annex 2 EHV charges'!$D:$O,3,0))</f>
        <v/>
      </c>
      <c r="D364" s="101" t="str">
        <f>IF($A364="","",VLOOKUP($A364,'Annex 2 EHV charges'!$D:$O,4,0))</f>
        <v/>
      </c>
      <c r="E364" s="103" t="str">
        <f>IFERROR(IF(VLOOKUP($A364,'Annex 2 EHV charges'!$D:$O,9,FALSE)=0,"",VLOOKUP($A364,'Annex 2 EHV charges'!$D:$O,9,FALSE)),"")</f>
        <v/>
      </c>
      <c r="F364" s="104" t="str">
        <f>IFERROR(IF(VLOOKUP($A364,'Annex 2 EHV charges'!$D:$O,10,FALSE)=0,"",VLOOKUP($A364,'Annex 2 EHV charges'!$D:$O,10,FALSE)),"")</f>
        <v/>
      </c>
      <c r="G364" s="105" t="str">
        <f>IFERROR(IF(VLOOKUP($A364,'Annex 2 EHV charges'!$D:$O,11,FALSE)=0,"",VLOOKUP($A364,'Annex 2 EHV charges'!$D:$O,11,FALSE)),"")</f>
        <v/>
      </c>
      <c r="H364" s="105" t="str">
        <f>IFERROR(IF(VLOOKUP($A364,'Annex 2 EHV charges'!$D:$O,12,FALSE)=0,"",VLOOKUP($A364,'Annex 2 EHV charges'!$D:$O,12,FALSE)),"")</f>
        <v/>
      </c>
    </row>
    <row r="365" spans="1:8" x14ac:dyDescent="0.2">
      <c r="A365" s="102" t="str">
        <f t="array" ref="A365">IFERROR(INDEX('Annex 2 EHV charges'!$D$11:$D$410, MATCH(0, IF(ISBLANK('Annex 2 EHV charges'!$D$11:$D$410),1, COUNTIF(A$4:$A364, 'Annex 2 EHV charges'!$D$11:$D$410)), 0)),"")</f>
        <v/>
      </c>
      <c r="B365" s="101" t="str">
        <f>IF($A365="","",VLOOKUP($A365,'Annex 2 EHV charges'!$D:$O,2,0))</f>
        <v/>
      </c>
      <c r="C365" s="102" t="str">
        <f>IF($A365="","",VLOOKUP($A365,'Annex 2 EHV charges'!$D:$O,3,0))</f>
        <v/>
      </c>
      <c r="D365" s="101" t="str">
        <f>IF($A365="","",VLOOKUP($A365,'Annex 2 EHV charges'!$D:$O,4,0))</f>
        <v/>
      </c>
      <c r="E365" s="103" t="str">
        <f>IFERROR(IF(VLOOKUP($A365,'Annex 2 EHV charges'!$D:$O,9,FALSE)=0,"",VLOOKUP($A365,'Annex 2 EHV charges'!$D:$O,9,FALSE)),"")</f>
        <v/>
      </c>
      <c r="F365" s="104" t="str">
        <f>IFERROR(IF(VLOOKUP($A365,'Annex 2 EHV charges'!$D:$O,10,FALSE)=0,"",VLOOKUP($A365,'Annex 2 EHV charges'!$D:$O,10,FALSE)),"")</f>
        <v/>
      </c>
      <c r="G365" s="105" t="str">
        <f>IFERROR(IF(VLOOKUP($A365,'Annex 2 EHV charges'!$D:$O,11,FALSE)=0,"",VLOOKUP($A365,'Annex 2 EHV charges'!$D:$O,11,FALSE)),"")</f>
        <v/>
      </c>
      <c r="H365" s="105" t="str">
        <f>IFERROR(IF(VLOOKUP($A365,'Annex 2 EHV charges'!$D:$O,12,FALSE)=0,"",VLOOKUP($A365,'Annex 2 EHV charges'!$D:$O,12,FALSE)),"")</f>
        <v/>
      </c>
    </row>
    <row r="366" spans="1:8" x14ac:dyDescent="0.2">
      <c r="A366" s="102" t="str">
        <f t="array" ref="A366">IFERROR(INDEX('Annex 2 EHV charges'!$D$11:$D$410, MATCH(0, IF(ISBLANK('Annex 2 EHV charges'!$D$11:$D$410),1, COUNTIF(A$4:$A365, 'Annex 2 EHV charges'!$D$11:$D$410)), 0)),"")</f>
        <v/>
      </c>
      <c r="B366" s="101" t="str">
        <f>IF($A366="","",VLOOKUP($A366,'Annex 2 EHV charges'!$D:$O,2,0))</f>
        <v/>
      </c>
      <c r="C366" s="102" t="str">
        <f>IF($A366="","",VLOOKUP($A366,'Annex 2 EHV charges'!$D:$O,3,0))</f>
        <v/>
      </c>
      <c r="D366" s="101" t="str">
        <f>IF($A366="","",VLOOKUP($A366,'Annex 2 EHV charges'!$D:$O,4,0))</f>
        <v/>
      </c>
      <c r="E366" s="103" t="str">
        <f>IFERROR(IF(VLOOKUP($A366,'Annex 2 EHV charges'!$D:$O,9,FALSE)=0,"",VLOOKUP($A366,'Annex 2 EHV charges'!$D:$O,9,FALSE)),"")</f>
        <v/>
      </c>
      <c r="F366" s="104" t="str">
        <f>IFERROR(IF(VLOOKUP($A366,'Annex 2 EHV charges'!$D:$O,10,FALSE)=0,"",VLOOKUP($A366,'Annex 2 EHV charges'!$D:$O,10,FALSE)),"")</f>
        <v/>
      </c>
      <c r="G366" s="105" t="str">
        <f>IFERROR(IF(VLOOKUP($A366,'Annex 2 EHV charges'!$D:$O,11,FALSE)=0,"",VLOOKUP($A366,'Annex 2 EHV charges'!$D:$O,11,FALSE)),"")</f>
        <v/>
      </c>
      <c r="H366" s="105" t="str">
        <f>IFERROR(IF(VLOOKUP($A366,'Annex 2 EHV charges'!$D:$O,12,FALSE)=0,"",VLOOKUP($A366,'Annex 2 EHV charges'!$D:$O,12,FALSE)),"")</f>
        <v/>
      </c>
    </row>
    <row r="367" spans="1:8" x14ac:dyDescent="0.2">
      <c r="A367" s="102" t="str">
        <f t="array" ref="A367">IFERROR(INDEX('Annex 2 EHV charges'!$D$11:$D$410, MATCH(0, IF(ISBLANK('Annex 2 EHV charges'!$D$11:$D$410),1, COUNTIF(A$4:$A366, 'Annex 2 EHV charges'!$D$11:$D$410)), 0)),"")</f>
        <v/>
      </c>
      <c r="B367" s="101" t="str">
        <f>IF($A367="","",VLOOKUP($A367,'Annex 2 EHV charges'!$D:$O,2,0))</f>
        <v/>
      </c>
      <c r="C367" s="102" t="str">
        <f>IF($A367="","",VLOOKUP($A367,'Annex 2 EHV charges'!$D:$O,3,0))</f>
        <v/>
      </c>
      <c r="D367" s="101" t="str">
        <f>IF($A367="","",VLOOKUP($A367,'Annex 2 EHV charges'!$D:$O,4,0))</f>
        <v/>
      </c>
      <c r="E367" s="103" t="str">
        <f>IFERROR(IF(VLOOKUP($A367,'Annex 2 EHV charges'!$D:$O,9,FALSE)=0,"",VLOOKUP($A367,'Annex 2 EHV charges'!$D:$O,9,FALSE)),"")</f>
        <v/>
      </c>
      <c r="F367" s="104" t="str">
        <f>IFERROR(IF(VLOOKUP($A367,'Annex 2 EHV charges'!$D:$O,10,FALSE)=0,"",VLOOKUP($A367,'Annex 2 EHV charges'!$D:$O,10,FALSE)),"")</f>
        <v/>
      </c>
      <c r="G367" s="105" t="str">
        <f>IFERROR(IF(VLOOKUP($A367,'Annex 2 EHV charges'!$D:$O,11,FALSE)=0,"",VLOOKUP($A367,'Annex 2 EHV charges'!$D:$O,11,FALSE)),"")</f>
        <v/>
      </c>
      <c r="H367" s="105" t="str">
        <f>IFERROR(IF(VLOOKUP($A367,'Annex 2 EHV charges'!$D:$O,12,FALSE)=0,"",VLOOKUP($A367,'Annex 2 EHV charges'!$D:$O,12,FALSE)),"")</f>
        <v/>
      </c>
    </row>
    <row r="368" spans="1:8" x14ac:dyDescent="0.2">
      <c r="A368" s="102" t="str">
        <f t="array" ref="A368">IFERROR(INDEX('Annex 2 EHV charges'!$D$11:$D$410, MATCH(0, IF(ISBLANK('Annex 2 EHV charges'!$D$11:$D$410),1, COUNTIF(A$4:$A367, 'Annex 2 EHV charges'!$D$11:$D$410)), 0)),"")</f>
        <v/>
      </c>
      <c r="B368" s="101" t="str">
        <f>IF($A368="","",VLOOKUP($A368,'Annex 2 EHV charges'!$D:$O,2,0))</f>
        <v/>
      </c>
      <c r="C368" s="102" t="str">
        <f>IF($A368="","",VLOOKUP($A368,'Annex 2 EHV charges'!$D:$O,3,0))</f>
        <v/>
      </c>
      <c r="D368" s="101" t="str">
        <f>IF($A368="","",VLOOKUP($A368,'Annex 2 EHV charges'!$D:$O,4,0))</f>
        <v/>
      </c>
      <c r="E368" s="103" t="str">
        <f>IFERROR(IF(VLOOKUP($A368,'Annex 2 EHV charges'!$D:$O,9,FALSE)=0,"",VLOOKUP($A368,'Annex 2 EHV charges'!$D:$O,9,FALSE)),"")</f>
        <v/>
      </c>
      <c r="F368" s="104" t="str">
        <f>IFERROR(IF(VLOOKUP($A368,'Annex 2 EHV charges'!$D:$O,10,FALSE)=0,"",VLOOKUP($A368,'Annex 2 EHV charges'!$D:$O,10,FALSE)),"")</f>
        <v/>
      </c>
      <c r="G368" s="105" t="str">
        <f>IFERROR(IF(VLOOKUP($A368,'Annex 2 EHV charges'!$D:$O,11,FALSE)=0,"",VLOOKUP($A368,'Annex 2 EHV charges'!$D:$O,11,FALSE)),"")</f>
        <v/>
      </c>
      <c r="H368" s="105" t="str">
        <f>IFERROR(IF(VLOOKUP($A368,'Annex 2 EHV charges'!$D:$O,12,FALSE)=0,"",VLOOKUP($A368,'Annex 2 EHV charges'!$D:$O,12,FALSE)),"")</f>
        <v/>
      </c>
    </row>
    <row r="369" spans="1:8" x14ac:dyDescent="0.2">
      <c r="A369" s="102" t="str">
        <f t="array" ref="A369">IFERROR(INDEX('Annex 2 EHV charges'!$D$11:$D$410, MATCH(0, IF(ISBLANK('Annex 2 EHV charges'!$D$11:$D$410),1, COUNTIF(A$4:$A368, 'Annex 2 EHV charges'!$D$11:$D$410)), 0)),"")</f>
        <v/>
      </c>
      <c r="B369" s="101" t="str">
        <f>IF($A369="","",VLOOKUP($A369,'Annex 2 EHV charges'!$D:$O,2,0))</f>
        <v/>
      </c>
      <c r="C369" s="102" t="str">
        <f>IF($A369="","",VLOOKUP($A369,'Annex 2 EHV charges'!$D:$O,3,0))</f>
        <v/>
      </c>
      <c r="D369" s="101" t="str">
        <f>IF($A369="","",VLOOKUP($A369,'Annex 2 EHV charges'!$D:$O,4,0))</f>
        <v/>
      </c>
      <c r="E369" s="103" t="str">
        <f>IFERROR(IF(VLOOKUP($A369,'Annex 2 EHV charges'!$D:$O,9,FALSE)=0,"",VLOOKUP($A369,'Annex 2 EHV charges'!$D:$O,9,FALSE)),"")</f>
        <v/>
      </c>
      <c r="F369" s="104" t="str">
        <f>IFERROR(IF(VLOOKUP($A369,'Annex 2 EHV charges'!$D:$O,10,FALSE)=0,"",VLOOKUP($A369,'Annex 2 EHV charges'!$D:$O,10,FALSE)),"")</f>
        <v/>
      </c>
      <c r="G369" s="105" t="str">
        <f>IFERROR(IF(VLOOKUP($A369,'Annex 2 EHV charges'!$D:$O,11,FALSE)=0,"",VLOOKUP($A369,'Annex 2 EHV charges'!$D:$O,11,FALSE)),"")</f>
        <v/>
      </c>
      <c r="H369" s="105" t="str">
        <f>IFERROR(IF(VLOOKUP($A369,'Annex 2 EHV charges'!$D:$O,12,FALSE)=0,"",VLOOKUP($A369,'Annex 2 EHV charges'!$D:$O,12,FALSE)),"")</f>
        <v/>
      </c>
    </row>
    <row r="370" spans="1:8" x14ac:dyDescent="0.2">
      <c r="A370" s="102" t="str">
        <f t="array" ref="A370">IFERROR(INDEX('Annex 2 EHV charges'!$D$11:$D$410, MATCH(0, IF(ISBLANK('Annex 2 EHV charges'!$D$11:$D$410),1, COUNTIF(A$4:$A369, 'Annex 2 EHV charges'!$D$11:$D$410)), 0)),"")</f>
        <v/>
      </c>
      <c r="B370" s="101" t="str">
        <f>IF($A370="","",VLOOKUP($A370,'Annex 2 EHV charges'!$D:$O,2,0))</f>
        <v/>
      </c>
      <c r="C370" s="102" t="str">
        <f>IF($A370="","",VLOOKUP($A370,'Annex 2 EHV charges'!$D:$O,3,0))</f>
        <v/>
      </c>
      <c r="D370" s="101" t="str">
        <f>IF($A370="","",VLOOKUP($A370,'Annex 2 EHV charges'!$D:$O,4,0))</f>
        <v/>
      </c>
      <c r="E370" s="103" t="str">
        <f>IFERROR(IF(VLOOKUP($A370,'Annex 2 EHV charges'!$D:$O,9,FALSE)=0,"",VLOOKUP($A370,'Annex 2 EHV charges'!$D:$O,9,FALSE)),"")</f>
        <v/>
      </c>
      <c r="F370" s="104" t="str">
        <f>IFERROR(IF(VLOOKUP($A370,'Annex 2 EHV charges'!$D:$O,10,FALSE)=0,"",VLOOKUP($A370,'Annex 2 EHV charges'!$D:$O,10,FALSE)),"")</f>
        <v/>
      </c>
      <c r="G370" s="105" t="str">
        <f>IFERROR(IF(VLOOKUP($A370,'Annex 2 EHV charges'!$D:$O,11,FALSE)=0,"",VLOOKUP($A370,'Annex 2 EHV charges'!$D:$O,11,FALSE)),"")</f>
        <v/>
      </c>
      <c r="H370" s="105" t="str">
        <f>IFERROR(IF(VLOOKUP($A370,'Annex 2 EHV charges'!$D:$O,12,FALSE)=0,"",VLOOKUP($A370,'Annex 2 EHV charges'!$D:$O,12,FALSE)),"")</f>
        <v/>
      </c>
    </row>
    <row r="371" spans="1:8" x14ac:dyDescent="0.2">
      <c r="A371" s="102" t="str">
        <f t="array" ref="A371">IFERROR(INDEX('Annex 2 EHV charges'!$D$11:$D$410, MATCH(0, IF(ISBLANK('Annex 2 EHV charges'!$D$11:$D$410),1, COUNTIF(A$4:$A370, 'Annex 2 EHV charges'!$D$11:$D$410)), 0)),"")</f>
        <v/>
      </c>
      <c r="B371" s="101" t="str">
        <f>IF($A371="","",VLOOKUP($A371,'Annex 2 EHV charges'!$D:$O,2,0))</f>
        <v/>
      </c>
      <c r="C371" s="102" t="str">
        <f>IF($A371="","",VLOOKUP($A371,'Annex 2 EHV charges'!$D:$O,3,0))</f>
        <v/>
      </c>
      <c r="D371" s="101" t="str">
        <f>IF($A371="","",VLOOKUP($A371,'Annex 2 EHV charges'!$D:$O,4,0))</f>
        <v/>
      </c>
      <c r="E371" s="103" t="str">
        <f>IFERROR(IF(VLOOKUP($A371,'Annex 2 EHV charges'!$D:$O,9,FALSE)=0,"",VLOOKUP($A371,'Annex 2 EHV charges'!$D:$O,9,FALSE)),"")</f>
        <v/>
      </c>
      <c r="F371" s="104" t="str">
        <f>IFERROR(IF(VLOOKUP($A371,'Annex 2 EHV charges'!$D:$O,10,FALSE)=0,"",VLOOKUP($A371,'Annex 2 EHV charges'!$D:$O,10,FALSE)),"")</f>
        <v/>
      </c>
      <c r="G371" s="105" t="str">
        <f>IFERROR(IF(VLOOKUP($A371,'Annex 2 EHV charges'!$D:$O,11,FALSE)=0,"",VLOOKUP($A371,'Annex 2 EHV charges'!$D:$O,11,FALSE)),"")</f>
        <v/>
      </c>
      <c r="H371" s="105" t="str">
        <f>IFERROR(IF(VLOOKUP($A371,'Annex 2 EHV charges'!$D:$O,12,FALSE)=0,"",VLOOKUP($A371,'Annex 2 EHV charges'!$D:$O,12,FALSE)),"")</f>
        <v/>
      </c>
    </row>
    <row r="372" spans="1:8" x14ac:dyDescent="0.2">
      <c r="A372" s="102" t="str">
        <f t="array" ref="A372">IFERROR(INDEX('Annex 2 EHV charges'!$D$11:$D$410, MATCH(0, IF(ISBLANK('Annex 2 EHV charges'!$D$11:$D$410),1, COUNTIF(A$4:$A371, 'Annex 2 EHV charges'!$D$11:$D$410)), 0)),"")</f>
        <v/>
      </c>
      <c r="B372" s="101" t="str">
        <f>IF($A372="","",VLOOKUP($A372,'Annex 2 EHV charges'!$D:$O,2,0))</f>
        <v/>
      </c>
      <c r="C372" s="102" t="str">
        <f>IF($A372="","",VLOOKUP($A372,'Annex 2 EHV charges'!$D:$O,3,0))</f>
        <v/>
      </c>
      <c r="D372" s="101" t="str">
        <f>IF($A372="","",VLOOKUP($A372,'Annex 2 EHV charges'!$D:$O,4,0))</f>
        <v/>
      </c>
      <c r="E372" s="103" t="str">
        <f>IFERROR(IF(VLOOKUP($A372,'Annex 2 EHV charges'!$D:$O,9,FALSE)=0,"",VLOOKUP($A372,'Annex 2 EHV charges'!$D:$O,9,FALSE)),"")</f>
        <v/>
      </c>
      <c r="F372" s="104" t="str">
        <f>IFERROR(IF(VLOOKUP($A372,'Annex 2 EHV charges'!$D:$O,10,FALSE)=0,"",VLOOKUP($A372,'Annex 2 EHV charges'!$D:$O,10,FALSE)),"")</f>
        <v/>
      </c>
      <c r="G372" s="105" t="str">
        <f>IFERROR(IF(VLOOKUP($A372,'Annex 2 EHV charges'!$D:$O,11,FALSE)=0,"",VLOOKUP($A372,'Annex 2 EHV charges'!$D:$O,11,FALSE)),"")</f>
        <v/>
      </c>
      <c r="H372" s="105" t="str">
        <f>IFERROR(IF(VLOOKUP($A372,'Annex 2 EHV charges'!$D:$O,12,FALSE)=0,"",VLOOKUP($A372,'Annex 2 EHV charges'!$D:$O,12,FALSE)),"")</f>
        <v/>
      </c>
    </row>
    <row r="373" spans="1:8" x14ac:dyDescent="0.2">
      <c r="A373" s="102" t="str">
        <f t="array" ref="A373">IFERROR(INDEX('Annex 2 EHV charges'!$D$11:$D$410, MATCH(0, IF(ISBLANK('Annex 2 EHV charges'!$D$11:$D$410),1, COUNTIF(A$4:$A372, 'Annex 2 EHV charges'!$D$11:$D$410)), 0)),"")</f>
        <v/>
      </c>
      <c r="B373" s="101" t="str">
        <f>IF($A373="","",VLOOKUP($A373,'Annex 2 EHV charges'!$D:$O,2,0))</f>
        <v/>
      </c>
      <c r="C373" s="102" t="str">
        <f>IF($A373="","",VLOOKUP($A373,'Annex 2 EHV charges'!$D:$O,3,0))</f>
        <v/>
      </c>
      <c r="D373" s="101" t="str">
        <f>IF($A373="","",VLOOKUP($A373,'Annex 2 EHV charges'!$D:$O,4,0))</f>
        <v/>
      </c>
      <c r="E373" s="103" t="str">
        <f>IFERROR(IF(VLOOKUP($A373,'Annex 2 EHV charges'!$D:$O,9,FALSE)=0,"",VLOOKUP($A373,'Annex 2 EHV charges'!$D:$O,9,FALSE)),"")</f>
        <v/>
      </c>
      <c r="F373" s="104" t="str">
        <f>IFERROR(IF(VLOOKUP($A373,'Annex 2 EHV charges'!$D:$O,10,FALSE)=0,"",VLOOKUP($A373,'Annex 2 EHV charges'!$D:$O,10,FALSE)),"")</f>
        <v/>
      </c>
      <c r="G373" s="105" t="str">
        <f>IFERROR(IF(VLOOKUP($A373,'Annex 2 EHV charges'!$D:$O,11,FALSE)=0,"",VLOOKUP($A373,'Annex 2 EHV charges'!$D:$O,11,FALSE)),"")</f>
        <v/>
      </c>
      <c r="H373" s="105" t="str">
        <f>IFERROR(IF(VLOOKUP($A373,'Annex 2 EHV charges'!$D:$O,12,FALSE)=0,"",VLOOKUP($A373,'Annex 2 EHV charges'!$D:$O,12,FALSE)),"")</f>
        <v/>
      </c>
    </row>
    <row r="374" spans="1:8" x14ac:dyDescent="0.2">
      <c r="A374" s="102" t="str">
        <f t="array" ref="A374">IFERROR(INDEX('Annex 2 EHV charges'!$D$11:$D$410, MATCH(0, IF(ISBLANK('Annex 2 EHV charges'!$D$11:$D$410),1, COUNTIF(A$4:$A373, 'Annex 2 EHV charges'!$D$11:$D$410)), 0)),"")</f>
        <v/>
      </c>
      <c r="B374" s="101" t="str">
        <f>IF($A374="","",VLOOKUP($A374,'Annex 2 EHV charges'!$D:$O,2,0))</f>
        <v/>
      </c>
      <c r="C374" s="102" t="str">
        <f>IF($A374="","",VLOOKUP($A374,'Annex 2 EHV charges'!$D:$O,3,0))</f>
        <v/>
      </c>
      <c r="D374" s="101" t="str">
        <f>IF($A374="","",VLOOKUP($A374,'Annex 2 EHV charges'!$D:$O,4,0))</f>
        <v/>
      </c>
      <c r="E374" s="103" t="str">
        <f>IFERROR(IF(VLOOKUP($A374,'Annex 2 EHV charges'!$D:$O,9,FALSE)=0,"",VLOOKUP($A374,'Annex 2 EHV charges'!$D:$O,9,FALSE)),"")</f>
        <v/>
      </c>
      <c r="F374" s="104" t="str">
        <f>IFERROR(IF(VLOOKUP($A374,'Annex 2 EHV charges'!$D:$O,10,FALSE)=0,"",VLOOKUP($A374,'Annex 2 EHV charges'!$D:$O,10,FALSE)),"")</f>
        <v/>
      </c>
      <c r="G374" s="105" t="str">
        <f>IFERROR(IF(VLOOKUP($A374,'Annex 2 EHV charges'!$D:$O,11,FALSE)=0,"",VLOOKUP($A374,'Annex 2 EHV charges'!$D:$O,11,FALSE)),"")</f>
        <v/>
      </c>
      <c r="H374" s="105" t="str">
        <f>IFERROR(IF(VLOOKUP($A374,'Annex 2 EHV charges'!$D:$O,12,FALSE)=0,"",VLOOKUP($A374,'Annex 2 EHV charges'!$D:$O,12,FALSE)),"")</f>
        <v/>
      </c>
    </row>
    <row r="375" spans="1:8" x14ac:dyDescent="0.2">
      <c r="A375" s="102" t="str">
        <f t="array" ref="A375">IFERROR(INDEX('Annex 2 EHV charges'!$D$11:$D$410, MATCH(0, IF(ISBLANK('Annex 2 EHV charges'!$D$11:$D$410),1, COUNTIF(A$4:$A374, 'Annex 2 EHV charges'!$D$11:$D$410)), 0)),"")</f>
        <v/>
      </c>
      <c r="B375" s="101" t="str">
        <f>IF($A375="","",VLOOKUP($A375,'Annex 2 EHV charges'!$D:$O,2,0))</f>
        <v/>
      </c>
      <c r="C375" s="102" t="str">
        <f>IF($A375="","",VLOOKUP($A375,'Annex 2 EHV charges'!$D:$O,3,0))</f>
        <v/>
      </c>
      <c r="D375" s="101" t="str">
        <f>IF($A375="","",VLOOKUP($A375,'Annex 2 EHV charges'!$D:$O,4,0))</f>
        <v/>
      </c>
      <c r="E375" s="103" t="str">
        <f>IFERROR(IF(VLOOKUP($A375,'Annex 2 EHV charges'!$D:$O,9,FALSE)=0,"",VLOOKUP($A375,'Annex 2 EHV charges'!$D:$O,9,FALSE)),"")</f>
        <v/>
      </c>
      <c r="F375" s="104" t="str">
        <f>IFERROR(IF(VLOOKUP($A375,'Annex 2 EHV charges'!$D:$O,10,FALSE)=0,"",VLOOKUP($A375,'Annex 2 EHV charges'!$D:$O,10,FALSE)),"")</f>
        <v/>
      </c>
      <c r="G375" s="105" t="str">
        <f>IFERROR(IF(VLOOKUP($A375,'Annex 2 EHV charges'!$D:$O,11,FALSE)=0,"",VLOOKUP($A375,'Annex 2 EHV charges'!$D:$O,11,FALSE)),"")</f>
        <v/>
      </c>
      <c r="H375" s="105" t="str">
        <f>IFERROR(IF(VLOOKUP($A375,'Annex 2 EHV charges'!$D:$O,12,FALSE)=0,"",VLOOKUP($A375,'Annex 2 EHV charges'!$D:$O,12,FALSE)),"")</f>
        <v/>
      </c>
    </row>
    <row r="376" spans="1:8" x14ac:dyDescent="0.2">
      <c r="A376" s="102" t="str">
        <f t="array" ref="A376">IFERROR(INDEX('Annex 2 EHV charges'!$D$11:$D$410, MATCH(0, IF(ISBLANK('Annex 2 EHV charges'!$D$11:$D$410),1, COUNTIF(A$4:$A375, 'Annex 2 EHV charges'!$D$11:$D$410)), 0)),"")</f>
        <v/>
      </c>
      <c r="B376" s="101" t="str">
        <f>IF($A376="","",VLOOKUP($A376,'Annex 2 EHV charges'!$D:$O,2,0))</f>
        <v/>
      </c>
      <c r="C376" s="102" t="str">
        <f>IF($A376="","",VLOOKUP($A376,'Annex 2 EHV charges'!$D:$O,3,0))</f>
        <v/>
      </c>
      <c r="D376" s="101" t="str">
        <f>IF($A376="","",VLOOKUP($A376,'Annex 2 EHV charges'!$D:$O,4,0))</f>
        <v/>
      </c>
      <c r="E376" s="103" t="str">
        <f>IFERROR(IF(VLOOKUP($A376,'Annex 2 EHV charges'!$D:$O,9,FALSE)=0,"",VLOOKUP($A376,'Annex 2 EHV charges'!$D:$O,9,FALSE)),"")</f>
        <v/>
      </c>
      <c r="F376" s="104" t="str">
        <f>IFERROR(IF(VLOOKUP($A376,'Annex 2 EHV charges'!$D:$O,10,FALSE)=0,"",VLOOKUP($A376,'Annex 2 EHV charges'!$D:$O,10,FALSE)),"")</f>
        <v/>
      </c>
      <c r="G376" s="105" t="str">
        <f>IFERROR(IF(VLOOKUP($A376,'Annex 2 EHV charges'!$D:$O,11,FALSE)=0,"",VLOOKUP($A376,'Annex 2 EHV charges'!$D:$O,11,FALSE)),"")</f>
        <v/>
      </c>
      <c r="H376" s="105" t="str">
        <f>IFERROR(IF(VLOOKUP($A376,'Annex 2 EHV charges'!$D:$O,12,FALSE)=0,"",VLOOKUP($A376,'Annex 2 EHV charges'!$D:$O,12,FALSE)),"")</f>
        <v/>
      </c>
    </row>
    <row r="377" spans="1:8" x14ac:dyDescent="0.2">
      <c r="A377" s="102" t="str">
        <f t="array" ref="A377">IFERROR(INDEX('Annex 2 EHV charges'!$D$11:$D$410, MATCH(0, IF(ISBLANK('Annex 2 EHV charges'!$D$11:$D$410),1, COUNTIF(A$4:$A376, 'Annex 2 EHV charges'!$D$11:$D$410)), 0)),"")</f>
        <v/>
      </c>
      <c r="B377" s="101" t="str">
        <f>IF($A377="","",VLOOKUP($A377,'Annex 2 EHV charges'!$D:$O,2,0))</f>
        <v/>
      </c>
      <c r="C377" s="102" t="str">
        <f>IF($A377="","",VLOOKUP($A377,'Annex 2 EHV charges'!$D:$O,3,0))</f>
        <v/>
      </c>
      <c r="D377" s="101" t="str">
        <f>IF($A377="","",VLOOKUP($A377,'Annex 2 EHV charges'!$D:$O,4,0))</f>
        <v/>
      </c>
      <c r="E377" s="103" t="str">
        <f>IFERROR(IF(VLOOKUP($A377,'Annex 2 EHV charges'!$D:$O,9,FALSE)=0,"",VLOOKUP($A377,'Annex 2 EHV charges'!$D:$O,9,FALSE)),"")</f>
        <v/>
      </c>
      <c r="F377" s="104" t="str">
        <f>IFERROR(IF(VLOOKUP($A377,'Annex 2 EHV charges'!$D:$O,10,FALSE)=0,"",VLOOKUP($A377,'Annex 2 EHV charges'!$D:$O,10,FALSE)),"")</f>
        <v/>
      </c>
      <c r="G377" s="105" t="str">
        <f>IFERROR(IF(VLOOKUP($A377,'Annex 2 EHV charges'!$D:$O,11,FALSE)=0,"",VLOOKUP($A377,'Annex 2 EHV charges'!$D:$O,11,FALSE)),"")</f>
        <v/>
      </c>
      <c r="H377" s="105" t="str">
        <f>IFERROR(IF(VLOOKUP($A377,'Annex 2 EHV charges'!$D:$O,12,FALSE)=0,"",VLOOKUP($A377,'Annex 2 EHV charges'!$D:$O,12,FALSE)),"")</f>
        <v/>
      </c>
    </row>
    <row r="378" spans="1:8" x14ac:dyDescent="0.2">
      <c r="A378" s="102" t="str">
        <f t="array" ref="A378">IFERROR(INDEX('Annex 2 EHV charges'!$D$11:$D$410, MATCH(0, IF(ISBLANK('Annex 2 EHV charges'!$D$11:$D$410),1, COUNTIF(A$4:$A377, 'Annex 2 EHV charges'!$D$11:$D$410)), 0)),"")</f>
        <v/>
      </c>
      <c r="B378" s="101" t="str">
        <f>IF($A378="","",VLOOKUP($A378,'Annex 2 EHV charges'!$D:$O,2,0))</f>
        <v/>
      </c>
      <c r="C378" s="102" t="str">
        <f>IF($A378="","",VLOOKUP($A378,'Annex 2 EHV charges'!$D:$O,3,0))</f>
        <v/>
      </c>
      <c r="D378" s="101" t="str">
        <f>IF($A378="","",VLOOKUP($A378,'Annex 2 EHV charges'!$D:$O,4,0))</f>
        <v/>
      </c>
      <c r="E378" s="103" t="str">
        <f>IFERROR(IF(VLOOKUP($A378,'Annex 2 EHV charges'!$D:$O,9,FALSE)=0,"",VLOOKUP($A378,'Annex 2 EHV charges'!$D:$O,9,FALSE)),"")</f>
        <v/>
      </c>
      <c r="F378" s="104" t="str">
        <f>IFERROR(IF(VLOOKUP($A378,'Annex 2 EHV charges'!$D:$O,10,FALSE)=0,"",VLOOKUP($A378,'Annex 2 EHV charges'!$D:$O,10,FALSE)),"")</f>
        <v/>
      </c>
      <c r="G378" s="105" t="str">
        <f>IFERROR(IF(VLOOKUP($A378,'Annex 2 EHV charges'!$D:$O,11,FALSE)=0,"",VLOOKUP($A378,'Annex 2 EHV charges'!$D:$O,11,FALSE)),"")</f>
        <v/>
      </c>
      <c r="H378" s="105" t="str">
        <f>IFERROR(IF(VLOOKUP($A378,'Annex 2 EHV charges'!$D:$O,12,FALSE)=0,"",VLOOKUP($A378,'Annex 2 EHV charges'!$D:$O,12,FALSE)),"")</f>
        <v/>
      </c>
    </row>
    <row r="379" spans="1:8" x14ac:dyDescent="0.2">
      <c r="A379" s="102" t="str">
        <f t="array" ref="A379">IFERROR(INDEX('Annex 2 EHV charges'!$D$11:$D$410, MATCH(0, IF(ISBLANK('Annex 2 EHV charges'!$D$11:$D$410),1, COUNTIF(A$4:$A378, 'Annex 2 EHV charges'!$D$11:$D$410)), 0)),"")</f>
        <v/>
      </c>
      <c r="B379" s="101" t="str">
        <f>IF($A379="","",VLOOKUP($A379,'Annex 2 EHV charges'!$D:$O,2,0))</f>
        <v/>
      </c>
      <c r="C379" s="102" t="str">
        <f>IF($A379="","",VLOOKUP($A379,'Annex 2 EHV charges'!$D:$O,3,0))</f>
        <v/>
      </c>
      <c r="D379" s="101" t="str">
        <f>IF($A379="","",VLOOKUP($A379,'Annex 2 EHV charges'!$D:$O,4,0))</f>
        <v/>
      </c>
      <c r="E379" s="103" t="str">
        <f>IFERROR(IF(VLOOKUP($A379,'Annex 2 EHV charges'!$D:$O,9,FALSE)=0,"",VLOOKUP($A379,'Annex 2 EHV charges'!$D:$O,9,FALSE)),"")</f>
        <v/>
      </c>
      <c r="F379" s="104" t="str">
        <f>IFERROR(IF(VLOOKUP($A379,'Annex 2 EHV charges'!$D:$O,10,FALSE)=0,"",VLOOKUP($A379,'Annex 2 EHV charges'!$D:$O,10,FALSE)),"")</f>
        <v/>
      </c>
      <c r="G379" s="105" t="str">
        <f>IFERROR(IF(VLOOKUP($A379,'Annex 2 EHV charges'!$D:$O,11,FALSE)=0,"",VLOOKUP($A379,'Annex 2 EHV charges'!$D:$O,11,FALSE)),"")</f>
        <v/>
      </c>
      <c r="H379" s="105" t="str">
        <f>IFERROR(IF(VLOOKUP($A379,'Annex 2 EHV charges'!$D:$O,12,FALSE)=0,"",VLOOKUP($A379,'Annex 2 EHV charges'!$D:$O,12,FALSE)),"")</f>
        <v/>
      </c>
    </row>
    <row r="380" spans="1:8" x14ac:dyDescent="0.2">
      <c r="A380" s="102" t="str">
        <f t="array" ref="A380">IFERROR(INDEX('Annex 2 EHV charges'!$D$11:$D$410, MATCH(0, IF(ISBLANK('Annex 2 EHV charges'!$D$11:$D$410),1, COUNTIF(A$4:$A379, 'Annex 2 EHV charges'!$D$11:$D$410)), 0)),"")</f>
        <v/>
      </c>
      <c r="B380" s="101" t="str">
        <f>IF($A380="","",VLOOKUP($A380,'Annex 2 EHV charges'!$D:$O,2,0))</f>
        <v/>
      </c>
      <c r="C380" s="102" t="str">
        <f>IF($A380="","",VLOOKUP($A380,'Annex 2 EHV charges'!$D:$O,3,0))</f>
        <v/>
      </c>
      <c r="D380" s="101" t="str">
        <f>IF($A380="","",VLOOKUP($A380,'Annex 2 EHV charges'!$D:$O,4,0))</f>
        <v/>
      </c>
      <c r="E380" s="103" t="str">
        <f>IFERROR(IF(VLOOKUP($A380,'Annex 2 EHV charges'!$D:$O,9,FALSE)=0,"",VLOOKUP($A380,'Annex 2 EHV charges'!$D:$O,9,FALSE)),"")</f>
        <v/>
      </c>
      <c r="F380" s="104" t="str">
        <f>IFERROR(IF(VLOOKUP($A380,'Annex 2 EHV charges'!$D:$O,10,FALSE)=0,"",VLOOKUP($A380,'Annex 2 EHV charges'!$D:$O,10,FALSE)),"")</f>
        <v/>
      </c>
      <c r="G380" s="105" t="str">
        <f>IFERROR(IF(VLOOKUP($A380,'Annex 2 EHV charges'!$D:$O,11,FALSE)=0,"",VLOOKUP($A380,'Annex 2 EHV charges'!$D:$O,11,FALSE)),"")</f>
        <v/>
      </c>
      <c r="H380" s="105" t="str">
        <f>IFERROR(IF(VLOOKUP($A380,'Annex 2 EHV charges'!$D:$O,12,FALSE)=0,"",VLOOKUP($A380,'Annex 2 EHV charges'!$D:$O,12,FALSE)),"")</f>
        <v/>
      </c>
    </row>
    <row r="381" spans="1:8" x14ac:dyDescent="0.2">
      <c r="A381" s="102" t="str">
        <f t="array" ref="A381">IFERROR(INDEX('Annex 2 EHV charges'!$D$11:$D$410, MATCH(0, IF(ISBLANK('Annex 2 EHV charges'!$D$11:$D$410),1, COUNTIF(A$4:$A380, 'Annex 2 EHV charges'!$D$11:$D$410)), 0)),"")</f>
        <v/>
      </c>
      <c r="B381" s="101" t="str">
        <f>IF($A381="","",VLOOKUP($A381,'Annex 2 EHV charges'!$D:$O,2,0))</f>
        <v/>
      </c>
      <c r="C381" s="102" t="str">
        <f>IF($A381="","",VLOOKUP($A381,'Annex 2 EHV charges'!$D:$O,3,0))</f>
        <v/>
      </c>
      <c r="D381" s="101" t="str">
        <f>IF($A381="","",VLOOKUP($A381,'Annex 2 EHV charges'!$D:$O,4,0))</f>
        <v/>
      </c>
      <c r="E381" s="103" t="str">
        <f>IFERROR(IF(VLOOKUP($A381,'Annex 2 EHV charges'!$D:$O,9,FALSE)=0,"",VLOOKUP($A381,'Annex 2 EHV charges'!$D:$O,9,FALSE)),"")</f>
        <v/>
      </c>
      <c r="F381" s="104" t="str">
        <f>IFERROR(IF(VLOOKUP($A381,'Annex 2 EHV charges'!$D:$O,10,FALSE)=0,"",VLOOKUP($A381,'Annex 2 EHV charges'!$D:$O,10,FALSE)),"")</f>
        <v/>
      </c>
      <c r="G381" s="105" t="str">
        <f>IFERROR(IF(VLOOKUP($A381,'Annex 2 EHV charges'!$D:$O,11,FALSE)=0,"",VLOOKUP($A381,'Annex 2 EHV charges'!$D:$O,11,FALSE)),"")</f>
        <v/>
      </c>
      <c r="H381" s="105" t="str">
        <f>IFERROR(IF(VLOOKUP($A381,'Annex 2 EHV charges'!$D:$O,12,FALSE)=0,"",VLOOKUP($A381,'Annex 2 EHV charges'!$D:$O,12,FALSE)),"")</f>
        <v/>
      </c>
    </row>
    <row r="382" spans="1:8" x14ac:dyDescent="0.2">
      <c r="A382" s="102" t="str">
        <f t="array" ref="A382">IFERROR(INDEX('Annex 2 EHV charges'!$D$11:$D$410, MATCH(0, IF(ISBLANK('Annex 2 EHV charges'!$D$11:$D$410),1, COUNTIF(A$4:$A381, 'Annex 2 EHV charges'!$D$11:$D$410)), 0)),"")</f>
        <v/>
      </c>
      <c r="B382" s="101" t="str">
        <f>IF($A382="","",VLOOKUP($A382,'Annex 2 EHV charges'!$D:$O,2,0))</f>
        <v/>
      </c>
      <c r="C382" s="102" t="str">
        <f>IF($A382="","",VLOOKUP($A382,'Annex 2 EHV charges'!$D:$O,3,0))</f>
        <v/>
      </c>
      <c r="D382" s="101" t="str">
        <f>IF($A382="","",VLOOKUP($A382,'Annex 2 EHV charges'!$D:$O,4,0))</f>
        <v/>
      </c>
      <c r="E382" s="103" t="str">
        <f>IFERROR(IF(VLOOKUP($A382,'Annex 2 EHV charges'!$D:$O,9,FALSE)=0,"",VLOOKUP($A382,'Annex 2 EHV charges'!$D:$O,9,FALSE)),"")</f>
        <v/>
      </c>
      <c r="F382" s="104" t="str">
        <f>IFERROR(IF(VLOOKUP($A382,'Annex 2 EHV charges'!$D:$O,10,FALSE)=0,"",VLOOKUP($A382,'Annex 2 EHV charges'!$D:$O,10,FALSE)),"")</f>
        <v/>
      </c>
      <c r="G382" s="105" t="str">
        <f>IFERROR(IF(VLOOKUP($A382,'Annex 2 EHV charges'!$D:$O,11,FALSE)=0,"",VLOOKUP($A382,'Annex 2 EHV charges'!$D:$O,11,FALSE)),"")</f>
        <v/>
      </c>
      <c r="H382" s="105" t="str">
        <f>IFERROR(IF(VLOOKUP($A382,'Annex 2 EHV charges'!$D:$O,12,FALSE)=0,"",VLOOKUP($A382,'Annex 2 EHV charges'!$D:$O,12,FALSE)),"")</f>
        <v/>
      </c>
    </row>
    <row r="383" spans="1:8" x14ac:dyDescent="0.2">
      <c r="A383" s="102" t="str">
        <f t="array" ref="A383">IFERROR(INDEX('Annex 2 EHV charges'!$D$11:$D$410, MATCH(0, IF(ISBLANK('Annex 2 EHV charges'!$D$11:$D$410),1, COUNTIF(A$4:$A382, 'Annex 2 EHV charges'!$D$11:$D$410)), 0)),"")</f>
        <v/>
      </c>
      <c r="B383" s="101" t="str">
        <f>IF($A383="","",VLOOKUP($A383,'Annex 2 EHV charges'!$D:$O,2,0))</f>
        <v/>
      </c>
      <c r="C383" s="102" t="str">
        <f>IF($A383="","",VLOOKUP($A383,'Annex 2 EHV charges'!$D:$O,3,0))</f>
        <v/>
      </c>
      <c r="D383" s="101" t="str">
        <f>IF($A383="","",VLOOKUP($A383,'Annex 2 EHV charges'!$D:$O,4,0))</f>
        <v/>
      </c>
      <c r="E383" s="103" t="str">
        <f>IFERROR(IF(VLOOKUP($A383,'Annex 2 EHV charges'!$D:$O,9,FALSE)=0,"",VLOOKUP($A383,'Annex 2 EHV charges'!$D:$O,9,FALSE)),"")</f>
        <v/>
      </c>
      <c r="F383" s="104" t="str">
        <f>IFERROR(IF(VLOOKUP($A383,'Annex 2 EHV charges'!$D:$O,10,FALSE)=0,"",VLOOKUP($A383,'Annex 2 EHV charges'!$D:$O,10,FALSE)),"")</f>
        <v/>
      </c>
      <c r="G383" s="105" t="str">
        <f>IFERROR(IF(VLOOKUP($A383,'Annex 2 EHV charges'!$D:$O,11,FALSE)=0,"",VLOOKUP($A383,'Annex 2 EHV charges'!$D:$O,11,FALSE)),"")</f>
        <v/>
      </c>
      <c r="H383" s="105" t="str">
        <f>IFERROR(IF(VLOOKUP($A383,'Annex 2 EHV charges'!$D:$O,12,FALSE)=0,"",VLOOKUP($A383,'Annex 2 EHV charges'!$D:$O,12,FALSE)),"")</f>
        <v/>
      </c>
    </row>
    <row r="384" spans="1:8" x14ac:dyDescent="0.2">
      <c r="A384" s="102" t="str">
        <f t="array" ref="A384">IFERROR(INDEX('Annex 2 EHV charges'!$D$11:$D$410, MATCH(0, IF(ISBLANK('Annex 2 EHV charges'!$D$11:$D$410),1, COUNTIF(A$4:$A383, 'Annex 2 EHV charges'!$D$11:$D$410)), 0)),"")</f>
        <v/>
      </c>
      <c r="B384" s="101" t="str">
        <f>IF($A384="","",VLOOKUP($A384,'Annex 2 EHV charges'!$D:$O,2,0))</f>
        <v/>
      </c>
      <c r="C384" s="102" t="str">
        <f>IF($A384="","",VLOOKUP($A384,'Annex 2 EHV charges'!$D:$O,3,0))</f>
        <v/>
      </c>
      <c r="D384" s="101" t="str">
        <f>IF($A384="","",VLOOKUP($A384,'Annex 2 EHV charges'!$D:$O,4,0))</f>
        <v/>
      </c>
      <c r="E384" s="103" t="str">
        <f>IFERROR(IF(VLOOKUP($A384,'Annex 2 EHV charges'!$D:$O,9,FALSE)=0,"",VLOOKUP($A384,'Annex 2 EHV charges'!$D:$O,9,FALSE)),"")</f>
        <v/>
      </c>
      <c r="F384" s="104" t="str">
        <f>IFERROR(IF(VLOOKUP($A384,'Annex 2 EHV charges'!$D:$O,10,FALSE)=0,"",VLOOKUP($A384,'Annex 2 EHV charges'!$D:$O,10,FALSE)),"")</f>
        <v/>
      </c>
      <c r="G384" s="105" t="str">
        <f>IFERROR(IF(VLOOKUP($A384,'Annex 2 EHV charges'!$D:$O,11,FALSE)=0,"",VLOOKUP($A384,'Annex 2 EHV charges'!$D:$O,11,FALSE)),"")</f>
        <v/>
      </c>
      <c r="H384" s="105" t="str">
        <f>IFERROR(IF(VLOOKUP($A384,'Annex 2 EHV charges'!$D:$O,12,FALSE)=0,"",VLOOKUP($A384,'Annex 2 EHV charges'!$D:$O,12,FALSE)),"")</f>
        <v/>
      </c>
    </row>
    <row r="385" spans="1:8" x14ac:dyDescent="0.2">
      <c r="A385" s="102" t="str">
        <f t="array" ref="A385">IFERROR(INDEX('Annex 2 EHV charges'!$D$11:$D$410, MATCH(0, IF(ISBLANK('Annex 2 EHV charges'!$D$11:$D$410),1, COUNTIF(A$4:$A384, 'Annex 2 EHV charges'!$D$11:$D$410)), 0)),"")</f>
        <v/>
      </c>
      <c r="B385" s="101" t="str">
        <f>IF($A385="","",VLOOKUP($A385,'Annex 2 EHV charges'!$D:$O,2,0))</f>
        <v/>
      </c>
      <c r="C385" s="102" t="str">
        <f>IF($A385="","",VLOOKUP($A385,'Annex 2 EHV charges'!$D:$O,3,0))</f>
        <v/>
      </c>
      <c r="D385" s="101" t="str">
        <f>IF($A385="","",VLOOKUP($A385,'Annex 2 EHV charges'!$D:$O,4,0))</f>
        <v/>
      </c>
      <c r="E385" s="103" t="str">
        <f>IFERROR(IF(VLOOKUP($A385,'Annex 2 EHV charges'!$D:$O,9,FALSE)=0,"",VLOOKUP($A385,'Annex 2 EHV charges'!$D:$O,9,FALSE)),"")</f>
        <v/>
      </c>
      <c r="F385" s="104" t="str">
        <f>IFERROR(IF(VLOOKUP($A385,'Annex 2 EHV charges'!$D:$O,10,FALSE)=0,"",VLOOKUP($A385,'Annex 2 EHV charges'!$D:$O,10,FALSE)),"")</f>
        <v/>
      </c>
      <c r="G385" s="105" t="str">
        <f>IFERROR(IF(VLOOKUP($A385,'Annex 2 EHV charges'!$D:$O,11,FALSE)=0,"",VLOOKUP($A385,'Annex 2 EHV charges'!$D:$O,11,FALSE)),"")</f>
        <v/>
      </c>
      <c r="H385" s="105" t="str">
        <f>IFERROR(IF(VLOOKUP($A385,'Annex 2 EHV charges'!$D:$O,12,FALSE)=0,"",VLOOKUP($A385,'Annex 2 EHV charges'!$D:$O,12,FALSE)),"")</f>
        <v/>
      </c>
    </row>
    <row r="386" spans="1:8" x14ac:dyDescent="0.2">
      <c r="A386" s="102" t="str">
        <f t="array" ref="A386">IFERROR(INDEX('Annex 2 EHV charges'!$D$11:$D$410, MATCH(0, IF(ISBLANK('Annex 2 EHV charges'!$D$11:$D$410),1, COUNTIF(A$4:$A385, 'Annex 2 EHV charges'!$D$11:$D$410)), 0)),"")</f>
        <v/>
      </c>
      <c r="B386" s="101" t="str">
        <f>IF($A386="","",VLOOKUP($A386,'Annex 2 EHV charges'!$D:$O,2,0))</f>
        <v/>
      </c>
      <c r="C386" s="102" t="str">
        <f>IF($A386="","",VLOOKUP($A386,'Annex 2 EHV charges'!$D:$O,3,0))</f>
        <v/>
      </c>
      <c r="D386" s="101" t="str">
        <f>IF($A386="","",VLOOKUP($A386,'Annex 2 EHV charges'!$D:$O,4,0))</f>
        <v/>
      </c>
      <c r="E386" s="103" t="str">
        <f>IFERROR(IF(VLOOKUP($A386,'Annex 2 EHV charges'!$D:$O,9,FALSE)=0,"",VLOOKUP($A386,'Annex 2 EHV charges'!$D:$O,9,FALSE)),"")</f>
        <v/>
      </c>
      <c r="F386" s="104" t="str">
        <f>IFERROR(IF(VLOOKUP($A386,'Annex 2 EHV charges'!$D:$O,10,FALSE)=0,"",VLOOKUP($A386,'Annex 2 EHV charges'!$D:$O,10,FALSE)),"")</f>
        <v/>
      </c>
      <c r="G386" s="105" t="str">
        <f>IFERROR(IF(VLOOKUP($A386,'Annex 2 EHV charges'!$D:$O,11,FALSE)=0,"",VLOOKUP($A386,'Annex 2 EHV charges'!$D:$O,11,FALSE)),"")</f>
        <v/>
      </c>
      <c r="H386" s="105" t="str">
        <f>IFERROR(IF(VLOOKUP($A386,'Annex 2 EHV charges'!$D:$O,12,FALSE)=0,"",VLOOKUP($A386,'Annex 2 EHV charges'!$D:$O,12,FALSE)),"")</f>
        <v/>
      </c>
    </row>
    <row r="387" spans="1:8" x14ac:dyDescent="0.2">
      <c r="A387" s="102" t="str">
        <f t="array" ref="A387">IFERROR(INDEX('Annex 2 EHV charges'!$D$11:$D$410, MATCH(0, IF(ISBLANK('Annex 2 EHV charges'!$D$11:$D$410),1, COUNTIF(A$4:$A386, 'Annex 2 EHV charges'!$D$11:$D$410)), 0)),"")</f>
        <v/>
      </c>
      <c r="B387" s="101" t="str">
        <f>IF($A387="","",VLOOKUP($A387,'Annex 2 EHV charges'!$D:$O,2,0))</f>
        <v/>
      </c>
      <c r="C387" s="102" t="str">
        <f>IF($A387="","",VLOOKUP($A387,'Annex 2 EHV charges'!$D:$O,3,0))</f>
        <v/>
      </c>
      <c r="D387" s="101" t="str">
        <f>IF($A387="","",VLOOKUP($A387,'Annex 2 EHV charges'!$D:$O,4,0))</f>
        <v/>
      </c>
      <c r="E387" s="103" t="str">
        <f>IFERROR(IF(VLOOKUP($A387,'Annex 2 EHV charges'!$D:$O,9,FALSE)=0,"",VLOOKUP($A387,'Annex 2 EHV charges'!$D:$O,9,FALSE)),"")</f>
        <v/>
      </c>
      <c r="F387" s="104" t="str">
        <f>IFERROR(IF(VLOOKUP($A387,'Annex 2 EHV charges'!$D:$O,10,FALSE)=0,"",VLOOKUP($A387,'Annex 2 EHV charges'!$D:$O,10,FALSE)),"")</f>
        <v/>
      </c>
      <c r="G387" s="105" t="str">
        <f>IFERROR(IF(VLOOKUP($A387,'Annex 2 EHV charges'!$D:$O,11,FALSE)=0,"",VLOOKUP($A387,'Annex 2 EHV charges'!$D:$O,11,FALSE)),"")</f>
        <v/>
      </c>
      <c r="H387" s="105" t="str">
        <f>IFERROR(IF(VLOOKUP($A387,'Annex 2 EHV charges'!$D:$O,12,FALSE)=0,"",VLOOKUP($A387,'Annex 2 EHV charges'!$D:$O,12,FALSE)),"")</f>
        <v/>
      </c>
    </row>
    <row r="388" spans="1:8" x14ac:dyDescent="0.2">
      <c r="A388" s="102" t="str">
        <f t="array" ref="A388">IFERROR(INDEX('Annex 2 EHV charges'!$D$11:$D$410, MATCH(0, IF(ISBLANK('Annex 2 EHV charges'!$D$11:$D$410),1, COUNTIF(A$4:$A387, 'Annex 2 EHV charges'!$D$11:$D$410)), 0)),"")</f>
        <v/>
      </c>
      <c r="B388" s="101" t="str">
        <f>IF($A388="","",VLOOKUP($A388,'Annex 2 EHV charges'!$D:$O,2,0))</f>
        <v/>
      </c>
      <c r="C388" s="102" t="str">
        <f>IF($A388="","",VLOOKUP($A388,'Annex 2 EHV charges'!$D:$O,3,0))</f>
        <v/>
      </c>
      <c r="D388" s="101" t="str">
        <f>IF($A388="","",VLOOKUP($A388,'Annex 2 EHV charges'!$D:$O,4,0))</f>
        <v/>
      </c>
      <c r="E388" s="103" t="str">
        <f>IFERROR(IF(VLOOKUP($A388,'Annex 2 EHV charges'!$D:$O,9,FALSE)=0,"",VLOOKUP($A388,'Annex 2 EHV charges'!$D:$O,9,FALSE)),"")</f>
        <v/>
      </c>
      <c r="F388" s="104" t="str">
        <f>IFERROR(IF(VLOOKUP($A388,'Annex 2 EHV charges'!$D:$O,10,FALSE)=0,"",VLOOKUP($A388,'Annex 2 EHV charges'!$D:$O,10,FALSE)),"")</f>
        <v/>
      </c>
      <c r="G388" s="105" t="str">
        <f>IFERROR(IF(VLOOKUP($A388,'Annex 2 EHV charges'!$D:$O,11,FALSE)=0,"",VLOOKUP($A388,'Annex 2 EHV charges'!$D:$O,11,FALSE)),"")</f>
        <v/>
      </c>
      <c r="H388" s="105" t="str">
        <f>IFERROR(IF(VLOOKUP($A388,'Annex 2 EHV charges'!$D:$O,12,FALSE)=0,"",VLOOKUP($A388,'Annex 2 EHV charges'!$D:$O,12,FALSE)),"")</f>
        <v/>
      </c>
    </row>
    <row r="389" spans="1:8" x14ac:dyDescent="0.2">
      <c r="A389" s="102" t="str">
        <f t="array" ref="A389">IFERROR(INDEX('Annex 2 EHV charges'!$D$11:$D$410, MATCH(0, IF(ISBLANK('Annex 2 EHV charges'!$D$11:$D$410),1, COUNTIF(A$4:$A388, 'Annex 2 EHV charges'!$D$11:$D$410)), 0)),"")</f>
        <v/>
      </c>
      <c r="B389" s="101" t="str">
        <f>IF($A389="","",VLOOKUP($A389,'Annex 2 EHV charges'!$D:$O,2,0))</f>
        <v/>
      </c>
      <c r="C389" s="102" t="str">
        <f>IF($A389="","",VLOOKUP($A389,'Annex 2 EHV charges'!$D:$O,3,0))</f>
        <v/>
      </c>
      <c r="D389" s="101" t="str">
        <f>IF($A389="","",VLOOKUP($A389,'Annex 2 EHV charges'!$D:$O,4,0))</f>
        <v/>
      </c>
      <c r="E389" s="103" t="str">
        <f>IFERROR(IF(VLOOKUP($A389,'Annex 2 EHV charges'!$D:$O,9,FALSE)=0,"",VLOOKUP($A389,'Annex 2 EHV charges'!$D:$O,9,FALSE)),"")</f>
        <v/>
      </c>
      <c r="F389" s="104" t="str">
        <f>IFERROR(IF(VLOOKUP($A389,'Annex 2 EHV charges'!$D:$O,10,FALSE)=0,"",VLOOKUP($A389,'Annex 2 EHV charges'!$D:$O,10,FALSE)),"")</f>
        <v/>
      </c>
      <c r="G389" s="105" t="str">
        <f>IFERROR(IF(VLOOKUP($A389,'Annex 2 EHV charges'!$D:$O,11,FALSE)=0,"",VLOOKUP($A389,'Annex 2 EHV charges'!$D:$O,11,FALSE)),"")</f>
        <v/>
      </c>
      <c r="H389" s="105" t="str">
        <f>IFERROR(IF(VLOOKUP($A389,'Annex 2 EHV charges'!$D:$O,12,FALSE)=0,"",VLOOKUP($A389,'Annex 2 EHV charges'!$D:$O,12,FALSE)),"")</f>
        <v/>
      </c>
    </row>
    <row r="390" spans="1:8" x14ac:dyDescent="0.2">
      <c r="A390" s="102" t="str">
        <f t="array" ref="A390">IFERROR(INDEX('Annex 2 EHV charges'!$D$11:$D$410, MATCH(0, IF(ISBLANK('Annex 2 EHV charges'!$D$11:$D$410),1, COUNTIF(A$4:$A389, 'Annex 2 EHV charges'!$D$11:$D$410)), 0)),"")</f>
        <v/>
      </c>
      <c r="B390" s="101" t="str">
        <f>IF($A390="","",VLOOKUP($A390,'Annex 2 EHV charges'!$D:$O,2,0))</f>
        <v/>
      </c>
      <c r="C390" s="102" t="str">
        <f>IF($A390="","",VLOOKUP($A390,'Annex 2 EHV charges'!$D:$O,3,0))</f>
        <v/>
      </c>
      <c r="D390" s="101" t="str">
        <f>IF($A390="","",VLOOKUP($A390,'Annex 2 EHV charges'!$D:$O,4,0))</f>
        <v/>
      </c>
      <c r="E390" s="103" t="str">
        <f>IFERROR(IF(VLOOKUP($A390,'Annex 2 EHV charges'!$D:$O,9,FALSE)=0,"",VLOOKUP($A390,'Annex 2 EHV charges'!$D:$O,9,FALSE)),"")</f>
        <v/>
      </c>
      <c r="F390" s="104" t="str">
        <f>IFERROR(IF(VLOOKUP($A390,'Annex 2 EHV charges'!$D:$O,10,FALSE)=0,"",VLOOKUP($A390,'Annex 2 EHV charges'!$D:$O,10,FALSE)),"")</f>
        <v/>
      </c>
      <c r="G390" s="105" t="str">
        <f>IFERROR(IF(VLOOKUP($A390,'Annex 2 EHV charges'!$D:$O,11,FALSE)=0,"",VLOOKUP($A390,'Annex 2 EHV charges'!$D:$O,11,FALSE)),"")</f>
        <v/>
      </c>
      <c r="H390" s="105" t="str">
        <f>IFERROR(IF(VLOOKUP($A390,'Annex 2 EHV charges'!$D:$O,12,FALSE)=0,"",VLOOKUP($A390,'Annex 2 EHV charges'!$D:$O,12,FALSE)),"")</f>
        <v/>
      </c>
    </row>
    <row r="391" spans="1:8" x14ac:dyDescent="0.2">
      <c r="A391" s="102" t="str">
        <f t="array" ref="A391">IFERROR(INDEX('Annex 2 EHV charges'!$D$11:$D$410, MATCH(0, IF(ISBLANK('Annex 2 EHV charges'!$D$11:$D$410),1, COUNTIF(A$4:$A390, 'Annex 2 EHV charges'!$D$11:$D$410)), 0)),"")</f>
        <v/>
      </c>
      <c r="B391" s="101" t="str">
        <f>IF($A391="","",VLOOKUP($A391,'Annex 2 EHV charges'!$D:$O,2,0))</f>
        <v/>
      </c>
      <c r="C391" s="102" t="str">
        <f>IF($A391="","",VLOOKUP($A391,'Annex 2 EHV charges'!$D:$O,3,0))</f>
        <v/>
      </c>
      <c r="D391" s="101" t="str">
        <f>IF($A391="","",VLOOKUP($A391,'Annex 2 EHV charges'!$D:$O,4,0))</f>
        <v/>
      </c>
      <c r="E391" s="103" t="str">
        <f>IFERROR(IF(VLOOKUP($A391,'Annex 2 EHV charges'!$D:$O,9,FALSE)=0,"",VLOOKUP($A391,'Annex 2 EHV charges'!$D:$O,9,FALSE)),"")</f>
        <v/>
      </c>
      <c r="F391" s="104" t="str">
        <f>IFERROR(IF(VLOOKUP($A391,'Annex 2 EHV charges'!$D:$O,10,FALSE)=0,"",VLOOKUP($A391,'Annex 2 EHV charges'!$D:$O,10,FALSE)),"")</f>
        <v/>
      </c>
      <c r="G391" s="105" t="str">
        <f>IFERROR(IF(VLOOKUP($A391,'Annex 2 EHV charges'!$D:$O,11,FALSE)=0,"",VLOOKUP($A391,'Annex 2 EHV charges'!$D:$O,11,FALSE)),"")</f>
        <v/>
      </c>
      <c r="H391" s="105" t="str">
        <f>IFERROR(IF(VLOOKUP($A391,'Annex 2 EHV charges'!$D:$O,12,FALSE)=0,"",VLOOKUP($A391,'Annex 2 EHV charges'!$D:$O,12,FALSE)),"")</f>
        <v/>
      </c>
    </row>
    <row r="392" spans="1:8" x14ac:dyDescent="0.2">
      <c r="A392" s="102" t="str">
        <f t="array" ref="A392">IFERROR(INDEX('Annex 2 EHV charges'!$D$11:$D$410, MATCH(0, IF(ISBLANK('Annex 2 EHV charges'!$D$11:$D$410),1, COUNTIF(A$4:$A391, 'Annex 2 EHV charges'!$D$11:$D$410)), 0)),"")</f>
        <v/>
      </c>
      <c r="B392" s="101" t="str">
        <f>IF($A392="","",VLOOKUP($A392,'Annex 2 EHV charges'!$D:$O,2,0))</f>
        <v/>
      </c>
      <c r="C392" s="102" t="str">
        <f>IF($A392="","",VLOOKUP($A392,'Annex 2 EHV charges'!$D:$O,3,0))</f>
        <v/>
      </c>
      <c r="D392" s="101" t="str">
        <f>IF($A392="","",VLOOKUP($A392,'Annex 2 EHV charges'!$D:$O,4,0))</f>
        <v/>
      </c>
      <c r="E392" s="103" t="str">
        <f>IFERROR(IF(VLOOKUP($A392,'Annex 2 EHV charges'!$D:$O,9,FALSE)=0,"",VLOOKUP($A392,'Annex 2 EHV charges'!$D:$O,9,FALSE)),"")</f>
        <v/>
      </c>
      <c r="F392" s="104" t="str">
        <f>IFERROR(IF(VLOOKUP($A392,'Annex 2 EHV charges'!$D:$O,10,FALSE)=0,"",VLOOKUP($A392,'Annex 2 EHV charges'!$D:$O,10,FALSE)),"")</f>
        <v/>
      </c>
      <c r="G392" s="105" t="str">
        <f>IFERROR(IF(VLOOKUP($A392,'Annex 2 EHV charges'!$D:$O,11,FALSE)=0,"",VLOOKUP($A392,'Annex 2 EHV charges'!$D:$O,11,FALSE)),"")</f>
        <v/>
      </c>
      <c r="H392" s="105" t="str">
        <f>IFERROR(IF(VLOOKUP($A392,'Annex 2 EHV charges'!$D:$O,12,FALSE)=0,"",VLOOKUP($A392,'Annex 2 EHV charges'!$D:$O,12,FALSE)),"")</f>
        <v/>
      </c>
    </row>
    <row r="393" spans="1:8" x14ac:dyDescent="0.2">
      <c r="A393" s="102" t="str">
        <f t="array" ref="A393">IFERROR(INDEX('Annex 2 EHV charges'!$D$11:$D$410, MATCH(0, IF(ISBLANK('Annex 2 EHV charges'!$D$11:$D$410),1, COUNTIF(A$4:$A392, 'Annex 2 EHV charges'!$D$11:$D$410)), 0)),"")</f>
        <v/>
      </c>
      <c r="B393" s="101" t="str">
        <f>IF($A393="","",VLOOKUP($A393,'Annex 2 EHV charges'!$D:$O,2,0))</f>
        <v/>
      </c>
      <c r="C393" s="102" t="str">
        <f>IF($A393="","",VLOOKUP($A393,'Annex 2 EHV charges'!$D:$O,3,0))</f>
        <v/>
      </c>
      <c r="D393" s="101" t="str">
        <f>IF($A393="","",VLOOKUP($A393,'Annex 2 EHV charges'!$D:$O,4,0))</f>
        <v/>
      </c>
      <c r="E393" s="103" t="str">
        <f>IFERROR(IF(VLOOKUP($A393,'Annex 2 EHV charges'!$D:$O,9,FALSE)=0,"",VLOOKUP($A393,'Annex 2 EHV charges'!$D:$O,9,FALSE)),"")</f>
        <v/>
      </c>
      <c r="F393" s="104" t="str">
        <f>IFERROR(IF(VLOOKUP($A393,'Annex 2 EHV charges'!$D:$O,10,FALSE)=0,"",VLOOKUP($A393,'Annex 2 EHV charges'!$D:$O,10,FALSE)),"")</f>
        <v/>
      </c>
      <c r="G393" s="105" t="str">
        <f>IFERROR(IF(VLOOKUP($A393,'Annex 2 EHV charges'!$D:$O,11,FALSE)=0,"",VLOOKUP($A393,'Annex 2 EHV charges'!$D:$O,11,FALSE)),"")</f>
        <v/>
      </c>
      <c r="H393" s="105" t="str">
        <f>IFERROR(IF(VLOOKUP($A393,'Annex 2 EHV charges'!$D:$O,12,FALSE)=0,"",VLOOKUP($A393,'Annex 2 EHV charges'!$D:$O,12,FALSE)),"")</f>
        <v/>
      </c>
    </row>
    <row r="394" spans="1:8" x14ac:dyDescent="0.2">
      <c r="A394" s="102" t="str">
        <f t="array" ref="A394">IFERROR(INDEX('Annex 2 EHV charges'!$D$11:$D$410, MATCH(0, IF(ISBLANK('Annex 2 EHV charges'!$D$11:$D$410),1, COUNTIF(A$4:$A393, 'Annex 2 EHV charges'!$D$11:$D$410)), 0)),"")</f>
        <v/>
      </c>
      <c r="B394" s="101" t="str">
        <f>IF($A394="","",VLOOKUP($A394,'Annex 2 EHV charges'!$D:$O,2,0))</f>
        <v/>
      </c>
      <c r="C394" s="102" t="str">
        <f>IF($A394="","",VLOOKUP($A394,'Annex 2 EHV charges'!$D:$O,3,0))</f>
        <v/>
      </c>
      <c r="D394" s="101" t="str">
        <f>IF($A394="","",VLOOKUP($A394,'Annex 2 EHV charges'!$D:$O,4,0))</f>
        <v/>
      </c>
      <c r="E394" s="103" t="str">
        <f>IFERROR(IF(VLOOKUP($A394,'Annex 2 EHV charges'!$D:$O,9,FALSE)=0,"",VLOOKUP($A394,'Annex 2 EHV charges'!$D:$O,9,FALSE)),"")</f>
        <v/>
      </c>
      <c r="F394" s="104" t="str">
        <f>IFERROR(IF(VLOOKUP($A394,'Annex 2 EHV charges'!$D:$O,10,FALSE)=0,"",VLOOKUP($A394,'Annex 2 EHV charges'!$D:$O,10,FALSE)),"")</f>
        <v/>
      </c>
      <c r="G394" s="105" t="str">
        <f>IFERROR(IF(VLOOKUP($A394,'Annex 2 EHV charges'!$D:$O,11,FALSE)=0,"",VLOOKUP($A394,'Annex 2 EHV charges'!$D:$O,11,FALSE)),"")</f>
        <v/>
      </c>
      <c r="H394" s="105" t="str">
        <f>IFERROR(IF(VLOOKUP($A394,'Annex 2 EHV charges'!$D:$O,12,FALSE)=0,"",VLOOKUP($A394,'Annex 2 EHV charges'!$D:$O,12,FALSE)),"")</f>
        <v/>
      </c>
    </row>
    <row r="395" spans="1:8" x14ac:dyDescent="0.2">
      <c r="A395" s="102" t="str">
        <f t="array" ref="A395">IFERROR(INDEX('Annex 2 EHV charges'!$D$11:$D$410, MATCH(0, IF(ISBLANK('Annex 2 EHV charges'!$D$11:$D$410),1, COUNTIF(A$4:$A394, 'Annex 2 EHV charges'!$D$11:$D$410)), 0)),"")</f>
        <v/>
      </c>
      <c r="B395" s="101" t="str">
        <f>IF($A395="","",VLOOKUP($A395,'Annex 2 EHV charges'!$D:$O,2,0))</f>
        <v/>
      </c>
      <c r="C395" s="102" t="str">
        <f>IF($A395="","",VLOOKUP($A395,'Annex 2 EHV charges'!$D:$O,3,0))</f>
        <v/>
      </c>
      <c r="D395" s="101" t="str">
        <f>IF($A395="","",VLOOKUP($A395,'Annex 2 EHV charges'!$D:$O,4,0))</f>
        <v/>
      </c>
      <c r="E395" s="103" t="str">
        <f>IFERROR(IF(VLOOKUP($A395,'Annex 2 EHV charges'!$D:$O,9,FALSE)=0,"",VLOOKUP($A395,'Annex 2 EHV charges'!$D:$O,9,FALSE)),"")</f>
        <v/>
      </c>
      <c r="F395" s="104" t="str">
        <f>IFERROR(IF(VLOOKUP($A395,'Annex 2 EHV charges'!$D:$O,10,FALSE)=0,"",VLOOKUP($A395,'Annex 2 EHV charges'!$D:$O,10,FALSE)),"")</f>
        <v/>
      </c>
      <c r="G395" s="105" t="str">
        <f>IFERROR(IF(VLOOKUP($A395,'Annex 2 EHV charges'!$D:$O,11,FALSE)=0,"",VLOOKUP($A395,'Annex 2 EHV charges'!$D:$O,11,FALSE)),"")</f>
        <v/>
      </c>
      <c r="H395" s="105" t="str">
        <f>IFERROR(IF(VLOOKUP($A395,'Annex 2 EHV charges'!$D:$O,12,FALSE)=0,"",VLOOKUP($A395,'Annex 2 EHV charges'!$D:$O,12,FALSE)),"")</f>
        <v/>
      </c>
    </row>
    <row r="396" spans="1:8" x14ac:dyDescent="0.2">
      <c r="A396" s="102" t="str">
        <f t="array" ref="A396">IFERROR(INDEX('Annex 2 EHV charges'!$D$11:$D$410, MATCH(0, IF(ISBLANK('Annex 2 EHV charges'!$D$11:$D$410),1, COUNTIF(A$4:$A395, 'Annex 2 EHV charges'!$D$11:$D$410)), 0)),"")</f>
        <v/>
      </c>
      <c r="B396" s="101" t="str">
        <f>IF($A396="","",VLOOKUP($A396,'Annex 2 EHV charges'!$D:$O,2,0))</f>
        <v/>
      </c>
      <c r="C396" s="102" t="str">
        <f>IF($A396="","",VLOOKUP($A396,'Annex 2 EHV charges'!$D:$O,3,0))</f>
        <v/>
      </c>
      <c r="D396" s="101" t="str">
        <f>IF($A396="","",VLOOKUP($A396,'Annex 2 EHV charges'!$D:$O,4,0))</f>
        <v/>
      </c>
      <c r="E396" s="103" t="str">
        <f>IFERROR(IF(VLOOKUP($A396,'Annex 2 EHV charges'!$D:$O,9,FALSE)=0,"",VLOOKUP($A396,'Annex 2 EHV charges'!$D:$O,9,FALSE)),"")</f>
        <v/>
      </c>
      <c r="F396" s="104" t="str">
        <f>IFERROR(IF(VLOOKUP($A396,'Annex 2 EHV charges'!$D:$O,10,FALSE)=0,"",VLOOKUP($A396,'Annex 2 EHV charges'!$D:$O,10,FALSE)),"")</f>
        <v/>
      </c>
      <c r="G396" s="105" t="str">
        <f>IFERROR(IF(VLOOKUP($A396,'Annex 2 EHV charges'!$D:$O,11,FALSE)=0,"",VLOOKUP($A396,'Annex 2 EHV charges'!$D:$O,11,FALSE)),"")</f>
        <v/>
      </c>
      <c r="H396" s="105" t="str">
        <f>IFERROR(IF(VLOOKUP($A396,'Annex 2 EHV charges'!$D:$O,12,FALSE)=0,"",VLOOKUP($A396,'Annex 2 EHV charges'!$D:$O,12,FALSE)),"")</f>
        <v/>
      </c>
    </row>
    <row r="397" spans="1:8" x14ac:dyDescent="0.2">
      <c r="A397" s="102" t="str">
        <f t="array" ref="A397">IFERROR(INDEX('Annex 2 EHV charges'!$D$11:$D$410, MATCH(0, IF(ISBLANK('Annex 2 EHV charges'!$D$11:$D$410),1, COUNTIF(A$4:$A396, 'Annex 2 EHV charges'!$D$11:$D$410)), 0)),"")</f>
        <v/>
      </c>
      <c r="B397" s="101" t="str">
        <f>IF($A397="","",VLOOKUP($A397,'Annex 2 EHV charges'!$D:$O,2,0))</f>
        <v/>
      </c>
      <c r="C397" s="102" t="str">
        <f>IF($A397="","",VLOOKUP($A397,'Annex 2 EHV charges'!$D:$O,3,0))</f>
        <v/>
      </c>
      <c r="D397" s="101" t="str">
        <f>IF($A397="","",VLOOKUP($A397,'Annex 2 EHV charges'!$D:$O,4,0))</f>
        <v/>
      </c>
      <c r="E397" s="103" t="str">
        <f>IFERROR(IF(VLOOKUP($A397,'Annex 2 EHV charges'!$D:$O,9,FALSE)=0,"",VLOOKUP($A397,'Annex 2 EHV charges'!$D:$O,9,FALSE)),"")</f>
        <v/>
      </c>
      <c r="F397" s="104" t="str">
        <f>IFERROR(IF(VLOOKUP($A397,'Annex 2 EHV charges'!$D:$O,10,FALSE)=0,"",VLOOKUP($A397,'Annex 2 EHV charges'!$D:$O,10,FALSE)),"")</f>
        <v/>
      </c>
      <c r="G397" s="105" t="str">
        <f>IFERROR(IF(VLOOKUP($A397,'Annex 2 EHV charges'!$D:$O,11,FALSE)=0,"",VLOOKUP($A397,'Annex 2 EHV charges'!$D:$O,11,FALSE)),"")</f>
        <v/>
      </c>
      <c r="H397" s="105" t="str">
        <f>IFERROR(IF(VLOOKUP($A397,'Annex 2 EHV charges'!$D:$O,12,FALSE)=0,"",VLOOKUP($A397,'Annex 2 EHV charges'!$D:$O,12,FALSE)),"")</f>
        <v/>
      </c>
    </row>
    <row r="398" spans="1:8" x14ac:dyDescent="0.2">
      <c r="A398" s="102" t="str">
        <f t="array" ref="A398">IFERROR(INDEX('Annex 2 EHV charges'!$D$11:$D$410, MATCH(0, IF(ISBLANK('Annex 2 EHV charges'!$D$11:$D$410),1, COUNTIF(A$4:$A397, 'Annex 2 EHV charges'!$D$11:$D$410)), 0)),"")</f>
        <v/>
      </c>
      <c r="B398" s="101" t="str">
        <f>IF($A398="","",VLOOKUP($A398,'Annex 2 EHV charges'!$D:$O,2,0))</f>
        <v/>
      </c>
      <c r="C398" s="102" t="str">
        <f>IF($A398="","",VLOOKUP($A398,'Annex 2 EHV charges'!$D:$O,3,0))</f>
        <v/>
      </c>
      <c r="D398" s="101" t="str">
        <f>IF($A398="","",VLOOKUP($A398,'Annex 2 EHV charges'!$D:$O,4,0))</f>
        <v/>
      </c>
      <c r="E398" s="103" t="str">
        <f>IFERROR(IF(VLOOKUP($A398,'Annex 2 EHV charges'!$D:$O,9,FALSE)=0,"",VLOOKUP($A398,'Annex 2 EHV charges'!$D:$O,9,FALSE)),"")</f>
        <v/>
      </c>
      <c r="F398" s="104" t="str">
        <f>IFERROR(IF(VLOOKUP($A398,'Annex 2 EHV charges'!$D:$O,10,FALSE)=0,"",VLOOKUP($A398,'Annex 2 EHV charges'!$D:$O,10,FALSE)),"")</f>
        <v/>
      </c>
      <c r="G398" s="105" t="str">
        <f>IFERROR(IF(VLOOKUP($A398,'Annex 2 EHV charges'!$D:$O,11,FALSE)=0,"",VLOOKUP($A398,'Annex 2 EHV charges'!$D:$O,11,FALSE)),"")</f>
        <v/>
      </c>
      <c r="H398" s="105" t="str">
        <f>IFERROR(IF(VLOOKUP($A398,'Annex 2 EHV charges'!$D:$O,12,FALSE)=0,"",VLOOKUP($A398,'Annex 2 EHV charges'!$D:$O,12,FALSE)),"")</f>
        <v/>
      </c>
    </row>
    <row r="399" spans="1:8" x14ac:dyDescent="0.2">
      <c r="A399" s="102" t="str">
        <f t="array" ref="A399">IFERROR(INDEX('Annex 2 EHV charges'!$D$11:$D$410, MATCH(0, IF(ISBLANK('Annex 2 EHV charges'!$D$11:$D$410),1, COUNTIF(A$4:$A398, 'Annex 2 EHV charges'!$D$11:$D$410)), 0)),"")</f>
        <v/>
      </c>
      <c r="B399" s="101" t="str">
        <f>IF($A399="","",VLOOKUP($A399,'Annex 2 EHV charges'!$D:$O,2,0))</f>
        <v/>
      </c>
      <c r="C399" s="102" t="str">
        <f>IF($A399="","",VLOOKUP($A399,'Annex 2 EHV charges'!$D:$O,3,0))</f>
        <v/>
      </c>
      <c r="D399" s="101" t="str">
        <f>IF($A399="","",VLOOKUP($A399,'Annex 2 EHV charges'!$D:$O,4,0))</f>
        <v/>
      </c>
      <c r="E399" s="103" t="str">
        <f>IFERROR(IF(VLOOKUP($A399,'Annex 2 EHV charges'!$D:$O,9,FALSE)=0,"",VLOOKUP($A399,'Annex 2 EHV charges'!$D:$O,9,FALSE)),"")</f>
        <v/>
      </c>
      <c r="F399" s="104" t="str">
        <f>IFERROR(IF(VLOOKUP($A399,'Annex 2 EHV charges'!$D:$O,10,FALSE)=0,"",VLOOKUP($A399,'Annex 2 EHV charges'!$D:$O,10,FALSE)),"")</f>
        <v/>
      </c>
      <c r="G399" s="105" t="str">
        <f>IFERROR(IF(VLOOKUP($A399,'Annex 2 EHV charges'!$D:$O,11,FALSE)=0,"",VLOOKUP($A399,'Annex 2 EHV charges'!$D:$O,11,FALSE)),"")</f>
        <v/>
      </c>
      <c r="H399" s="105" t="str">
        <f>IFERROR(IF(VLOOKUP($A399,'Annex 2 EHV charges'!$D:$O,12,FALSE)=0,"",VLOOKUP($A399,'Annex 2 EHV charges'!$D:$O,12,FALSE)),"")</f>
        <v/>
      </c>
    </row>
    <row r="400" spans="1:8" x14ac:dyDescent="0.2">
      <c r="A400" s="102" t="str">
        <f t="array" ref="A400">IFERROR(INDEX('Annex 2 EHV charges'!$D$11:$D$410, MATCH(0, IF(ISBLANK('Annex 2 EHV charges'!$D$11:$D$410),1, COUNTIF(A$4:$A399, 'Annex 2 EHV charges'!$D$11:$D$410)), 0)),"")</f>
        <v/>
      </c>
      <c r="B400" s="101" t="str">
        <f>IF($A400="","",VLOOKUP($A400,'Annex 2 EHV charges'!$D:$O,2,0))</f>
        <v/>
      </c>
      <c r="C400" s="102" t="str">
        <f>IF($A400="","",VLOOKUP($A400,'Annex 2 EHV charges'!$D:$O,3,0))</f>
        <v/>
      </c>
      <c r="D400" s="101" t="str">
        <f>IF($A400="","",VLOOKUP($A400,'Annex 2 EHV charges'!$D:$O,4,0))</f>
        <v/>
      </c>
      <c r="E400" s="103" t="str">
        <f>IFERROR(IF(VLOOKUP($A400,'Annex 2 EHV charges'!$D:$O,9,FALSE)=0,"",VLOOKUP($A400,'Annex 2 EHV charges'!$D:$O,9,FALSE)),"")</f>
        <v/>
      </c>
      <c r="F400" s="104" t="str">
        <f>IFERROR(IF(VLOOKUP($A400,'Annex 2 EHV charges'!$D:$O,10,FALSE)=0,"",VLOOKUP($A400,'Annex 2 EHV charges'!$D:$O,10,FALSE)),"")</f>
        <v/>
      </c>
      <c r="G400" s="105" t="str">
        <f>IFERROR(IF(VLOOKUP($A400,'Annex 2 EHV charges'!$D:$O,11,FALSE)=0,"",VLOOKUP($A400,'Annex 2 EHV charges'!$D:$O,11,FALSE)),"")</f>
        <v/>
      </c>
      <c r="H400" s="105" t="str">
        <f>IFERROR(IF(VLOOKUP($A400,'Annex 2 EHV charges'!$D:$O,12,FALSE)=0,"",VLOOKUP($A400,'Annex 2 EHV charges'!$D:$O,12,FALSE)),"")</f>
        <v/>
      </c>
    </row>
    <row r="401" spans="1:8" x14ac:dyDescent="0.2">
      <c r="A401" s="102" t="str">
        <f t="array" ref="A401">IFERROR(INDEX('Annex 2 EHV charges'!$D$11:$D$410, MATCH(0, IF(ISBLANK('Annex 2 EHV charges'!$D$11:$D$410),1, COUNTIF(A$4:$A400, 'Annex 2 EHV charges'!$D$11:$D$410)), 0)),"")</f>
        <v/>
      </c>
      <c r="B401" s="101" t="str">
        <f>IF($A401="","",VLOOKUP($A401,'Annex 2 EHV charges'!$D:$O,2,0))</f>
        <v/>
      </c>
      <c r="C401" s="102" t="str">
        <f>IF($A401="","",VLOOKUP($A401,'Annex 2 EHV charges'!$D:$O,3,0))</f>
        <v/>
      </c>
      <c r="D401" s="101" t="str">
        <f>IF($A401="","",VLOOKUP($A401,'Annex 2 EHV charges'!$D:$O,4,0))</f>
        <v/>
      </c>
      <c r="E401" s="103" t="str">
        <f>IFERROR(IF(VLOOKUP($A401,'Annex 2 EHV charges'!$D:$O,9,FALSE)=0,"",VLOOKUP($A401,'Annex 2 EHV charges'!$D:$O,9,FALSE)),"")</f>
        <v/>
      </c>
      <c r="F401" s="104" t="str">
        <f>IFERROR(IF(VLOOKUP($A401,'Annex 2 EHV charges'!$D:$O,10,FALSE)=0,"",VLOOKUP($A401,'Annex 2 EHV charges'!$D:$O,10,FALSE)),"")</f>
        <v/>
      </c>
      <c r="G401" s="105" t="str">
        <f>IFERROR(IF(VLOOKUP($A401,'Annex 2 EHV charges'!$D:$O,11,FALSE)=0,"",VLOOKUP($A401,'Annex 2 EHV charges'!$D:$O,11,FALSE)),"")</f>
        <v/>
      </c>
      <c r="H401" s="105" t="str">
        <f>IFERROR(IF(VLOOKUP($A401,'Annex 2 EHV charges'!$D:$O,12,FALSE)=0,"",VLOOKUP($A401,'Annex 2 EHV charges'!$D:$O,12,FALSE)),"")</f>
        <v/>
      </c>
    </row>
    <row r="402" spans="1:8" x14ac:dyDescent="0.2">
      <c r="A402" s="102" t="str">
        <f t="array" ref="A402">IFERROR(INDEX('Annex 2 EHV charges'!$D$11:$D$410, MATCH(0, IF(ISBLANK('Annex 2 EHV charges'!$D$11:$D$410),1, COUNTIF(A$4:$A401, 'Annex 2 EHV charges'!$D$11:$D$410)), 0)),"")</f>
        <v/>
      </c>
      <c r="B402" s="101" t="str">
        <f>IF($A402="","",VLOOKUP($A402,'Annex 2 EHV charges'!$D:$O,2,0))</f>
        <v/>
      </c>
      <c r="C402" s="102" t="str">
        <f>IF($A402="","",VLOOKUP($A402,'Annex 2 EHV charges'!$D:$O,3,0))</f>
        <v/>
      </c>
      <c r="D402" s="101" t="str">
        <f>IF($A402="","",VLOOKUP($A402,'Annex 2 EHV charges'!$D:$O,4,0))</f>
        <v/>
      </c>
      <c r="E402" s="103" t="str">
        <f>IFERROR(IF(VLOOKUP($A402,'Annex 2 EHV charges'!$D:$O,9,FALSE)=0,"",VLOOKUP($A402,'Annex 2 EHV charges'!$D:$O,9,FALSE)),"")</f>
        <v/>
      </c>
      <c r="F402" s="104" t="str">
        <f>IFERROR(IF(VLOOKUP($A402,'Annex 2 EHV charges'!$D:$O,10,FALSE)=0,"",VLOOKUP($A402,'Annex 2 EHV charges'!$D:$O,10,FALSE)),"")</f>
        <v/>
      </c>
      <c r="G402" s="105" t="str">
        <f>IFERROR(IF(VLOOKUP($A402,'Annex 2 EHV charges'!$D:$O,11,FALSE)=0,"",VLOOKUP($A402,'Annex 2 EHV charges'!$D:$O,11,FALSE)),"")</f>
        <v/>
      </c>
      <c r="H402" s="105" t="str">
        <f>IFERROR(IF(VLOOKUP($A402,'Annex 2 EHV charges'!$D:$O,12,FALSE)=0,"",VLOOKUP($A402,'Annex 2 EHV charges'!$D:$O,12,FALSE)),"")</f>
        <v/>
      </c>
    </row>
    <row r="403" spans="1:8" x14ac:dyDescent="0.2">
      <c r="A403" s="102" t="str">
        <f t="array" ref="A403">IFERROR(INDEX('Annex 2 EHV charges'!$D$11:$D$410, MATCH(0, IF(ISBLANK('Annex 2 EHV charges'!$D$11:$D$410),1, COUNTIF(A$4:$A402, 'Annex 2 EHV charges'!$D$11:$D$410)), 0)),"")</f>
        <v/>
      </c>
      <c r="B403" s="101" t="str">
        <f>IF($A403="","",VLOOKUP($A403,'Annex 2 EHV charges'!$D:$O,2,0))</f>
        <v/>
      </c>
      <c r="C403" s="102" t="str">
        <f>IF($A403="","",VLOOKUP($A403,'Annex 2 EHV charges'!$D:$O,3,0))</f>
        <v/>
      </c>
      <c r="D403" s="101" t="str">
        <f>IF($A403="","",VLOOKUP($A403,'Annex 2 EHV charges'!$D:$O,4,0))</f>
        <v/>
      </c>
      <c r="E403" s="103" t="str">
        <f>IFERROR(IF(VLOOKUP($A403,'Annex 2 EHV charges'!$D:$O,9,FALSE)=0,"",VLOOKUP($A403,'Annex 2 EHV charges'!$D:$O,9,FALSE)),"")</f>
        <v/>
      </c>
      <c r="F403" s="104" t="str">
        <f>IFERROR(IF(VLOOKUP($A403,'Annex 2 EHV charges'!$D:$O,10,FALSE)=0,"",VLOOKUP($A403,'Annex 2 EHV charges'!$D:$O,10,FALSE)),"")</f>
        <v/>
      </c>
      <c r="G403" s="105" t="str">
        <f>IFERROR(IF(VLOOKUP($A403,'Annex 2 EHV charges'!$D:$O,11,FALSE)=0,"",VLOOKUP($A403,'Annex 2 EHV charges'!$D:$O,11,FALSE)),"")</f>
        <v/>
      </c>
      <c r="H403" s="105" t="str">
        <f>IFERROR(IF(VLOOKUP($A403,'Annex 2 EHV charges'!$D:$O,12,FALSE)=0,"",VLOOKUP($A403,'Annex 2 EHV charges'!$D:$O,12,FALSE)),"")</f>
        <v/>
      </c>
    </row>
    <row r="404" spans="1:8" x14ac:dyDescent="0.2">
      <c r="A404" s="102" t="str">
        <f t="array" ref="A404">IFERROR(INDEX('Annex 2 EHV charges'!$D$11:$D$410, MATCH(0, IF(ISBLANK('Annex 2 EHV charges'!$D$11:$D$410),1, COUNTIF(A$4:$A403, 'Annex 2 EHV charges'!$D$11:$D$410)), 0)),"")</f>
        <v/>
      </c>
      <c r="B404" s="101" t="str">
        <f>IF($A404="","",VLOOKUP($A404,'Annex 2 EHV charges'!$D:$O,2,0))</f>
        <v/>
      </c>
      <c r="C404" s="102" t="str">
        <f>IF($A404="","",VLOOKUP($A404,'Annex 2 EHV charges'!$D:$O,3,0))</f>
        <v/>
      </c>
      <c r="D404" s="101" t="str">
        <f>IF($A404="","",VLOOKUP($A404,'Annex 2 EHV charges'!$D:$O,4,0))</f>
        <v/>
      </c>
      <c r="E404" s="103" t="str">
        <f>IFERROR(IF(VLOOKUP($A404,'Annex 2 EHV charges'!$D:$O,9,FALSE)=0,"",VLOOKUP($A404,'Annex 2 EHV charges'!$D:$O,9,FALSE)),"")</f>
        <v/>
      </c>
      <c r="F404" s="104" t="str">
        <f>IFERROR(IF(VLOOKUP($A404,'Annex 2 EHV charges'!$D:$O,10,FALSE)=0,"",VLOOKUP($A404,'Annex 2 EHV charges'!$D:$O,10,FALSE)),"")</f>
        <v/>
      </c>
      <c r="G404" s="105" t="str">
        <f>IFERROR(IF(VLOOKUP($A404,'Annex 2 EHV charges'!$D:$O,11,FALSE)=0,"",VLOOKUP($A404,'Annex 2 EHV charges'!$D:$O,11,FALSE)),"")</f>
        <v/>
      </c>
      <c r="H404" s="105" t="str">
        <f>IFERROR(IF(VLOOKUP($A404,'Annex 2 EHV charges'!$D:$O,12,FALSE)=0,"",VLOOKUP($A404,'Annex 2 EHV charges'!$D:$O,12,FALSE)),"")</f>
        <v/>
      </c>
    </row>
  </sheetData>
  <mergeCells count="2">
    <mergeCell ref="A2:H2"/>
    <mergeCell ref="A1:H1"/>
  </mergeCells>
  <pageMargins left="0.39370078740157483" right="0.39370078740157483" top="0.51181102362204722" bottom="0.74803149606299213" header="0.27559055118110237" footer="0.27559055118110237"/>
  <pageSetup paperSize="9" scale="74" fitToHeight="0" orientation="landscape" r:id="rId1"/>
  <headerFooter differentFirst="1"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&amp;R
</oddFooter>
    <firstHeader>&amp;L&amp;"Arial,Bold"Annex 2b&amp;"Arial,Regular" - Schedule of Export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zoomScale="80" zoomScaleNormal="80" zoomScaleSheetLayoutView="100" workbookViewId="0"/>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6" t="s">
        <v>24</v>
      </c>
      <c r="B1" s="3"/>
      <c r="D1" s="3"/>
      <c r="E1" s="3"/>
      <c r="F1" s="3"/>
      <c r="G1" s="10"/>
      <c r="H1" s="4"/>
      <c r="I1" s="4"/>
    </row>
    <row r="2" spans="1:12" s="2" customFormat="1" ht="27" customHeight="1" x14ac:dyDescent="0.2">
      <c r="A2" s="255" t="str">
        <f>Overview!B4&amp; " - Effective from "&amp;TEXT(Overview!D4,"D MMMM YYYY")&amp;" - "&amp;Overview!E4&amp;" LV and HV tariffs"</f>
        <v>Western Power Distribution (South Wales) plc - Effective from 1 April 2021 - Final LV and HV tariffs</v>
      </c>
      <c r="B2" s="255"/>
      <c r="C2" s="255"/>
      <c r="D2" s="255"/>
      <c r="E2" s="255"/>
      <c r="F2" s="255"/>
      <c r="G2" s="255"/>
      <c r="H2" s="255"/>
      <c r="I2" s="255"/>
      <c r="J2" s="255"/>
      <c r="K2" s="4"/>
      <c r="L2" s="4"/>
    </row>
    <row r="3" spans="1:12" s="2" customFormat="1" ht="27" customHeight="1" x14ac:dyDescent="0.2">
      <c r="A3" s="281" t="s">
        <v>292</v>
      </c>
      <c r="B3" s="281"/>
      <c r="C3" s="281"/>
      <c r="D3" s="281"/>
      <c r="E3" s="281"/>
      <c r="F3" s="281"/>
      <c r="G3" s="281"/>
      <c r="H3" s="281"/>
      <c r="I3" s="281"/>
      <c r="J3" s="281"/>
      <c r="K3" s="4"/>
      <c r="L3" s="4"/>
    </row>
    <row r="4" spans="1:12" s="2" customFormat="1" ht="71.25" customHeight="1" x14ac:dyDescent="0.2">
      <c r="A4" s="18"/>
      <c r="B4" s="30" t="s">
        <v>0</v>
      </c>
      <c r="C4" s="17" t="s">
        <v>29</v>
      </c>
      <c r="D4" s="61" t="s">
        <v>293</v>
      </c>
      <c r="E4" s="61" t="s">
        <v>295</v>
      </c>
      <c r="F4" s="61" t="s">
        <v>294</v>
      </c>
      <c r="G4" s="158" t="s">
        <v>30</v>
      </c>
      <c r="H4" s="17"/>
      <c r="I4" s="17"/>
      <c r="J4" s="17"/>
      <c r="K4" s="4"/>
      <c r="L4" s="4"/>
    </row>
    <row r="5" spans="1:12" s="2" customFormat="1" ht="32.25" customHeight="1" x14ac:dyDescent="0.2">
      <c r="A5" s="19"/>
      <c r="B5" s="29"/>
      <c r="C5" s="20"/>
      <c r="D5" s="21"/>
      <c r="E5" s="21"/>
      <c r="F5" s="21"/>
      <c r="G5" s="22"/>
      <c r="H5" s="28"/>
      <c r="I5" s="28"/>
      <c r="J5" s="28"/>
      <c r="K5" s="4"/>
      <c r="L5" s="4"/>
    </row>
    <row r="6" spans="1:12" x14ac:dyDescent="0.2">
      <c r="A6" s="282" t="s">
        <v>2</v>
      </c>
      <c r="B6" s="279"/>
      <c r="C6" s="279"/>
      <c r="D6" s="279"/>
      <c r="E6" s="279"/>
      <c r="F6" s="279"/>
      <c r="G6" s="279"/>
      <c r="H6" s="280"/>
      <c r="I6" s="280"/>
      <c r="J6" s="280"/>
    </row>
    <row r="7" spans="1:12" x14ac:dyDescent="0.2">
      <c r="A7" s="282"/>
      <c r="B7" s="279"/>
      <c r="C7" s="279"/>
      <c r="D7" s="279"/>
      <c r="E7" s="279"/>
      <c r="F7" s="279"/>
      <c r="G7" s="279"/>
      <c r="H7" s="280"/>
      <c r="I7" s="280"/>
      <c r="J7" s="280"/>
    </row>
    <row r="8" spans="1:12" x14ac:dyDescent="0.2">
      <c r="A8" s="282"/>
      <c r="B8" s="279"/>
      <c r="C8" s="279"/>
      <c r="D8" s="279"/>
      <c r="E8" s="279"/>
      <c r="F8" s="279"/>
      <c r="G8" s="279"/>
      <c r="H8" s="280"/>
      <c r="I8" s="280"/>
      <c r="J8" s="280"/>
    </row>
    <row r="9" spans="1:12" x14ac:dyDescent="0.2">
      <c r="A9" s="56"/>
      <c r="B9" s="56"/>
      <c r="C9" s="56"/>
      <c r="D9" s="56"/>
      <c r="E9" s="56"/>
      <c r="F9" s="56"/>
      <c r="G9" s="56"/>
      <c r="H9" s="56"/>
      <c r="I9" s="56"/>
      <c r="J9" s="56"/>
    </row>
    <row r="10" spans="1:12" x14ac:dyDescent="0.2">
      <c r="A10" s="56"/>
      <c r="B10" s="56"/>
      <c r="C10" s="56"/>
      <c r="D10" s="56"/>
      <c r="E10" s="56"/>
      <c r="F10" s="56"/>
      <c r="G10" s="56"/>
      <c r="H10" s="56"/>
      <c r="I10" s="56"/>
      <c r="J10" s="56"/>
    </row>
    <row r="11" spans="1:12" s="2" customFormat="1" ht="27" customHeight="1" x14ac:dyDescent="0.2">
      <c r="A11" s="281" t="s">
        <v>205</v>
      </c>
      <c r="B11" s="281"/>
      <c r="C11" s="281"/>
      <c r="D11" s="281"/>
      <c r="E11" s="281"/>
      <c r="F11" s="281"/>
      <c r="G11" s="281"/>
      <c r="H11" s="281"/>
      <c r="I11" s="281"/>
      <c r="J11" s="281"/>
      <c r="K11" s="4"/>
      <c r="L11" s="4"/>
    </row>
    <row r="12" spans="1:12" s="2" customFormat="1" ht="58.5" customHeight="1" x14ac:dyDescent="0.2">
      <c r="A12" s="18"/>
      <c r="B12" s="30" t="s">
        <v>0</v>
      </c>
      <c r="C12" s="17" t="s">
        <v>29</v>
      </c>
      <c r="D12" s="61" t="s">
        <v>293</v>
      </c>
      <c r="E12" s="61" t="s">
        <v>295</v>
      </c>
      <c r="F12" s="61" t="s">
        <v>294</v>
      </c>
      <c r="G12" s="138" t="s">
        <v>30</v>
      </c>
      <c r="H12" s="138" t="s">
        <v>31</v>
      </c>
      <c r="I12" s="30" t="s">
        <v>175</v>
      </c>
      <c r="J12" s="138" t="s">
        <v>59</v>
      </c>
      <c r="K12" s="4"/>
      <c r="L12" s="4"/>
    </row>
    <row r="13" spans="1:12" s="2" customFormat="1" ht="32.25" customHeight="1" x14ac:dyDescent="0.2">
      <c r="A13" s="19"/>
      <c r="B13" s="29"/>
      <c r="C13" s="20">
        <v>0</v>
      </c>
      <c r="D13" s="21"/>
      <c r="E13" s="21"/>
      <c r="F13" s="21"/>
      <c r="G13" s="22"/>
      <c r="H13" s="22"/>
      <c r="I13" s="22"/>
      <c r="J13" s="21"/>
      <c r="K13" s="4"/>
      <c r="L13" s="4"/>
    </row>
    <row r="14" spans="1:12" x14ac:dyDescent="0.2">
      <c r="A14" s="282" t="s">
        <v>2</v>
      </c>
      <c r="B14" s="283"/>
      <c r="C14" s="283"/>
      <c r="D14" s="283"/>
      <c r="E14" s="283"/>
      <c r="F14" s="283"/>
      <c r="G14" s="283"/>
      <c r="H14" s="284"/>
      <c r="I14" s="284"/>
      <c r="J14" s="284"/>
    </row>
    <row r="15" spans="1:12" x14ac:dyDescent="0.2">
      <c r="A15" s="282"/>
      <c r="B15" s="279"/>
      <c r="C15" s="279"/>
      <c r="D15" s="279"/>
      <c r="E15" s="279"/>
      <c r="F15" s="279"/>
      <c r="G15" s="279"/>
      <c r="H15" s="280"/>
      <c r="I15" s="280"/>
      <c r="J15" s="280"/>
    </row>
    <row r="16" spans="1:12" x14ac:dyDescent="0.2">
      <c r="A16" s="282"/>
      <c r="B16" s="279"/>
      <c r="C16" s="279"/>
      <c r="D16" s="279"/>
      <c r="E16" s="279"/>
      <c r="F16" s="279"/>
      <c r="G16" s="279"/>
      <c r="H16" s="280"/>
      <c r="I16" s="280"/>
      <c r="J16" s="280"/>
    </row>
    <row r="17" spans="1:10" x14ac:dyDescent="0.2">
      <c r="A17" s="285"/>
      <c r="B17" s="279"/>
      <c r="C17" s="279"/>
      <c r="D17" s="279"/>
      <c r="E17" s="279"/>
      <c r="F17" s="279"/>
      <c r="G17" s="279"/>
      <c r="H17" s="280"/>
      <c r="I17" s="280"/>
      <c r="J17" s="280"/>
    </row>
    <row r="18" spans="1:10" x14ac:dyDescent="0.2">
      <c r="A18" s="285"/>
      <c r="B18" s="279"/>
      <c r="C18" s="279"/>
      <c r="D18" s="279"/>
      <c r="E18" s="279"/>
      <c r="F18" s="279"/>
      <c r="G18" s="279"/>
      <c r="H18" s="280"/>
      <c r="I18" s="280"/>
      <c r="J18" s="280"/>
    </row>
    <row r="19" spans="1:10" x14ac:dyDescent="0.2">
      <c r="A19" s="285"/>
      <c r="B19" s="279"/>
      <c r="C19" s="279"/>
      <c r="D19" s="279"/>
      <c r="E19" s="279"/>
      <c r="F19" s="279"/>
      <c r="G19" s="279"/>
      <c r="H19" s="280"/>
      <c r="I19" s="280"/>
      <c r="J19" s="280"/>
    </row>
    <row r="20" spans="1:10" x14ac:dyDescent="0.2">
      <c r="A20" s="285"/>
      <c r="B20" s="279"/>
      <c r="C20" s="279"/>
      <c r="D20" s="279"/>
      <c r="E20" s="279"/>
      <c r="F20" s="279"/>
      <c r="G20" s="279"/>
      <c r="H20" s="280"/>
      <c r="I20" s="280"/>
      <c r="J20" s="280"/>
    </row>
    <row r="21" spans="1:10" x14ac:dyDescent="0.2">
      <c r="A21" s="285"/>
      <c r="B21" s="279"/>
      <c r="C21" s="279"/>
      <c r="D21" s="279"/>
      <c r="E21" s="279"/>
      <c r="F21" s="279"/>
      <c r="G21" s="279"/>
      <c r="H21" s="280"/>
      <c r="I21" s="280"/>
      <c r="J21" s="280"/>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87"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100"/>
  <sheetViews>
    <sheetView zoomScale="85" zoomScaleNormal="85" zoomScaleSheetLayoutView="85" workbookViewId="0">
      <selection activeCell="F5" sqref="F5:G5"/>
    </sheetView>
  </sheetViews>
  <sheetFormatPr defaultColWidth="9.140625"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9" customWidth="1"/>
    <col min="10" max="10" width="17.7109375" style="4" customWidth="1"/>
    <col min="11" max="11" width="15.5703125" style="4" customWidth="1"/>
    <col min="12" max="17" width="15.5703125" style="2" customWidth="1"/>
    <col min="18" max="16384" width="9.140625" style="2"/>
  </cols>
  <sheetData>
    <row r="1" spans="1:14" ht="27.75" customHeight="1" x14ac:dyDescent="0.2">
      <c r="A1" s="16" t="s">
        <v>24</v>
      </c>
      <c r="B1" s="286" t="s">
        <v>171</v>
      </c>
      <c r="C1" s="287"/>
      <c r="D1" s="287"/>
      <c r="F1" s="288" t="s">
        <v>174</v>
      </c>
      <c r="G1" s="289"/>
      <c r="H1" s="290"/>
      <c r="I1" s="4"/>
      <c r="J1" s="2"/>
      <c r="K1" s="2"/>
    </row>
    <row r="2" spans="1:14" ht="31.5" customHeight="1" x14ac:dyDescent="0.2">
      <c r="A2" s="291" t="str">
        <f>Overview!B4&amp; " - Effective from "&amp;TEXT(Overview!D4,"D MMMM YYYY")&amp;" - "&amp;Overview!E4&amp;" LDNO tariffs"</f>
        <v>Western Power Distribution (South Wales) plc - Effective from 1 April 2021 - Final LDNO tariffs</v>
      </c>
      <c r="B2" s="291"/>
      <c r="C2" s="291"/>
      <c r="D2" s="291"/>
      <c r="E2" s="291"/>
      <c r="F2" s="291"/>
      <c r="G2" s="291"/>
      <c r="H2" s="291"/>
      <c r="I2" s="291"/>
      <c r="J2" s="291"/>
    </row>
    <row r="3" spans="1:14" ht="8.25" customHeight="1" x14ac:dyDescent="0.2">
      <c r="A3" s="209"/>
      <c r="B3" s="209"/>
      <c r="C3" s="209"/>
      <c r="D3" s="209"/>
      <c r="E3" s="209"/>
      <c r="F3" s="209"/>
      <c r="G3" s="209"/>
      <c r="H3" s="209"/>
      <c r="I3" s="209"/>
      <c r="J3" s="209"/>
      <c r="L3" s="4"/>
    </row>
    <row r="4" spans="1:14" ht="18" x14ac:dyDescent="0.2">
      <c r="A4" s="255" t="s">
        <v>851</v>
      </c>
      <c r="B4" s="255"/>
      <c r="C4" s="255"/>
      <c r="D4" s="255"/>
      <c r="E4" s="210"/>
      <c r="F4" s="255" t="s">
        <v>852</v>
      </c>
      <c r="G4" s="255"/>
      <c r="H4" s="255"/>
      <c r="I4" s="255"/>
      <c r="J4" s="255"/>
      <c r="L4" s="4"/>
      <c r="M4" s="4"/>
    </row>
    <row r="5" spans="1:14" ht="30" x14ac:dyDescent="0.2">
      <c r="A5" s="84" t="s">
        <v>17</v>
      </c>
      <c r="B5" s="187" t="s">
        <v>104</v>
      </c>
      <c r="C5" s="97" t="s">
        <v>105</v>
      </c>
      <c r="D5" s="86" t="s">
        <v>106</v>
      </c>
      <c r="E5" s="89"/>
      <c r="F5" s="293"/>
      <c r="G5" s="294"/>
      <c r="H5" s="87" t="s">
        <v>108</v>
      </c>
      <c r="I5" s="88" t="s">
        <v>109</v>
      </c>
      <c r="J5" s="86" t="s">
        <v>106</v>
      </c>
      <c r="K5" s="89"/>
      <c r="L5" s="89"/>
      <c r="M5" s="4"/>
      <c r="N5" s="4"/>
    </row>
    <row r="6" spans="1:14" ht="49.9" customHeight="1" x14ac:dyDescent="0.2">
      <c r="A6" s="189" t="s">
        <v>554</v>
      </c>
      <c r="B6" s="203" t="s">
        <v>560</v>
      </c>
      <c r="C6" s="211" t="s">
        <v>561</v>
      </c>
      <c r="D6" s="204" t="s">
        <v>562</v>
      </c>
      <c r="E6" s="89"/>
      <c r="F6" s="261" t="s">
        <v>568</v>
      </c>
      <c r="G6" s="261"/>
      <c r="H6" s="203" t="s">
        <v>560</v>
      </c>
      <c r="I6" s="205" t="s">
        <v>561</v>
      </c>
      <c r="J6" s="205" t="s">
        <v>562</v>
      </c>
      <c r="K6" s="89"/>
      <c r="L6" s="89"/>
      <c r="M6" s="4"/>
      <c r="N6" s="4"/>
    </row>
    <row r="7" spans="1:14" ht="38.25" x14ac:dyDescent="0.2">
      <c r="A7" s="189" t="s">
        <v>555</v>
      </c>
      <c r="B7" s="206"/>
      <c r="C7" s="212" t="s">
        <v>563</v>
      </c>
      <c r="D7" s="205" t="s">
        <v>565</v>
      </c>
      <c r="E7" s="89"/>
      <c r="F7" s="261" t="s">
        <v>569</v>
      </c>
      <c r="G7" s="261"/>
      <c r="H7" s="206"/>
      <c r="I7" s="205" t="s">
        <v>564</v>
      </c>
      <c r="J7" s="205" t="s">
        <v>562</v>
      </c>
      <c r="K7" s="89"/>
      <c r="L7" s="89"/>
      <c r="M7" s="4"/>
      <c r="N7" s="4"/>
    </row>
    <row r="8" spans="1:14" ht="38.25" x14ac:dyDescent="0.2">
      <c r="A8" s="195" t="s">
        <v>18</v>
      </c>
      <c r="B8" s="292" t="s">
        <v>19</v>
      </c>
      <c r="C8" s="292"/>
      <c r="D8" s="292"/>
      <c r="E8" s="89"/>
      <c r="F8" s="261" t="s">
        <v>555</v>
      </c>
      <c r="G8" s="261"/>
      <c r="H8" s="206"/>
      <c r="I8" s="205" t="s">
        <v>563</v>
      </c>
      <c r="J8" s="205" t="s">
        <v>565</v>
      </c>
      <c r="K8" s="89"/>
      <c r="L8" s="89"/>
      <c r="M8" s="4"/>
      <c r="N8" s="4"/>
    </row>
    <row r="9" spans="1:14" s="85" customFormat="1" ht="18" x14ac:dyDescent="0.2">
      <c r="A9" s="213"/>
      <c r="B9" s="196"/>
      <c r="C9" s="214"/>
      <c r="D9" s="196"/>
      <c r="E9" s="215"/>
      <c r="F9" s="295" t="s">
        <v>18</v>
      </c>
      <c r="G9" s="295"/>
      <c r="H9" s="269" t="s">
        <v>19</v>
      </c>
      <c r="I9" s="270"/>
      <c r="J9" s="271"/>
      <c r="K9" s="89"/>
      <c r="L9" s="89"/>
      <c r="M9" s="56"/>
      <c r="N9" s="56"/>
    </row>
    <row r="10" spans="1:14" s="91" customFormat="1" ht="9" customHeight="1" x14ac:dyDescent="0.2">
      <c r="A10" s="190"/>
      <c r="B10" s="296"/>
      <c r="C10" s="297"/>
      <c r="D10" s="298"/>
      <c r="E10" s="216"/>
      <c r="F10" s="299"/>
      <c r="G10" s="300"/>
      <c r="H10" s="217"/>
      <c r="I10" s="196"/>
      <c r="J10" s="196"/>
      <c r="K10" s="89"/>
      <c r="L10" s="89"/>
      <c r="M10" s="90"/>
      <c r="N10" s="90"/>
    </row>
    <row r="11" spans="1:14" s="91" customFormat="1" ht="9" customHeight="1" x14ac:dyDescent="0.2">
      <c r="A11" s="89"/>
      <c r="B11" s="89"/>
      <c r="C11" s="89"/>
      <c r="D11" s="89"/>
      <c r="E11" s="89"/>
      <c r="F11" s="301"/>
      <c r="G11" s="302"/>
      <c r="H11" s="303"/>
      <c r="I11" s="253"/>
      <c r="J11" s="253"/>
      <c r="K11" s="90"/>
      <c r="L11" s="90"/>
      <c r="M11" s="90"/>
    </row>
    <row r="12" spans="1:14" s="91" customFormat="1" ht="9" customHeight="1" x14ac:dyDescent="0.2">
      <c r="A12" s="89"/>
      <c r="B12" s="89"/>
      <c r="C12" s="89"/>
      <c r="D12" s="89"/>
      <c r="E12" s="89"/>
      <c r="F12" s="218"/>
      <c r="G12" s="218"/>
      <c r="H12" s="219"/>
      <c r="I12" s="219"/>
      <c r="J12" s="219"/>
      <c r="K12" s="90"/>
      <c r="L12" s="90"/>
      <c r="M12" s="90"/>
    </row>
    <row r="13" spans="1:14" ht="66" customHeight="1" x14ac:dyDescent="0.2">
      <c r="A13" s="44" t="s">
        <v>173</v>
      </c>
      <c r="B13" s="44" t="s">
        <v>57</v>
      </c>
      <c r="C13" s="44" t="s">
        <v>29</v>
      </c>
      <c r="D13" s="61" t="s">
        <v>293</v>
      </c>
      <c r="E13" s="61" t="s">
        <v>295</v>
      </c>
      <c r="F13" s="61" t="s">
        <v>294</v>
      </c>
      <c r="G13" s="26" t="s">
        <v>30</v>
      </c>
      <c r="H13" s="26" t="s">
        <v>31</v>
      </c>
      <c r="I13" s="26" t="s">
        <v>175</v>
      </c>
      <c r="J13" s="26" t="s">
        <v>59</v>
      </c>
      <c r="K13" s="2"/>
    </row>
    <row r="14" spans="1:14" ht="31.15" customHeight="1" x14ac:dyDescent="0.2">
      <c r="A14" s="159" t="s">
        <v>206</v>
      </c>
      <c r="B14" s="29" t="s">
        <v>587</v>
      </c>
      <c r="C14" s="29" t="s">
        <v>551</v>
      </c>
      <c r="D14" s="152">
        <v>7.8769999999999998</v>
      </c>
      <c r="E14" s="153">
        <v>1.4690000000000001</v>
      </c>
      <c r="F14" s="154">
        <v>0.96099999999999997</v>
      </c>
      <c r="G14" s="48">
        <v>3.24</v>
      </c>
      <c r="H14" s="148"/>
      <c r="I14" s="149"/>
      <c r="J14" s="47"/>
      <c r="K14" s="2"/>
    </row>
    <row r="15" spans="1:14" ht="31.15" customHeight="1" x14ac:dyDescent="0.2">
      <c r="A15" s="159" t="s">
        <v>207</v>
      </c>
      <c r="B15" s="29" t="s">
        <v>587</v>
      </c>
      <c r="C15" s="29">
        <v>2</v>
      </c>
      <c r="D15" s="152">
        <v>7.8769999999999998</v>
      </c>
      <c r="E15" s="153">
        <v>1.4690000000000001</v>
      </c>
      <c r="F15" s="154">
        <v>0.96099999999999997</v>
      </c>
      <c r="G15" s="148"/>
      <c r="H15" s="148"/>
      <c r="I15" s="149"/>
      <c r="J15" s="47"/>
      <c r="K15" s="2"/>
    </row>
    <row r="16" spans="1:14" ht="31.15" customHeight="1" x14ac:dyDescent="0.2">
      <c r="A16" s="159" t="s">
        <v>208</v>
      </c>
      <c r="B16" s="29" t="s">
        <v>587</v>
      </c>
      <c r="C16" s="29" t="s">
        <v>552</v>
      </c>
      <c r="D16" s="152">
        <v>6.4859999999999998</v>
      </c>
      <c r="E16" s="153">
        <v>1.3420000000000001</v>
      </c>
      <c r="F16" s="154">
        <v>0.93400000000000005</v>
      </c>
      <c r="G16" s="48">
        <v>6.3</v>
      </c>
      <c r="H16" s="148"/>
      <c r="I16" s="149"/>
      <c r="J16" s="47"/>
      <c r="K16" s="2"/>
    </row>
    <row r="17" spans="1:11" ht="31.15" customHeight="1" x14ac:dyDescent="0.2">
      <c r="A17" s="159" t="s">
        <v>209</v>
      </c>
      <c r="B17" s="29" t="s">
        <v>587</v>
      </c>
      <c r="C17" s="29">
        <v>4</v>
      </c>
      <c r="D17" s="152">
        <v>6.4859999999999998</v>
      </c>
      <c r="E17" s="153">
        <v>1.3420000000000001</v>
      </c>
      <c r="F17" s="154">
        <v>0.93400000000000005</v>
      </c>
      <c r="G17" s="148"/>
      <c r="H17" s="148"/>
      <c r="I17" s="149"/>
      <c r="J17" s="47"/>
      <c r="K17" s="2"/>
    </row>
    <row r="18" spans="1:11" ht="31.15" customHeight="1" x14ac:dyDescent="0.2">
      <c r="A18" s="159" t="s">
        <v>210</v>
      </c>
      <c r="B18" s="29" t="s">
        <v>587</v>
      </c>
      <c r="C18" s="29">
        <v>0</v>
      </c>
      <c r="D18" s="152">
        <v>5.1909999999999998</v>
      </c>
      <c r="E18" s="153">
        <v>1.2170000000000001</v>
      </c>
      <c r="F18" s="154">
        <v>0.91600000000000004</v>
      </c>
      <c r="G18" s="48">
        <v>9.5</v>
      </c>
      <c r="H18" s="48">
        <v>2.27</v>
      </c>
      <c r="I18" s="150">
        <v>4.7</v>
      </c>
      <c r="J18" s="46">
        <v>0.127</v>
      </c>
      <c r="K18" s="2"/>
    </row>
    <row r="19" spans="1:11" ht="31.15" customHeight="1" x14ac:dyDescent="0.2">
      <c r="A19" s="159" t="s">
        <v>211</v>
      </c>
      <c r="B19" s="29" t="s">
        <v>587</v>
      </c>
      <c r="C19" s="29" t="s">
        <v>550</v>
      </c>
      <c r="D19" s="155">
        <v>16.981000000000002</v>
      </c>
      <c r="E19" s="156">
        <v>2.2349999999999999</v>
      </c>
      <c r="F19" s="154">
        <v>1.589</v>
      </c>
      <c r="G19" s="148"/>
      <c r="H19" s="148"/>
      <c r="I19" s="149"/>
      <c r="J19" s="47"/>
      <c r="K19" s="2"/>
    </row>
    <row r="20" spans="1:11" ht="31.15" customHeight="1" x14ac:dyDescent="0.2">
      <c r="A20" s="159" t="s">
        <v>212</v>
      </c>
      <c r="B20" s="29" t="s">
        <v>587</v>
      </c>
      <c r="C20" s="29">
        <v>0</v>
      </c>
      <c r="D20" s="152">
        <v>-6.7960000000000003</v>
      </c>
      <c r="E20" s="153">
        <v>-0.61799999999999999</v>
      </c>
      <c r="F20" s="154">
        <v>-0.129</v>
      </c>
      <c r="G20" s="48">
        <v>0</v>
      </c>
      <c r="H20" s="148"/>
      <c r="I20" s="149"/>
      <c r="J20" s="47"/>
      <c r="K20" s="2"/>
    </row>
    <row r="21" spans="1:11" ht="31.15" customHeight="1" x14ac:dyDescent="0.2">
      <c r="A21" s="159" t="s">
        <v>213</v>
      </c>
      <c r="B21" s="29" t="s">
        <v>587</v>
      </c>
      <c r="C21" s="29">
        <v>0</v>
      </c>
      <c r="D21" s="152">
        <v>-6.7960000000000003</v>
      </c>
      <c r="E21" s="153">
        <v>-0.61799999999999999</v>
      </c>
      <c r="F21" s="154">
        <v>-0.129</v>
      </c>
      <c r="G21" s="48">
        <v>0</v>
      </c>
      <c r="H21" s="148"/>
      <c r="I21" s="149"/>
      <c r="J21" s="46">
        <v>0.214</v>
      </c>
      <c r="K21" s="2"/>
    </row>
    <row r="22" spans="1:11" ht="31.15" customHeight="1" x14ac:dyDescent="0.2">
      <c r="A22" s="27" t="s">
        <v>214</v>
      </c>
      <c r="B22" s="29" t="s">
        <v>587</v>
      </c>
      <c r="C22" s="29" t="s">
        <v>551</v>
      </c>
      <c r="D22" s="152">
        <v>4.859</v>
      </c>
      <c r="E22" s="153">
        <v>0.90600000000000003</v>
      </c>
      <c r="F22" s="154">
        <v>0.59299999999999997</v>
      </c>
      <c r="G22" s="48">
        <v>2.08</v>
      </c>
      <c r="H22" s="148"/>
      <c r="I22" s="149"/>
      <c r="J22" s="47"/>
      <c r="K22" s="2"/>
    </row>
    <row r="23" spans="1:11" ht="31.15" customHeight="1" x14ac:dyDescent="0.2">
      <c r="A23" s="27" t="s">
        <v>215</v>
      </c>
      <c r="B23" s="29" t="s">
        <v>587</v>
      </c>
      <c r="C23" s="29">
        <v>2</v>
      </c>
      <c r="D23" s="152">
        <v>4.859</v>
      </c>
      <c r="E23" s="153">
        <v>0.90600000000000003</v>
      </c>
      <c r="F23" s="154">
        <v>0.59299999999999997</v>
      </c>
      <c r="G23" s="148"/>
      <c r="H23" s="148"/>
      <c r="I23" s="149"/>
      <c r="J23" s="47"/>
      <c r="K23" s="2"/>
    </row>
    <row r="24" spans="1:11" ht="31.15" customHeight="1" x14ac:dyDescent="0.2">
      <c r="A24" s="27" t="s">
        <v>216</v>
      </c>
      <c r="B24" s="29" t="s">
        <v>587</v>
      </c>
      <c r="C24" s="29" t="s">
        <v>552</v>
      </c>
      <c r="D24" s="152">
        <v>4</v>
      </c>
      <c r="E24" s="153">
        <v>0.82799999999999996</v>
      </c>
      <c r="F24" s="154">
        <v>0.57599999999999996</v>
      </c>
      <c r="G24" s="48">
        <v>3.97</v>
      </c>
      <c r="H24" s="148"/>
      <c r="I24" s="149"/>
      <c r="J24" s="47"/>
      <c r="K24" s="2"/>
    </row>
    <row r="25" spans="1:11" ht="31.15" customHeight="1" x14ac:dyDescent="0.2">
      <c r="A25" s="27" t="s">
        <v>217</v>
      </c>
      <c r="B25" s="29" t="s">
        <v>587</v>
      </c>
      <c r="C25" s="29">
        <v>4</v>
      </c>
      <c r="D25" s="152">
        <v>4</v>
      </c>
      <c r="E25" s="153">
        <v>0.82799999999999996</v>
      </c>
      <c r="F25" s="154">
        <v>0.57599999999999996</v>
      </c>
      <c r="G25" s="148"/>
      <c r="H25" s="148"/>
      <c r="I25" s="149"/>
      <c r="J25" s="47"/>
      <c r="K25" s="2"/>
    </row>
    <row r="26" spans="1:11" ht="31.15" customHeight="1" x14ac:dyDescent="0.2">
      <c r="A26" s="27" t="s">
        <v>218</v>
      </c>
      <c r="B26" s="29" t="s">
        <v>587</v>
      </c>
      <c r="C26" s="29">
        <v>0</v>
      </c>
      <c r="D26" s="152">
        <v>3.202</v>
      </c>
      <c r="E26" s="153">
        <v>0.751</v>
      </c>
      <c r="F26" s="154">
        <v>0.56499999999999995</v>
      </c>
      <c r="G26" s="48">
        <v>5.94</v>
      </c>
      <c r="H26" s="48">
        <v>1.4</v>
      </c>
      <c r="I26" s="150">
        <v>2.9</v>
      </c>
      <c r="J26" s="46">
        <v>7.8E-2</v>
      </c>
      <c r="K26" s="2"/>
    </row>
    <row r="27" spans="1:11" ht="31.15" customHeight="1" x14ac:dyDescent="0.2">
      <c r="A27" s="27" t="s">
        <v>219</v>
      </c>
      <c r="B27" s="29" t="s">
        <v>587</v>
      </c>
      <c r="C27" s="29">
        <v>0</v>
      </c>
      <c r="D27" s="152">
        <v>3.5070000000000001</v>
      </c>
      <c r="E27" s="153">
        <v>1.018</v>
      </c>
      <c r="F27" s="154">
        <v>0.84899999999999998</v>
      </c>
      <c r="G27" s="48">
        <v>7.09</v>
      </c>
      <c r="H27" s="48">
        <v>2.2799999999999998</v>
      </c>
      <c r="I27" s="150">
        <v>4.1500000000000004</v>
      </c>
      <c r="J27" s="46">
        <v>0.09</v>
      </c>
      <c r="K27" s="2"/>
    </row>
    <row r="28" spans="1:11" ht="31.15" customHeight="1" x14ac:dyDescent="0.2">
      <c r="A28" s="27" t="s">
        <v>220</v>
      </c>
      <c r="B28" s="29" t="s">
        <v>587</v>
      </c>
      <c r="C28" s="29">
        <v>0</v>
      </c>
      <c r="D28" s="152">
        <v>3.8519999999999999</v>
      </c>
      <c r="E28" s="153">
        <v>1.1859999999999999</v>
      </c>
      <c r="F28" s="154">
        <v>1.018</v>
      </c>
      <c r="G28" s="48">
        <v>76.8</v>
      </c>
      <c r="H28" s="48">
        <v>2.85</v>
      </c>
      <c r="I28" s="150">
        <v>5.38</v>
      </c>
      <c r="J28" s="46">
        <v>0.08</v>
      </c>
      <c r="K28" s="2"/>
    </row>
    <row r="29" spans="1:11" ht="31.15" customHeight="1" x14ac:dyDescent="0.2">
      <c r="A29" s="27" t="s">
        <v>221</v>
      </c>
      <c r="B29" s="29" t="s">
        <v>587</v>
      </c>
      <c r="C29" s="29" t="s">
        <v>550</v>
      </c>
      <c r="D29" s="155">
        <v>10.475</v>
      </c>
      <c r="E29" s="156">
        <v>1.3779999999999999</v>
      </c>
      <c r="F29" s="154">
        <v>0.98</v>
      </c>
      <c r="G29" s="148"/>
      <c r="H29" s="148"/>
      <c r="I29" s="149"/>
      <c r="J29" s="47"/>
      <c r="K29" s="2"/>
    </row>
    <row r="30" spans="1:11" ht="31.15" customHeight="1" x14ac:dyDescent="0.2">
      <c r="A30" s="27" t="s">
        <v>222</v>
      </c>
      <c r="B30" s="29" t="s">
        <v>587</v>
      </c>
      <c r="C30" s="29">
        <v>0</v>
      </c>
      <c r="D30" s="152">
        <v>-6.7960000000000003</v>
      </c>
      <c r="E30" s="153">
        <v>-0.61799999999999999</v>
      </c>
      <c r="F30" s="154">
        <v>-0.129</v>
      </c>
      <c r="G30" s="48">
        <v>0</v>
      </c>
      <c r="H30" s="148"/>
      <c r="I30" s="149"/>
      <c r="J30" s="47"/>
      <c r="K30" s="2"/>
    </row>
    <row r="31" spans="1:11" ht="31.15" customHeight="1" x14ac:dyDescent="0.2">
      <c r="A31" s="27" t="s">
        <v>223</v>
      </c>
      <c r="B31" s="29" t="s">
        <v>587</v>
      </c>
      <c r="C31" s="29">
        <v>0</v>
      </c>
      <c r="D31" s="152">
        <v>-6.2140000000000004</v>
      </c>
      <c r="E31" s="153">
        <v>-0.55900000000000005</v>
      </c>
      <c r="F31" s="154">
        <v>-0.123</v>
      </c>
      <c r="G31" s="48">
        <v>0</v>
      </c>
      <c r="H31" s="148"/>
      <c r="I31" s="149"/>
      <c r="J31" s="47"/>
      <c r="K31" s="2"/>
    </row>
    <row r="32" spans="1:11" ht="31.15" customHeight="1" x14ac:dyDescent="0.2">
      <c r="A32" s="27" t="s">
        <v>224</v>
      </c>
      <c r="B32" s="29" t="s">
        <v>587</v>
      </c>
      <c r="C32" s="29">
        <v>0</v>
      </c>
      <c r="D32" s="152">
        <v>-6.7960000000000003</v>
      </c>
      <c r="E32" s="153">
        <v>-0.61799999999999999</v>
      </c>
      <c r="F32" s="154">
        <v>-0.129</v>
      </c>
      <c r="G32" s="48">
        <v>0</v>
      </c>
      <c r="H32" s="148"/>
      <c r="I32" s="149"/>
      <c r="J32" s="46">
        <v>0.214</v>
      </c>
      <c r="K32" s="2"/>
    </row>
    <row r="33" spans="1:11" ht="31.15" customHeight="1" x14ac:dyDescent="0.2">
      <c r="A33" s="27" t="s">
        <v>225</v>
      </c>
      <c r="B33" s="29" t="s">
        <v>587</v>
      </c>
      <c r="C33" s="29">
        <v>0</v>
      </c>
      <c r="D33" s="152">
        <v>-6.2140000000000004</v>
      </c>
      <c r="E33" s="153">
        <v>-0.55900000000000005</v>
      </c>
      <c r="F33" s="154">
        <v>-0.123</v>
      </c>
      <c r="G33" s="48">
        <v>0</v>
      </c>
      <c r="H33" s="148"/>
      <c r="I33" s="149"/>
      <c r="J33" s="46">
        <v>0.17899999999999999</v>
      </c>
      <c r="K33" s="2"/>
    </row>
    <row r="34" spans="1:11" ht="31.15" customHeight="1" x14ac:dyDescent="0.2">
      <c r="A34" s="27" t="s">
        <v>226</v>
      </c>
      <c r="B34" s="29" t="s">
        <v>587</v>
      </c>
      <c r="C34" s="29">
        <v>0</v>
      </c>
      <c r="D34" s="152">
        <v>-4.2539999999999996</v>
      </c>
      <c r="E34" s="153">
        <v>-0.36</v>
      </c>
      <c r="F34" s="154">
        <v>-0.10100000000000001</v>
      </c>
      <c r="G34" s="48">
        <v>0</v>
      </c>
      <c r="H34" s="148"/>
      <c r="I34" s="149"/>
      <c r="J34" s="46">
        <v>0.15</v>
      </c>
      <c r="K34" s="2"/>
    </row>
    <row r="35" spans="1:11" ht="31.15" customHeight="1" x14ac:dyDescent="0.2">
      <c r="A35" s="159" t="s">
        <v>227</v>
      </c>
      <c r="B35" s="29" t="s">
        <v>587</v>
      </c>
      <c r="C35" s="29" t="s">
        <v>551</v>
      </c>
      <c r="D35" s="152">
        <v>3.0129999999999999</v>
      </c>
      <c r="E35" s="153">
        <v>0.56200000000000006</v>
      </c>
      <c r="F35" s="154">
        <v>0.36799999999999999</v>
      </c>
      <c r="G35" s="48">
        <v>1.37</v>
      </c>
      <c r="H35" s="148"/>
      <c r="I35" s="149"/>
      <c r="J35" s="47"/>
      <c r="K35" s="2"/>
    </row>
    <row r="36" spans="1:11" ht="31.15" customHeight="1" x14ac:dyDescent="0.2">
      <c r="A36" s="159" t="s">
        <v>228</v>
      </c>
      <c r="B36" s="29" t="s">
        <v>587</v>
      </c>
      <c r="C36" s="29">
        <v>2</v>
      </c>
      <c r="D36" s="152">
        <v>3.0129999999999999</v>
      </c>
      <c r="E36" s="153">
        <v>0.56200000000000006</v>
      </c>
      <c r="F36" s="154">
        <v>0.36799999999999999</v>
      </c>
      <c r="G36" s="148"/>
      <c r="H36" s="148"/>
      <c r="I36" s="149"/>
      <c r="J36" s="47"/>
      <c r="K36" s="2"/>
    </row>
    <row r="37" spans="1:11" ht="31.15" customHeight="1" x14ac:dyDescent="0.2">
      <c r="A37" s="159" t="s">
        <v>229</v>
      </c>
      <c r="B37" s="29" t="s">
        <v>587</v>
      </c>
      <c r="C37" s="29" t="s">
        <v>552</v>
      </c>
      <c r="D37" s="152">
        <v>2.4809999999999999</v>
      </c>
      <c r="E37" s="153">
        <v>0.51300000000000001</v>
      </c>
      <c r="F37" s="154">
        <v>0.35699999999999998</v>
      </c>
      <c r="G37" s="48">
        <v>2.54</v>
      </c>
      <c r="H37" s="148"/>
      <c r="I37" s="149"/>
      <c r="J37" s="47"/>
      <c r="K37" s="2"/>
    </row>
    <row r="38" spans="1:11" ht="31.15" customHeight="1" x14ac:dyDescent="0.2">
      <c r="A38" s="159" t="s">
        <v>230</v>
      </c>
      <c r="B38" s="29" t="s">
        <v>587</v>
      </c>
      <c r="C38" s="29">
        <v>4</v>
      </c>
      <c r="D38" s="152">
        <v>2.4809999999999999</v>
      </c>
      <c r="E38" s="153">
        <v>0.51300000000000001</v>
      </c>
      <c r="F38" s="154">
        <v>0.35699999999999998</v>
      </c>
      <c r="G38" s="148"/>
      <c r="H38" s="148"/>
      <c r="I38" s="149"/>
      <c r="J38" s="47"/>
      <c r="K38" s="2"/>
    </row>
    <row r="39" spans="1:11" ht="31.15" customHeight="1" x14ac:dyDescent="0.2">
      <c r="A39" s="159" t="s">
        <v>231</v>
      </c>
      <c r="B39" s="29" t="s">
        <v>587</v>
      </c>
      <c r="C39" s="29">
        <v>0</v>
      </c>
      <c r="D39" s="152">
        <v>1.986</v>
      </c>
      <c r="E39" s="153">
        <v>0.46500000000000002</v>
      </c>
      <c r="F39" s="154">
        <v>0.35</v>
      </c>
      <c r="G39" s="48">
        <v>3.76</v>
      </c>
      <c r="H39" s="48">
        <v>0.87</v>
      </c>
      <c r="I39" s="150">
        <v>1.8</v>
      </c>
      <c r="J39" s="46">
        <v>4.9000000000000002E-2</v>
      </c>
      <c r="K39" s="2"/>
    </row>
    <row r="40" spans="1:11" ht="31.15" customHeight="1" x14ac:dyDescent="0.2">
      <c r="A40" s="159" t="s">
        <v>232</v>
      </c>
      <c r="B40" s="29" t="s">
        <v>587</v>
      </c>
      <c r="C40" s="29">
        <v>0</v>
      </c>
      <c r="D40" s="152">
        <v>2.1309999999999998</v>
      </c>
      <c r="E40" s="153">
        <v>0.61799999999999999</v>
      </c>
      <c r="F40" s="154">
        <v>0.51600000000000001</v>
      </c>
      <c r="G40" s="48">
        <v>4.3899999999999997</v>
      </c>
      <c r="H40" s="48">
        <v>1.39</v>
      </c>
      <c r="I40" s="150">
        <v>2.52</v>
      </c>
      <c r="J40" s="46">
        <v>5.5E-2</v>
      </c>
      <c r="K40" s="2"/>
    </row>
    <row r="41" spans="1:11" ht="31.15" customHeight="1" x14ac:dyDescent="0.2">
      <c r="A41" s="159" t="s">
        <v>233</v>
      </c>
      <c r="B41" s="29" t="s">
        <v>587</v>
      </c>
      <c r="C41" s="29">
        <v>0</v>
      </c>
      <c r="D41" s="152">
        <v>2.3079999999999998</v>
      </c>
      <c r="E41" s="153">
        <v>0.71099999999999997</v>
      </c>
      <c r="F41" s="154">
        <v>0.61</v>
      </c>
      <c r="G41" s="48">
        <v>46.1</v>
      </c>
      <c r="H41" s="48">
        <v>1.71</v>
      </c>
      <c r="I41" s="150">
        <v>3.23</v>
      </c>
      <c r="J41" s="46">
        <v>4.8000000000000001E-2</v>
      </c>
      <c r="K41" s="2"/>
    </row>
    <row r="42" spans="1:11" ht="31.15" customHeight="1" x14ac:dyDescent="0.2">
      <c r="A42" s="159" t="s">
        <v>234</v>
      </c>
      <c r="B42" s="29" t="s">
        <v>587</v>
      </c>
      <c r="C42" s="29" t="s">
        <v>550</v>
      </c>
      <c r="D42" s="155">
        <v>6.4960000000000004</v>
      </c>
      <c r="E42" s="156">
        <v>0.85499999999999998</v>
      </c>
      <c r="F42" s="154">
        <v>0.60799999999999998</v>
      </c>
      <c r="G42" s="148"/>
      <c r="H42" s="148"/>
      <c r="I42" s="149"/>
      <c r="J42" s="47"/>
      <c r="K42" s="2"/>
    </row>
    <row r="43" spans="1:11" ht="31.15" customHeight="1" x14ac:dyDescent="0.2">
      <c r="A43" s="159" t="s">
        <v>235</v>
      </c>
      <c r="B43" s="29" t="s">
        <v>587</v>
      </c>
      <c r="C43" s="29">
        <v>0</v>
      </c>
      <c r="D43" s="152">
        <v>-2.6150000000000002</v>
      </c>
      <c r="E43" s="153">
        <v>-0.23799999999999999</v>
      </c>
      <c r="F43" s="154">
        <v>-0.05</v>
      </c>
      <c r="G43" s="48">
        <v>0</v>
      </c>
      <c r="H43" s="148"/>
      <c r="I43" s="149"/>
      <c r="J43" s="47"/>
      <c r="K43" s="2"/>
    </row>
    <row r="44" spans="1:11" ht="31.15" customHeight="1" x14ac:dyDescent="0.2">
      <c r="A44" s="159" t="s">
        <v>236</v>
      </c>
      <c r="B44" s="29" t="s">
        <v>587</v>
      </c>
      <c r="C44" s="29">
        <v>0</v>
      </c>
      <c r="D44" s="152">
        <v>-2.8410000000000002</v>
      </c>
      <c r="E44" s="153">
        <v>-0.25600000000000001</v>
      </c>
      <c r="F44" s="154">
        <v>-5.6000000000000001E-2</v>
      </c>
      <c r="G44" s="48">
        <v>0</v>
      </c>
      <c r="H44" s="148"/>
      <c r="I44" s="149"/>
      <c r="J44" s="47"/>
      <c r="K44" s="2"/>
    </row>
    <row r="45" spans="1:11" ht="31.15" customHeight="1" x14ac:dyDescent="0.2">
      <c r="A45" s="159" t="s">
        <v>237</v>
      </c>
      <c r="B45" s="29" t="s">
        <v>587</v>
      </c>
      <c r="C45" s="29">
        <v>0</v>
      </c>
      <c r="D45" s="152">
        <v>-2.6150000000000002</v>
      </c>
      <c r="E45" s="153">
        <v>-0.23799999999999999</v>
      </c>
      <c r="F45" s="154">
        <v>-0.05</v>
      </c>
      <c r="G45" s="48">
        <v>0</v>
      </c>
      <c r="H45" s="148"/>
      <c r="I45" s="149"/>
      <c r="J45" s="46">
        <v>8.2000000000000003E-2</v>
      </c>
      <c r="K45" s="2"/>
    </row>
    <row r="46" spans="1:11" ht="31.15" customHeight="1" x14ac:dyDescent="0.2">
      <c r="A46" s="159" t="s">
        <v>238</v>
      </c>
      <c r="B46" s="29" t="s">
        <v>587</v>
      </c>
      <c r="C46" s="29">
        <v>0</v>
      </c>
      <c r="D46" s="152">
        <v>-2.8410000000000002</v>
      </c>
      <c r="E46" s="153">
        <v>-0.25600000000000001</v>
      </c>
      <c r="F46" s="154">
        <v>-5.6000000000000001E-2</v>
      </c>
      <c r="G46" s="48">
        <v>0</v>
      </c>
      <c r="H46" s="148"/>
      <c r="I46" s="149"/>
      <c r="J46" s="46">
        <v>8.2000000000000003E-2</v>
      </c>
      <c r="K46" s="2"/>
    </row>
    <row r="47" spans="1:11" ht="31.15" customHeight="1" x14ac:dyDescent="0.2">
      <c r="A47" s="159" t="s">
        <v>239</v>
      </c>
      <c r="B47" s="29" t="s">
        <v>587</v>
      </c>
      <c r="C47" s="29">
        <v>0</v>
      </c>
      <c r="D47" s="152">
        <v>-4.2539999999999996</v>
      </c>
      <c r="E47" s="153">
        <v>-0.36</v>
      </c>
      <c r="F47" s="154">
        <v>-0.10100000000000001</v>
      </c>
      <c r="G47" s="48">
        <v>62.81</v>
      </c>
      <c r="H47" s="148"/>
      <c r="I47" s="149"/>
      <c r="J47" s="46">
        <v>0.15</v>
      </c>
      <c r="K47" s="2"/>
    </row>
    <row r="48" spans="1:11" ht="31.15" customHeight="1" x14ac:dyDescent="0.2">
      <c r="A48" s="159" t="s">
        <v>240</v>
      </c>
      <c r="B48" s="29" t="s">
        <v>587</v>
      </c>
      <c r="C48" s="29" t="s">
        <v>551</v>
      </c>
      <c r="D48" s="152">
        <v>2.403</v>
      </c>
      <c r="E48" s="153">
        <v>0.44800000000000001</v>
      </c>
      <c r="F48" s="154">
        <v>0.29299999999999998</v>
      </c>
      <c r="G48" s="48">
        <v>1.1399999999999999</v>
      </c>
      <c r="H48" s="148"/>
      <c r="I48" s="149"/>
      <c r="J48" s="47"/>
      <c r="K48" s="2"/>
    </row>
    <row r="49" spans="1:11" ht="31.15" customHeight="1" x14ac:dyDescent="0.2">
      <c r="A49" s="159" t="s">
        <v>241</v>
      </c>
      <c r="B49" s="29" t="s">
        <v>587</v>
      </c>
      <c r="C49" s="29">
        <v>2</v>
      </c>
      <c r="D49" s="152">
        <v>2.403</v>
      </c>
      <c r="E49" s="153">
        <v>0.44800000000000001</v>
      </c>
      <c r="F49" s="154">
        <v>0.29299999999999998</v>
      </c>
      <c r="G49" s="148"/>
      <c r="H49" s="148"/>
      <c r="I49" s="149"/>
      <c r="J49" s="47"/>
      <c r="K49" s="2"/>
    </row>
    <row r="50" spans="1:11" ht="31.15" customHeight="1" x14ac:dyDescent="0.2">
      <c r="A50" s="159" t="s">
        <v>242</v>
      </c>
      <c r="B50" s="29" t="s">
        <v>587</v>
      </c>
      <c r="C50" s="29" t="s">
        <v>552</v>
      </c>
      <c r="D50" s="152">
        <v>1.978</v>
      </c>
      <c r="E50" s="153">
        <v>0.40899999999999997</v>
      </c>
      <c r="F50" s="154">
        <v>0.28499999999999998</v>
      </c>
      <c r="G50" s="48">
        <v>2.0699999999999998</v>
      </c>
      <c r="H50" s="148"/>
      <c r="I50" s="149"/>
      <c r="J50" s="47"/>
      <c r="K50" s="2"/>
    </row>
    <row r="51" spans="1:11" ht="31.15" customHeight="1" x14ac:dyDescent="0.2">
      <c r="A51" s="159" t="s">
        <v>243</v>
      </c>
      <c r="B51" s="29" t="s">
        <v>587</v>
      </c>
      <c r="C51" s="29">
        <v>4</v>
      </c>
      <c r="D51" s="152">
        <v>1.978</v>
      </c>
      <c r="E51" s="153">
        <v>0.40899999999999997</v>
      </c>
      <c r="F51" s="154">
        <v>0.28499999999999998</v>
      </c>
      <c r="G51" s="148"/>
      <c r="H51" s="148"/>
      <c r="I51" s="149"/>
      <c r="J51" s="47"/>
      <c r="K51" s="2"/>
    </row>
    <row r="52" spans="1:11" ht="31.15" customHeight="1" x14ac:dyDescent="0.2">
      <c r="A52" s="159" t="s">
        <v>244</v>
      </c>
      <c r="B52" s="29" t="s">
        <v>587</v>
      </c>
      <c r="C52" s="29">
        <v>0</v>
      </c>
      <c r="D52" s="152">
        <v>1.583</v>
      </c>
      <c r="E52" s="153">
        <v>0.371</v>
      </c>
      <c r="F52" s="154">
        <v>0.27900000000000003</v>
      </c>
      <c r="G52" s="48">
        <v>3.04</v>
      </c>
      <c r="H52" s="48">
        <v>0.69</v>
      </c>
      <c r="I52" s="150">
        <v>1.43</v>
      </c>
      <c r="J52" s="46">
        <v>3.9E-2</v>
      </c>
      <c r="K52" s="2"/>
    </row>
    <row r="53" spans="1:11" ht="31.15" customHeight="1" x14ac:dyDescent="0.2">
      <c r="A53" s="159" t="s">
        <v>245</v>
      </c>
      <c r="B53" s="29" t="s">
        <v>587</v>
      </c>
      <c r="C53" s="29">
        <v>0</v>
      </c>
      <c r="D53" s="152">
        <v>1.6990000000000001</v>
      </c>
      <c r="E53" s="153">
        <v>0.49299999999999999</v>
      </c>
      <c r="F53" s="154">
        <v>0.41099999999999998</v>
      </c>
      <c r="G53" s="48">
        <v>3.54</v>
      </c>
      <c r="H53" s="48">
        <v>1.1100000000000001</v>
      </c>
      <c r="I53" s="150">
        <v>2.0099999999999998</v>
      </c>
      <c r="J53" s="46">
        <v>4.3999999999999997E-2</v>
      </c>
      <c r="K53" s="2"/>
    </row>
    <row r="54" spans="1:11" ht="31.15" customHeight="1" x14ac:dyDescent="0.2">
      <c r="A54" s="159" t="s">
        <v>246</v>
      </c>
      <c r="B54" s="29" t="s">
        <v>587</v>
      </c>
      <c r="C54" s="29">
        <v>0</v>
      </c>
      <c r="D54" s="152">
        <v>1.84</v>
      </c>
      <c r="E54" s="153">
        <v>0.56699999999999995</v>
      </c>
      <c r="F54" s="154">
        <v>0.48599999999999999</v>
      </c>
      <c r="G54" s="48">
        <v>36.81</v>
      </c>
      <c r="H54" s="48">
        <v>1.36</v>
      </c>
      <c r="I54" s="150">
        <v>2.57</v>
      </c>
      <c r="J54" s="46">
        <v>3.7999999999999999E-2</v>
      </c>
      <c r="K54" s="2"/>
    </row>
    <row r="55" spans="1:11" ht="31.15" customHeight="1" x14ac:dyDescent="0.2">
      <c r="A55" s="159" t="s">
        <v>247</v>
      </c>
      <c r="B55" s="29" t="s">
        <v>587</v>
      </c>
      <c r="C55" s="29" t="s">
        <v>550</v>
      </c>
      <c r="D55" s="155">
        <v>5.18</v>
      </c>
      <c r="E55" s="156">
        <v>0.68200000000000005</v>
      </c>
      <c r="F55" s="154">
        <v>0.48499999999999999</v>
      </c>
      <c r="G55" s="148"/>
      <c r="H55" s="148"/>
      <c r="I55" s="149"/>
      <c r="J55" s="47"/>
      <c r="K55" s="2"/>
    </row>
    <row r="56" spans="1:11" ht="31.15" customHeight="1" x14ac:dyDescent="0.2">
      <c r="A56" s="159" t="s">
        <v>248</v>
      </c>
      <c r="B56" s="29" t="s">
        <v>587</v>
      </c>
      <c r="C56" s="29">
        <v>0</v>
      </c>
      <c r="D56" s="152">
        <v>-2.085</v>
      </c>
      <c r="E56" s="153">
        <v>-0.19</v>
      </c>
      <c r="F56" s="154">
        <v>-0.04</v>
      </c>
      <c r="G56" s="48">
        <v>0</v>
      </c>
      <c r="H56" s="148"/>
      <c r="I56" s="149"/>
      <c r="J56" s="47"/>
      <c r="K56" s="2"/>
    </row>
    <row r="57" spans="1:11" ht="31.15" customHeight="1" x14ac:dyDescent="0.2">
      <c r="A57" s="159" t="s">
        <v>249</v>
      </c>
      <c r="B57" s="29" t="s">
        <v>587</v>
      </c>
      <c r="C57" s="29">
        <v>0</v>
      </c>
      <c r="D57" s="152">
        <v>-2.266</v>
      </c>
      <c r="E57" s="153">
        <v>-0.20399999999999999</v>
      </c>
      <c r="F57" s="154">
        <v>-4.4999999999999998E-2</v>
      </c>
      <c r="G57" s="48">
        <v>0</v>
      </c>
      <c r="H57" s="148"/>
      <c r="I57" s="149"/>
      <c r="J57" s="47"/>
      <c r="K57" s="2"/>
    </row>
    <row r="58" spans="1:11" ht="31.15" customHeight="1" x14ac:dyDescent="0.2">
      <c r="A58" s="159" t="s">
        <v>250</v>
      </c>
      <c r="B58" s="29" t="s">
        <v>587</v>
      </c>
      <c r="C58" s="29">
        <v>0</v>
      </c>
      <c r="D58" s="152">
        <v>-2.085</v>
      </c>
      <c r="E58" s="153">
        <v>-0.19</v>
      </c>
      <c r="F58" s="154">
        <v>-0.04</v>
      </c>
      <c r="G58" s="48">
        <v>0</v>
      </c>
      <c r="H58" s="148"/>
      <c r="I58" s="149"/>
      <c r="J58" s="46">
        <v>6.6000000000000003E-2</v>
      </c>
      <c r="K58" s="2"/>
    </row>
    <row r="59" spans="1:11" ht="31.15" customHeight="1" x14ac:dyDescent="0.2">
      <c r="A59" s="159" t="s">
        <v>251</v>
      </c>
      <c r="B59" s="29" t="s">
        <v>587</v>
      </c>
      <c r="C59" s="29">
        <v>0</v>
      </c>
      <c r="D59" s="152">
        <v>-2.266</v>
      </c>
      <c r="E59" s="153">
        <v>-0.20399999999999999</v>
      </c>
      <c r="F59" s="154">
        <v>-4.4999999999999998E-2</v>
      </c>
      <c r="G59" s="48">
        <v>0</v>
      </c>
      <c r="H59" s="148"/>
      <c r="I59" s="149"/>
      <c r="J59" s="46">
        <v>6.5000000000000002E-2</v>
      </c>
      <c r="K59" s="2"/>
    </row>
    <row r="60" spans="1:11" ht="31.15" customHeight="1" x14ac:dyDescent="0.2">
      <c r="A60" s="159" t="s">
        <v>252</v>
      </c>
      <c r="B60" s="29" t="s">
        <v>587</v>
      </c>
      <c r="C60" s="29">
        <v>0</v>
      </c>
      <c r="D60" s="152">
        <v>-3.3929999999999998</v>
      </c>
      <c r="E60" s="153">
        <v>-0.28699999999999998</v>
      </c>
      <c r="F60" s="154">
        <v>-8.1000000000000003E-2</v>
      </c>
      <c r="G60" s="48">
        <v>50.09</v>
      </c>
      <c r="H60" s="148"/>
      <c r="I60" s="149"/>
      <c r="J60" s="46">
        <v>0.12</v>
      </c>
      <c r="K60" s="2"/>
    </row>
    <row r="61" spans="1:11" ht="31.15" customHeight="1" x14ac:dyDescent="0.2">
      <c r="A61" s="159" t="s">
        <v>253</v>
      </c>
      <c r="B61" s="29" t="s">
        <v>587</v>
      </c>
      <c r="C61" s="29" t="s">
        <v>551</v>
      </c>
      <c r="D61" s="152">
        <v>2.0139999999999998</v>
      </c>
      <c r="E61" s="153">
        <v>0.375</v>
      </c>
      <c r="F61" s="154">
        <v>0.246</v>
      </c>
      <c r="G61" s="48">
        <v>0.99</v>
      </c>
      <c r="H61" s="148"/>
      <c r="I61" s="149"/>
      <c r="J61" s="47"/>
      <c r="K61" s="2"/>
    </row>
    <row r="62" spans="1:11" ht="31.15" customHeight="1" x14ac:dyDescent="0.2">
      <c r="A62" s="159" t="s">
        <v>254</v>
      </c>
      <c r="B62" s="29" t="s">
        <v>587</v>
      </c>
      <c r="C62" s="29">
        <v>2</v>
      </c>
      <c r="D62" s="152">
        <v>2.0139999999999998</v>
      </c>
      <c r="E62" s="153">
        <v>0.375</v>
      </c>
      <c r="F62" s="154">
        <v>0.246</v>
      </c>
      <c r="G62" s="148"/>
      <c r="H62" s="148"/>
      <c r="I62" s="149"/>
      <c r="J62" s="47"/>
      <c r="K62" s="2"/>
    </row>
    <row r="63" spans="1:11" ht="31.15" customHeight="1" x14ac:dyDescent="0.2">
      <c r="A63" s="159" t="s">
        <v>255</v>
      </c>
      <c r="B63" s="29" t="s">
        <v>587</v>
      </c>
      <c r="C63" s="29" t="s">
        <v>552</v>
      </c>
      <c r="D63" s="152">
        <v>1.6579999999999999</v>
      </c>
      <c r="E63" s="153">
        <v>0.34300000000000003</v>
      </c>
      <c r="F63" s="154">
        <v>0.23899999999999999</v>
      </c>
      <c r="G63" s="48">
        <v>1.77</v>
      </c>
      <c r="H63" s="148"/>
      <c r="I63" s="149"/>
      <c r="J63" s="47"/>
      <c r="K63" s="2"/>
    </row>
    <row r="64" spans="1:11" ht="31.15" customHeight="1" x14ac:dyDescent="0.2">
      <c r="A64" s="159" t="s">
        <v>256</v>
      </c>
      <c r="B64" s="29" t="s">
        <v>587</v>
      </c>
      <c r="C64" s="29">
        <v>4</v>
      </c>
      <c r="D64" s="152">
        <v>1.6579999999999999</v>
      </c>
      <c r="E64" s="153">
        <v>0.34300000000000003</v>
      </c>
      <c r="F64" s="154">
        <v>0.23899999999999999</v>
      </c>
      <c r="G64" s="148"/>
      <c r="H64" s="148"/>
      <c r="I64" s="149"/>
      <c r="J64" s="47"/>
      <c r="K64" s="2"/>
    </row>
    <row r="65" spans="1:11" ht="31.15" customHeight="1" x14ac:dyDescent="0.2">
      <c r="A65" s="159" t="s">
        <v>257</v>
      </c>
      <c r="B65" s="29" t="s">
        <v>587</v>
      </c>
      <c r="C65" s="29">
        <v>0</v>
      </c>
      <c r="D65" s="152">
        <v>1.327</v>
      </c>
      <c r="E65" s="153">
        <v>0.311</v>
      </c>
      <c r="F65" s="154">
        <v>0.23400000000000001</v>
      </c>
      <c r="G65" s="48">
        <v>2.58</v>
      </c>
      <c r="H65" s="48">
        <v>0.57999999999999996</v>
      </c>
      <c r="I65" s="150">
        <v>1.2</v>
      </c>
      <c r="J65" s="46">
        <v>3.2000000000000001E-2</v>
      </c>
      <c r="K65" s="2"/>
    </row>
    <row r="66" spans="1:11" ht="31.15" customHeight="1" x14ac:dyDescent="0.2">
      <c r="A66" s="159" t="s">
        <v>258</v>
      </c>
      <c r="B66" s="29" t="s">
        <v>587</v>
      </c>
      <c r="C66" s="29">
        <v>0</v>
      </c>
      <c r="D66" s="152">
        <v>1.4239999999999999</v>
      </c>
      <c r="E66" s="153">
        <v>0.41299999999999998</v>
      </c>
      <c r="F66" s="154">
        <v>0.34499999999999997</v>
      </c>
      <c r="G66" s="48">
        <v>3</v>
      </c>
      <c r="H66" s="48">
        <v>0.93</v>
      </c>
      <c r="I66" s="150">
        <v>1.68</v>
      </c>
      <c r="J66" s="46">
        <v>3.6999999999999998E-2</v>
      </c>
      <c r="K66" s="2"/>
    </row>
    <row r="67" spans="1:11" ht="31.15" customHeight="1" x14ac:dyDescent="0.2">
      <c r="A67" s="159" t="s">
        <v>259</v>
      </c>
      <c r="B67" s="29" t="s">
        <v>587</v>
      </c>
      <c r="C67" s="29">
        <v>0</v>
      </c>
      <c r="D67" s="152">
        <v>1.542</v>
      </c>
      <c r="E67" s="153">
        <v>0.47499999999999998</v>
      </c>
      <c r="F67" s="154">
        <v>0.40799999999999997</v>
      </c>
      <c r="G67" s="48">
        <v>30.87</v>
      </c>
      <c r="H67" s="48">
        <v>1.1399999999999999</v>
      </c>
      <c r="I67" s="150">
        <v>2.16</v>
      </c>
      <c r="J67" s="46">
        <v>3.2000000000000001E-2</v>
      </c>
      <c r="K67" s="2"/>
    </row>
    <row r="68" spans="1:11" ht="31.15" customHeight="1" x14ac:dyDescent="0.2">
      <c r="A68" s="159" t="s">
        <v>260</v>
      </c>
      <c r="B68" s="29" t="s">
        <v>587</v>
      </c>
      <c r="C68" s="29" t="s">
        <v>550</v>
      </c>
      <c r="D68" s="155">
        <v>4.3410000000000002</v>
      </c>
      <c r="E68" s="156">
        <v>0.57099999999999995</v>
      </c>
      <c r="F68" s="154">
        <v>0.40600000000000003</v>
      </c>
      <c r="G68" s="148"/>
      <c r="H68" s="148"/>
      <c r="I68" s="149"/>
      <c r="J68" s="47"/>
      <c r="K68" s="2"/>
    </row>
    <row r="69" spans="1:11" ht="31.15" customHeight="1" x14ac:dyDescent="0.2">
      <c r="A69" s="159" t="s">
        <v>261</v>
      </c>
      <c r="B69" s="29" t="s">
        <v>587</v>
      </c>
      <c r="C69" s="29">
        <v>0</v>
      </c>
      <c r="D69" s="152">
        <v>-1.7470000000000001</v>
      </c>
      <c r="E69" s="153">
        <v>-0.159</v>
      </c>
      <c r="F69" s="154">
        <v>-3.3000000000000002E-2</v>
      </c>
      <c r="G69" s="48">
        <v>0</v>
      </c>
      <c r="H69" s="148"/>
      <c r="I69" s="149"/>
      <c r="J69" s="47"/>
      <c r="K69" s="2"/>
    </row>
    <row r="70" spans="1:11" ht="31.15" customHeight="1" x14ac:dyDescent="0.2">
      <c r="A70" s="159" t="s">
        <v>262</v>
      </c>
      <c r="B70" s="29" t="s">
        <v>587</v>
      </c>
      <c r="C70" s="29">
        <v>0</v>
      </c>
      <c r="D70" s="152">
        <v>-1.899</v>
      </c>
      <c r="E70" s="153">
        <v>-0.17100000000000001</v>
      </c>
      <c r="F70" s="154">
        <v>-3.6999999999999998E-2</v>
      </c>
      <c r="G70" s="48">
        <v>0</v>
      </c>
      <c r="H70" s="148"/>
      <c r="I70" s="149"/>
      <c r="J70" s="47"/>
      <c r="K70" s="2"/>
    </row>
    <row r="71" spans="1:11" ht="31.15" customHeight="1" x14ac:dyDescent="0.2">
      <c r="A71" s="159" t="s">
        <v>263</v>
      </c>
      <c r="B71" s="29" t="s">
        <v>587</v>
      </c>
      <c r="C71" s="29">
        <v>0</v>
      </c>
      <c r="D71" s="152">
        <v>-1.7470000000000001</v>
      </c>
      <c r="E71" s="153">
        <v>-0.159</v>
      </c>
      <c r="F71" s="154">
        <v>-3.3000000000000002E-2</v>
      </c>
      <c r="G71" s="48">
        <v>0</v>
      </c>
      <c r="H71" s="148"/>
      <c r="I71" s="149"/>
      <c r="J71" s="46">
        <v>5.5E-2</v>
      </c>
      <c r="K71" s="2"/>
    </row>
    <row r="72" spans="1:11" ht="31.15" customHeight="1" x14ac:dyDescent="0.2">
      <c r="A72" s="159" t="s">
        <v>264</v>
      </c>
      <c r="B72" s="29" t="s">
        <v>587</v>
      </c>
      <c r="C72" s="29">
        <v>0</v>
      </c>
      <c r="D72" s="152">
        <v>-1.899</v>
      </c>
      <c r="E72" s="153">
        <v>-0.17100000000000001</v>
      </c>
      <c r="F72" s="154">
        <v>-3.6999999999999998E-2</v>
      </c>
      <c r="G72" s="48">
        <v>0</v>
      </c>
      <c r="H72" s="148"/>
      <c r="I72" s="149"/>
      <c r="J72" s="46">
        <v>5.5E-2</v>
      </c>
      <c r="K72" s="2"/>
    </row>
    <row r="73" spans="1:11" ht="31.15" customHeight="1" x14ac:dyDescent="0.2">
      <c r="A73" s="159" t="s">
        <v>265</v>
      </c>
      <c r="B73" s="29" t="s">
        <v>587</v>
      </c>
      <c r="C73" s="29">
        <v>0</v>
      </c>
      <c r="D73" s="152">
        <v>-2.843</v>
      </c>
      <c r="E73" s="153">
        <v>-0.24</v>
      </c>
      <c r="F73" s="154">
        <v>-6.8000000000000005E-2</v>
      </c>
      <c r="G73" s="48">
        <v>41.97</v>
      </c>
      <c r="H73" s="148"/>
      <c r="I73" s="149"/>
      <c r="J73" s="46">
        <v>0.1</v>
      </c>
      <c r="K73" s="2"/>
    </row>
    <row r="74" spans="1:11" ht="31.15" customHeight="1" x14ac:dyDescent="0.2">
      <c r="A74" s="159" t="s">
        <v>266</v>
      </c>
      <c r="B74" s="29" t="s">
        <v>587</v>
      </c>
      <c r="C74" s="29" t="s">
        <v>551</v>
      </c>
      <c r="D74" s="152">
        <v>1.139</v>
      </c>
      <c r="E74" s="153">
        <v>0.21199999999999999</v>
      </c>
      <c r="F74" s="154">
        <v>0.13900000000000001</v>
      </c>
      <c r="G74" s="48">
        <v>0.65</v>
      </c>
      <c r="H74" s="148"/>
      <c r="I74" s="149"/>
      <c r="J74" s="47"/>
      <c r="K74" s="2"/>
    </row>
    <row r="75" spans="1:11" ht="31.15" customHeight="1" x14ac:dyDescent="0.2">
      <c r="A75" s="159" t="s">
        <v>267</v>
      </c>
      <c r="B75" s="29" t="s">
        <v>587</v>
      </c>
      <c r="C75" s="29">
        <v>2</v>
      </c>
      <c r="D75" s="152">
        <v>1.139</v>
      </c>
      <c r="E75" s="153">
        <v>0.21199999999999999</v>
      </c>
      <c r="F75" s="154">
        <v>0.13900000000000001</v>
      </c>
      <c r="G75" s="148"/>
      <c r="H75" s="148"/>
      <c r="I75" s="149"/>
      <c r="J75" s="47"/>
      <c r="K75" s="2"/>
    </row>
    <row r="76" spans="1:11" ht="31.15" customHeight="1" x14ac:dyDescent="0.2">
      <c r="A76" s="159" t="s">
        <v>268</v>
      </c>
      <c r="B76" s="29" t="s">
        <v>587</v>
      </c>
      <c r="C76" s="29" t="s">
        <v>552</v>
      </c>
      <c r="D76" s="152">
        <v>0.93700000000000006</v>
      </c>
      <c r="E76" s="153">
        <v>0.19400000000000001</v>
      </c>
      <c r="F76" s="154">
        <v>0.13500000000000001</v>
      </c>
      <c r="G76" s="48">
        <v>1.0900000000000001</v>
      </c>
      <c r="H76" s="148"/>
      <c r="I76" s="149"/>
      <c r="J76" s="47"/>
      <c r="K76" s="2"/>
    </row>
    <row r="77" spans="1:11" ht="31.15" customHeight="1" x14ac:dyDescent="0.2">
      <c r="A77" s="159" t="s">
        <v>269</v>
      </c>
      <c r="B77" s="29" t="s">
        <v>587</v>
      </c>
      <c r="C77" s="29">
        <v>4</v>
      </c>
      <c r="D77" s="152">
        <v>0.93700000000000006</v>
      </c>
      <c r="E77" s="153">
        <v>0.19400000000000001</v>
      </c>
      <c r="F77" s="154">
        <v>0.13500000000000001</v>
      </c>
      <c r="G77" s="148"/>
      <c r="H77" s="148"/>
      <c r="I77" s="149"/>
      <c r="J77" s="47"/>
      <c r="K77" s="2"/>
    </row>
    <row r="78" spans="1:11" ht="31.15" customHeight="1" x14ac:dyDescent="0.2">
      <c r="A78" s="159" t="s">
        <v>270</v>
      </c>
      <c r="B78" s="29" t="s">
        <v>587</v>
      </c>
      <c r="C78" s="29">
        <v>0</v>
      </c>
      <c r="D78" s="152">
        <v>0.75</v>
      </c>
      <c r="E78" s="153">
        <v>0.17599999999999999</v>
      </c>
      <c r="F78" s="154">
        <v>0.13200000000000001</v>
      </c>
      <c r="G78" s="48">
        <v>1.55</v>
      </c>
      <c r="H78" s="48">
        <v>0.33</v>
      </c>
      <c r="I78" s="150">
        <v>0.68</v>
      </c>
      <c r="J78" s="46">
        <v>1.7999999999999999E-2</v>
      </c>
      <c r="K78" s="2"/>
    </row>
    <row r="79" spans="1:11" ht="31.15" customHeight="1" x14ac:dyDescent="0.2">
      <c r="A79" s="159" t="s">
        <v>271</v>
      </c>
      <c r="B79" s="29" t="s">
        <v>587</v>
      </c>
      <c r="C79" s="29">
        <v>0</v>
      </c>
      <c r="D79" s="152">
        <v>0.80500000000000005</v>
      </c>
      <c r="E79" s="153">
        <v>0.23400000000000001</v>
      </c>
      <c r="F79" s="154">
        <v>0.19500000000000001</v>
      </c>
      <c r="G79" s="48">
        <v>1.79</v>
      </c>
      <c r="H79" s="48">
        <v>0.52</v>
      </c>
      <c r="I79" s="150">
        <v>0.95</v>
      </c>
      <c r="J79" s="46">
        <v>2.1000000000000001E-2</v>
      </c>
      <c r="K79" s="2"/>
    </row>
    <row r="80" spans="1:11" ht="31.15" customHeight="1" x14ac:dyDescent="0.2">
      <c r="A80" s="159" t="s">
        <v>272</v>
      </c>
      <c r="B80" s="29" t="s">
        <v>587</v>
      </c>
      <c r="C80" s="29">
        <v>0</v>
      </c>
      <c r="D80" s="152">
        <v>0.872</v>
      </c>
      <c r="E80" s="153">
        <v>0.26900000000000002</v>
      </c>
      <c r="F80" s="154">
        <v>0.23</v>
      </c>
      <c r="G80" s="48">
        <v>17.55</v>
      </c>
      <c r="H80" s="48">
        <v>0.65</v>
      </c>
      <c r="I80" s="150">
        <v>1.22</v>
      </c>
      <c r="J80" s="46">
        <v>1.7999999999999999E-2</v>
      </c>
      <c r="K80" s="2"/>
    </row>
    <row r="81" spans="1:11" ht="31.15" customHeight="1" x14ac:dyDescent="0.2">
      <c r="A81" s="159" t="s">
        <v>273</v>
      </c>
      <c r="B81" s="29" t="s">
        <v>587</v>
      </c>
      <c r="C81" s="29" t="s">
        <v>550</v>
      </c>
      <c r="D81" s="155">
        <v>2.4550000000000001</v>
      </c>
      <c r="E81" s="156">
        <v>0.32300000000000001</v>
      </c>
      <c r="F81" s="154">
        <v>0.23</v>
      </c>
      <c r="G81" s="148"/>
      <c r="H81" s="148"/>
      <c r="I81" s="149"/>
      <c r="J81" s="47"/>
      <c r="K81" s="2"/>
    </row>
    <row r="82" spans="1:11" ht="31.15" customHeight="1" x14ac:dyDescent="0.2">
      <c r="A82" s="159" t="s">
        <v>274</v>
      </c>
      <c r="B82" s="29" t="s">
        <v>587</v>
      </c>
      <c r="C82" s="29">
        <v>0</v>
      </c>
      <c r="D82" s="152">
        <v>-0.98799999999999999</v>
      </c>
      <c r="E82" s="153">
        <v>-0.09</v>
      </c>
      <c r="F82" s="154">
        <v>-1.9E-2</v>
      </c>
      <c r="G82" s="48">
        <v>0</v>
      </c>
      <c r="H82" s="148"/>
      <c r="I82" s="149"/>
      <c r="J82" s="47"/>
      <c r="K82" s="2"/>
    </row>
    <row r="83" spans="1:11" ht="31.15" customHeight="1" x14ac:dyDescent="0.2">
      <c r="A83" s="159" t="s">
        <v>275</v>
      </c>
      <c r="B83" s="29" t="s">
        <v>587</v>
      </c>
      <c r="C83" s="29">
        <v>0</v>
      </c>
      <c r="D83" s="152">
        <v>-1.0740000000000001</v>
      </c>
      <c r="E83" s="153">
        <v>-9.7000000000000003E-2</v>
      </c>
      <c r="F83" s="154">
        <v>-2.1000000000000001E-2</v>
      </c>
      <c r="G83" s="48">
        <v>0</v>
      </c>
      <c r="H83" s="148"/>
      <c r="I83" s="149"/>
      <c r="J83" s="47"/>
      <c r="K83" s="2"/>
    </row>
    <row r="84" spans="1:11" ht="31.15" customHeight="1" x14ac:dyDescent="0.2">
      <c r="A84" s="159" t="s">
        <v>276</v>
      </c>
      <c r="B84" s="29" t="s">
        <v>587</v>
      </c>
      <c r="C84" s="29">
        <v>0</v>
      </c>
      <c r="D84" s="152">
        <v>-0.98799999999999999</v>
      </c>
      <c r="E84" s="153">
        <v>-0.09</v>
      </c>
      <c r="F84" s="154">
        <v>-1.9E-2</v>
      </c>
      <c r="G84" s="48">
        <v>0</v>
      </c>
      <c r="H84" s="148"/>
      <c r="I84" s="149"/>
      <c r="J84" s="46">
        <v>3.1E-2</v>
      </c>
      <c r="K84" s="2"/>
    </row>
    <row r="85" spans="1:11" ht="31.15" customHeight="1" x14ac:dyDescent="0.2">
      <c r="A85" s="159" t="s">
        <v>277</v>
      </c>
      <c r="B85" s="29" t="s">
        <v>587</v>
      </c>
      <c r="C85" s="29">
        <v>0</v>
      </c>
      <c r="D85" s="152">
        <v>-1.0740000000000001</v>
      </c>
      <c r="E85" s="153">
        <v>-9.7000000000000003E-2</v>
      </c>
      <c r="F85" s="154">
        <v>-2.1000000000000001E-2</v>
      </c>
      <c r="G85" s="48">
        <v>0</v>
      </c>
      <c r="H85" s="148"/>
      <c r="I85" s="149"/>
      <c r="J85" s="46">
        <v>3.1E-2</v>
      </c>
      <c r="K85" s="2"/>
    </row>
    <row r="86" spans="1:11" ht="31.15" customHeight="1" x14ac:dyDescent="0.2">
      <c r="A86" s="159" t="s">
        <v>278</v>
      </c>
      <c r="B86" s="29" t="s">
        <v>587</v>
      </c>
      <c r="C86" s="29">
        <v>0</v>
      </c>
      <c r="D86" s="152">
        <v>-1.6080000000000001</v>
      </c>
      <c r="E86" s="153">
        <v>-0.13600000000000001</v>
      </c>
      <c r="F86" s="154">
        <v>-3.7999999999999999E-2</v>
      </c>
      <c r="G86" s="48">
        <v>23.74</v>
      </c>
      <c r="H86" s="148"/>
      <c r="I86" s="149"/>
      <c r="J86" s="46">
        <v>5.7000000000000002E-2</v>
      </c>
      <c r="K86" s="2"/>
    </row>
    <row r="87" spans="1:11" ht="31.15" customHeight="1" x14ac:dyDescent="0.2">
      <c r="A87" s="159" t="s">
        <v>279</v>
      </c>
      <c r="B87" s="29" t="s">
        <v>587</v>
      </c>
      <c r="C87" s="29" t="s">
        <v>551</v>
      </c>
      <c r="D87" s="152">
        <v>0.33100000000000002</v>
      </c>
      <c r="E87" s="153">
        <v>6.2E-2</v>
      </c>
      <c r="F87" s="154">
        <v>0.04</v>
      </c>
      <c r="G87" s="48">
        <v>0.34</v>
      </c>
      <c r="H87" s="148"/>
      <c r="I87" s="149"/>
      <c r="J87" s="47"/>
      <c r="K87" s="2"/>
    </row>
    <row r="88" spans="1:11" ht="31.15" customHeight="1" x14ac:dyDescent="0.2">
      <c r="A88" s="159" t="s">
        <v>280</v>
      </c>
      <c r="B88" s="29" t="s">
        <v>587</v>
      </c>
      <c r="C88" s="29">
        <v>2</v>
      </c>
      <c r="D88" s="152">
        <v>0.33100000000000002</v>
      </c>
      <c r="E88" s="153">
        <v>6.2E-2</v>
      </c>
      <c r="F88" s="154">
        <v>0.04</v>
      </c>
      <c r="G88" s="148"/>
      <c r="H88" s="148"/>
      <c r="I88" s="149"/>
      <c r="J88" s="47"/>
      <c r="K88" s="2"/>
    </row>
    <row r="89" spans="1:11" ht="31.15" customHeight="1" x14ac:dyDescent="0.2">
      <c r="A89" s="159" t="s">
        <v>281</v>
      </c>
      <c r="B89" s="29" t="s">
        <v>587</v>
      </c>
      <c r="C89" s="29" t="s">
        <v>552</v>
      </c>
      <c r="D89" s="152">
        <v>0.27200000000000002</v>
      </c>
      <c r="E89" s="153">
        <v>5.6000000000000001E-2</v>
      </c>
      <c r="F89" s="154">
        <v>3.9E-2</v>
      </c>
      <c r="G89" s="48">
        <v>0.46</v>
      </c>
      <c r="H89" s="148"/>
      <c r="I89" s="149"/>
      <c r="J89" s="47"/>
      <c r="K89" s="2"/>
    </row>
    <row r="90" spans="1:11" ht="31.15" customHeight="1" x14ac:dyDescent="0.2">
      <c r="A90" s="159" t="s">
        <v>282</v>
      </c>
      <c r="B90" s="29" t="s">
        <v>587</v>
      </c>
      <c r="C90" s="29">
        <v>4</v>
      </c>
      <c r="D90" s="152">
        <v>0.27200000000000002</v>
      </c>
      <c r="E90" s="153">
        <v>5.6000000000000001E-2</v>
      </c>
      <c r="F90" s="154">
        <v>3.9E-2</v>
      </c>
      <c r="G90" s="148"/>
      <c r="H90" s="148"/>
      <c r="I90" s="149"/>
      <c r="J90" s="47"/>
      <c r="K90" s="2"/>
    </row>
    <row r="91" spans="1:11" ht="31.15" customHeight="1" x14ac:dyDescent="0.2">
      <c r="A91" s="159" t="s">
        <v>283</v>
      </c>
      <c r="B91" s="29" t="s">
        <v>587</v>
      </c>
      <c r="C91" s="29">
        <v>0</v>
      </c>
      <c r="D91" s="152">
        <v>0.218</v>
      </c>
      <c r="E91" s="153">
        <v>5.0999999999999997E-2</v>
      </c>
      <c r="F91" s="154">
        <v>3.7999999999999999E-2</v>
      </c>
      <c r="G91" s="48">
        <v>0.6</v>
      </c>
      <c r="H91" s="48">
        <v>0.1</v>
      </c>
      <c r="I91" s="150">
        <v>0.2</v>
      </c>
      <c r="J91" s="46">
        <v>5.0000000000000001E-3</v>
      </c>
      <c r="K91" s="2"/>
    </row>
    <row r="92" spans="1:11" ht="31.15" customHeight="1" x14ac:dyDescent="0.2">
      <c r="A92" s="159" t="s">
        <v>284</v>
      </c>
      <c r="B92" s="29" t="s">
        <v>587</v>
      </c>
      <c r="C92" s="29">
        <v>0</v>
      </c>
      <c r="D92" s="152">
        <v>0.23400000000000001</v>
      </c>
      <c r="E92" s="153">
        <v>6.8000000000000005E-2</v>
      </c>
      <c r="F92" s="154">
        <v>5.7000000000000002E-2</v>
      </c>
      <c r="G92" s="48">
        <v>0.67</v>
      </c>
      <c r="H92" s="48">
        <v>0.15</v>
      </c>
      <c r="I92" s="150">
        <v>0.28000000000000003</v>
      </c>
      <c r="J92" s="46">
        <v>6.0000000000000001E-3</v>
      </c>
      <c r="K92" s="2"/>
    </row>
    <row r="93" spans="1:11" ht="31.15" customHeight="1" x14ac:dyDescent="0.2">
      <c r="A93" s="159" t="s">
        <v>285</v>
      </c>
      <c r="B93" s="29" t="s">
        <v>587</v>
      </c>
      <c r="C93" s="29">
        <v>0</v>
      </c>
      <c r="D93" s="152">
        <v>0.253</v>
      </c>
      <c r="E93" s="153">
        <v>7.8E-2</v>
      </c>
      <c r="F93" s="154">
        <v>6.7000000000000004E-2</v>
      </c>
      <c r="G93" s="48">
        <v>5.25</v>
      </c>
      <c r="H93" s="48">
        <v>0.19</v>
      </c>
      <c r="I93" s="150">
        <v>0.35</v>
      </c>
      <c r="J93" s="46">
        <v>5.0000000000000001E-3</v>
      </c>
      <c r="K93" s="2"/>
    </row>
    <row r="94" spans="1:11" ht="31.15" customHeight="1" x14ac:dyDescent="0.2">
      <c r="A94" s="159" t="s">
        <v>286</v>
      </c>
      <c r="B94" s="29" t="s">
        <v>587</v>
      </c>
      <c r="C94" s="29" t="s">
        <v>550</v>
      </c>
      <c r="D94" s="155">
        <v>0.71299999999999997</v>
      </c>
      <c r="E94" s="156">
        <v>9.4E-2</v>
      </c>
      <c r="F94" s="154">
        <v>6.7000000000000004E-2</v>
      </c>
      <c r="G94" s="148"/>
      <c r="H94" s="148"/>
      <c r="I94" s="149"/>
      <c r="J94" s="47"/>
      <c r="K94" s="2"/>
    </row>
    <row r="95" spans="1:11" ht="31.15" customHeight="1" x14ac:dyDescent="0.2">
      <c r="A95" s="159" t="s">
        <v>287</v>
      </c>
      <c r="B95" s="29" t="s">
        <v>587</v>
      </c>
      <c r="C95" s="29">
        <v>0</v>
      </c>
      <c r="D95" s="152">
        <v>-0.28699999999999998</v>
      </c>
      <c r="E95" s="153">
        <v>-2.5999999999999999E-2</v>
      </c>
      <c r="F95" s="154">
        <v>-5.0000000000000001E-3</v>
      </c>
      <c r="G95" s="48">
        <v>0</v>
      </c>
      <c r="H95" s="148"/>
      <c r="I95" s="149"/>
      <c r="J95" s="47"/>
      <c r="K95" s="2"/>
    </row>
    <row r="96" spans="1:11" ht="31.15" customHeight="1" x14ac:dyDescent="0.2">
      <c r="A96" s="159" t="s">
        <v>288</v>
      </c>
      <c r="B96" s="29" t="s">
        <v>587</v>
      </c>
      <c r="C96" s="29">
        <v>0</v>
      </c>
      <c r="D96" s="152">
        <v>-0.312</v>
      </c>
      <c r="E96" s="153">
        <v>-2.8000000000000001E-2</v>
      </c>
      <c r="F96" s="154">
        <v>-6.0000000000000001E-3</v>
      </c>
      <c r="G96" s="48">
        <v>0</v>
      </c>
      <c r="H96" s="148"/>
      <c r="I96" s="149"/>
      <c r="J96" s="47"/>
      <c r="K96" s="2"/>
    </row>
    <row r="97" spans="1:11" ht="31.15" customHeight="1" x14ac:dyDescent="0.2">
      <c r="A97" s="159" t="s">
        <v>289</v>
      </c>
      <c r="B97" s="29" t="s">
        <v>587</v>
      </c>
      <c r="C97" s="29">
        <v>0</v>
      </c>
      <c r="D97" s="152">
        <v>-0.28699999999999998</v>
      </c>
      <c r="E97" s="153">
        <v>-2.5999999999999999E-2</v>
      </c>
      <c r="F97" s="154">
        <v>-5.0000000000000001E-3</v>
      </c>
      <c r="G97" s="48">
        <v>0</v>
      </c>
      <c r="H97" s="148"/>
      <c r="I97" s="149"/>
      <c r="J97" s="46">
        <v>8.9999999999999993E-3</v>
      </c>
      <c r="K97" s="2"/>
    </row>
    <row r="98" spans="1:11" ht="31.15" customHeight="1" x14ac:dyDescent="0.2">
      <c r="A98" s="159" t="s">
        <v>290</v>
      </c>
      <c r="B98" s="29" t="s">
        <v>587</v>
      </c>
      <c r="C98" s="29">
        <v>0</v>
      </c>
      <c r="D98" s="152">
        <v>-0.312</v>
      </c>
      <c r="E98" s="153">
        <v>-2.8000000000000001E-2</v>
      </c>
      <c r="F98" s="154">
        <v>-6.0000000000000001E-3</v>
      </c>
      <c r="G98" s="48">
        <v>0</v>
      </c>
      <c r="H98" s="148"/>
      <c r="I98" s="149"/>
      <c r="J98" s="46">
        <v>8.9999999999999993E-3</v>
      </c>
      <c r="K98" s="2"/>
    </row>
    <row r="99" spans="1:11" ht="31.15" customHeight="1" x14ac:dyDescent="0.2">
      <c r="A99" s="159" t="s">
        <v>291</v>
      </c>
      <c r="B99" s="29" t="s">
        <v>587</v>
      </c>
      <c r="C99" s="29">
        <v>0</v>
      </c>
      <c r="D99" s="152">
        <v>-0.46700000000000003</v>
      </c>
      <c r="E99" s="153">
        <v>-3.9E-2</v>
      </c>
      <c r="F99" s="154">
        <v>-1.0999999999999999E-2</v>
      </c>
      <c r="G99" s="48">
        <v>6.9</v>
      </c>
      <c r="H99" s="148"/>
      <c r="I99" s="149"/>
      <c r="J99" s="46">
        <v>1.6E-2</v>
      </c>
      <c r="K99" s="2"/>
    </row>
    <row r="100" spans="1:11" ht="27.75" customHeight="1" x14ac:dyDescent="0.2">
      <c r="C100" s="3"/>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H9:J9"/>
    <mergeCell ref="F9:G9"/>
    <mergeCell ref="B10:D10"/>
    <mergeCell ref="F10:G10"/>
    <mergeCell ref="F11:G11"/>
    <mergeCell ref="H11:J11"/>
    <mergeCell ref="B1:D1"/>
    <mergeCell ref="F1:H1"/>
    <mergeCell ref="A2:J2"/>
    <mergeCell ref="F4:J4"/>
    <mergeCell ref="B8:D8"/>
    <mergeCell ref="A4:D4"/>
    <mergeCell ref="F5:G5"/>
    <mergeCell ref="F6:G6"/>
    <mergeCell ref="F7:G7"/>
    <mergeCell ref="F8:G8"/>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4" fitToHeight="0" orientation="portrait" r:id="rId2"/>
  <headerFooter scaleWithDoc="0">
    <oddHeader>&amp;L&amp;"Arial,Bold"Annex 4&amp;"Arial,Regular" - Charges applied to LDNOs with HV/LV end users</oddHeader>
    <firstHeader>&amp;L&amp;"Arial,Bold"Annex 4&amp;"Arial,Regular" - Charges applied to LDNOs with HV/LV end users</firstHeader>
    <firstFooter xml:space="preserve">&amp;L&amp;8Note: Where a tariff only has a p/kWh unit rate in Unit Charge 1 then this unit rate applies at all times.
</firstFooter>
  </headerFooter>
  <rowBreaks count="1" manualBreakCount="1">
    <brk id="6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zoomScale="80" zoomScaleNormal="80" zoomScaleSheetLayoutView="100" workbookViewId="0"/>
  </sheetViews>
  <sheetFormatPr defaultRowHeight="12.75" x14ac:dyDescent="0.2"/>
  <cols>
    <col min="1" max="6" width="24" customWidth="1"/>
  </cols>
  <sheetData>
    <row r="1" spans="1:16384" s="2" customFormat="1" ht="27.75" customHeight="1" x14ac:dyDescent="0.2">
      <c r="A1" s="146" t="s">
        <v>24</v>
      </c>
      <c r="B1"/>
      <c r="C1" s="145"/>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304" t="s">
        <v>183</v>
      </c>
      <c r="B2" s="305"/>
      <c r="C2" s="305"/>
      <c r="D2" s="305"/>
      <c r="E2" s="305"/>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7.25" customHeight="1" x14ac:dyDescent="0.2">
      <c r="A3" s="255" t="str">
        <f>Overview!B4&amp; " - Illustrative LLFs for year beginning "&amp;TEXT(Overview!D4,"D MMMM YYYY")</f>
        <v>Western Power Distribution (South Wales) plc - Illustrative LLFs for year beginning 1 April 2021</v>
      </c>
      <c r="B3" s="255"/>
      <c r="C3" s="255"/>
      <c r="D3" s="255"/>
      <c r="E3" s="255"/>
    </row>
    <row r="4" spans="1:16384" ht="19.5" customHeight="1" x14ac:dyDescent="0.2">
      <c r="A4" s="306" t="s">
        <v>17</v>
      </c>
      <c r="B4" s="23" t="s">
        <v>4</v>
      </c>
      <c r="C4" s="23" t="s">
        <v>5</v>
      </c>
      <c r="D4" s="23" t="s">
        <v>6</v>
      </c>
      <c r="E4" s="23" t="s">
        <v>7</v>
      </c>
    </row>
    <row r="5" spans="1:16384" ht="19.5" customHeight="1" x14ac:dyDescent="0.2">
      <c r="A5" s="307"/>
      <c r="B5" s="23" t="s">
        <v>570</v>
      </c>
      <c r="C5" s="23" t="s">
        <v>571</v>
      </c>
      <c r="D5" s="23" t="s">
        <v>572</v>
      </c>
      <c r="E5" s="23" t="s">
        <v>573</v>
      </c>
    </row>
    <row r="6" spans="1:16384" ht="25.5" x14ac:dyDescent="0.2">
      <c r="A6" s="193" t="s">
        <v>556</v>
      </c>
      <c r="B6" s="206"/>
      <c r="C6" s="206"/>
      <c r="D6" s="203" t="s">
        <v>574</v>
      </c>
      <c r="E6" s="203" t="s">
        <v>575</v>
      </c>
    </row>
    <row r="7" spans="1:16384" ht="25.5" x14ac:dyDescent="0.2">
      <c r="A7" s="193" t="s">
        <v>557</v>
      </c>
      <c r="B7" s="203" t="s">
        <v>558</v>
      </c>
      <c r="C7" s="220" t="s">
        <v>576</v>
      </c>
      <c r="D7" s="203" t="s">
        <v>574</v>
      </c>
      <c r="E7" s="203" t="s">
        <v>577</v>
      </c>
    </row>
    <row r="8" spans="1:16384" ht="25.5" x14ac:dyDescent="0.2">
      <c r="A8" s="193" t="s">
        <v>20</v>
      </c>
      <c r="B8" s="206"/>
      <c r="C8" s="206"/>
      <c r="D8" s="203" t="s">
        <v>574</v>
      </c>
      <c r="E8" s="203" t="s">
        <v>575</v>
      </c>
    </row>
    <row r="9" spans="1:16384" ht="25.5" customHeight="1" x14ac:dyDescent="0.2">
      <c r="A9" s="194" t="s">
        <v>18</v>
      </c>
      <c r="B9" s="269" t="s">
        <v>19</v>
      </c>
      <c r="C9" s="270"/>
      <c r="D9" s="270"/>
      <c r="E9" s="271"/>
    </row>
    <row r="10" spans="1:16384" s="15" customFormat="1" x14ac:dyDescent="0.2">
      <c r="A10" s="14"/>
      <c r="B10" s="13"/>
      <c r="C10" s="13"/>
      <c r="D10" s="13"/>
      <c r="E10" s="13"/>
    </row>
    <row r="11" spans="1:16384" x14ac:dyDescent="0.2">
      <c r="B11" s="13"/>
      <c r="C11" s="13"/>
      <c r="D11" s="13"/>
      <c r="E11" s="13"/>
    </row>
    <row r="12" spans="1:16384" ht="22.5" customHeight="1" x14ac:dyDescent="0.2">
      <c r="A12" s="293" t="s">
        <v>69</v>
      </c>
      <c r="B12" s="308"/>
      <c r="C12" s="308"/>
      <c r="D12" s="308"/>
      <c r="E12" s="308"/>
      <c r="F12" s="294"/>
    </row>
    <row r="13" spans="1:16384" ht="22.5" customHeight="1" x14ac:dyDescent="0.2">
      <c r="A13" s="293" t="s">
        <v>3</v>
      </c>
      <c r="B13" s="308"/>
      <c r="C13" s="308"/>
      <c r="D13" s="308"/>
      <c r="E13" s="308"/>
      <c r="F13" s="294"/>
    </row>
    <row r="14" spans="1:16384" ht="33" customHeight="1" x14ac:dyDescent="0.2">
      <c r="A14" s="23" t="s">
        <v>70</v>
      </c>
      <c r="B14" s="23" t="s">
        <v>4</v>
      </c>
      <c r="C14" s="23" t="s">
        <v>5</v>
      </c>
      <c r="D14" s="23" t="s">
        <v>6</v>
      </c>
      <c r="E14" s="23" t="s">
        <v>7</v>
      </c>
      <c r="F14" s="23" t="s">
        <v>8</v>
      </c>
    </row>
    <row r="15" spans="1:16384" ht="22.5" customHeight="1" x14ac:dyDescent="0.2">
      <c r="A15" s="1" t="s">
        <v>71</v>
      </c>
      <c r="B15" s="12"/>
      <c r="C15" s="12"/>
      <c r="D15" s="12"/>
      <c r="E15" s="12"/>
      <c r="F15" s="12"/>
    </row>
    <row r="16" spans="1:16384" ht="22.5" customHeight="1" x14ac:dyDescent="0.2">
      <c r="A16" s="1" t="s">
        <v>72</v>
      </c>
      <c r="B16" s="12"/>
      <c r="C16" s="12"/>
      <c r="D16" s="12"/>
      <c r="E16" s="12"/>
      <c r="F16" s="12"/>
    </row>
    <row r="17" spans="1:6" ht="22.5" customHeight="1" x14ac:dyDescent="0.2">
      <c r="A17" s="1" t="s">
        <v>73</v>
      </c>
      <c r="B17" s="12"/>
      <c r="C17" s="12"/>
      <c r="D17" s="12"/>
      <c r="E17" s="12"/>
      <c r="F17" s="12"/>
    </row>
    <row r="18" spans="1:6" ht="22.5" customHeight="1" x14ac:dyDescent="0.2">
      <c r="A18" s="1" t="s">
        <v>74</v>
      </c>
      <c r="B18" s="12"/>
      <c r="C18" s="12"/>
      <c r="D18" s="12"/>
      <c r="E18" s="12"/>
      <c r="F18" s="12"/>
    </row>
    <row r="19" spans="1:6" ht="22.5" customHeight="1" x14ac:dyDescent="0.2">
      <c r="A19" s="1" t="s">
        <v>75</v>
      </c>
      <c r="B19" s="12"/>
      <c r="C19" s="12"/>
      <c r="D19" s="12"/>
      <c r="E19" s="12"/>
      <c r="F19" s="12"/>
    </row>
    <row r="20" spans="1:6" ht="22.5" customHeight="1" x14ac:dyDescent="0.2">
      <c r="A20" s="1" t="s">
        <v>75</v>
      </c>
      <c r="B20" s="12"/>
      <c r="C20" s="12"/>
      <c r="D20" s="12"/>
      <c r="E20" s="12"/>
      <c r="F20" s="12"/>
    </row>
    <row r="21" spans="1:6" ht="22.5" customHeight="1" x14ac:dyDescent="0.2">
      <c r="A21" s="1" t="s">
        <v>76</v>
      </c>
      <c r="B21" s="12"/>
      <c r="C21" s="12"/>
      <c r="D21" s="12"/>
      <c r="E21" s="12"/>
      <c r="F21" s="12"/>
    </row>
    <row r="22" spans="1:6" ht="22.5" customHeight="1" x14ac:dyDescent="0.2">
      <c r="A22" s="1" t="s">
        <v>76</v>
      </c>
      <c r="B22" s="12"/>
      <c r="C22" s="12"/>
      <c r="D22" s="12"/>
      <c r="E22" s="12"/>
      <c r="F22" s="12"/>
    </row>
    <row r="24" spans="1:6" ht="22.5" customHeight="1" x14ac:dyDescent="0.2">
      <c r="A24" s="293" t="s">
        <v>77</v>
      </c>
      <c r="B24" s="308"/>
      <c r="C24" s="308"/>
      <c r="D24" s="308"/>
      <c r="E24" s="308"/>
      <c r="F24" s="294"/>
    </row>
    <row r="25" spans="1:6" ht="22.5" customHeight="1" x14ac:dyDescent="0.2">
      <c r="A25" s="293" t="s">
        <v>15</v>
      </c>
      <c r="B25" s="308"/>
      <c r="C25" s="308"/>
      <c r="D25" s="308"/>
      <c r="E25" s="308"/>
      <c r="F25" s="294"/>
    </row>
    <row r="26" spans="1:6" ht="33" customHeight="1" x14ac:dyDescent="0.2">
      <c r="A26" s="23" t="s">
        <v>9</v>
      </c>
      <c r="B26" s="23" t="s">
        <v>4</v>
      </c>
      <c r="C26" s="23" t="s">
        <v>5</v>
      </c>
      <c r="D26" s="23" t="s">
        <v>6</v>
      </c>
      <c r="E26" s="23" t="s">
        <v>7</v>
      </c>
      <c r="F26" s="23" t="s">
        <v>8</v>
      </c>
    </row>
    <row r="27" spans="1:6" ht="22.5" customHeight="1" x14ac:dyDescent="0.2">
      <c r="A27" s="1" t="s">
        <v>10</v>
      </c>
      <c r="B27" s="12"/>
      <c r="C27" s="12"/>
      <c r="D27" s="12"/>
      <c r="E27" s="12"/>
      <c r="F27" s="12"/>
    </row>
    <row r="28" spans="1:6" ht="22.5" customHeight="1" x14ac:dyDescent="0.2">
      <c r="A28" s="1" t="s">
        <v>11</v>
      </c>
      <c r="B28" s="12"/>
      <c r="C28" s="12"/>
      <c r="D28" s="12"/>
      <c r="E28" s="12"/>
      <c r="F28" s="12"/>
    </row>
    <row r="29" spans="1:6" ht="22.5" customHeight="1" x14ac:dyDescent="0.2">
      <c r="A29" s="1" t="s">
        <v>12</v>
      </c>
      <c r="B29" s="12"/>
      <c r="C29" s="12"/>
      <c r="D29" s="12"/>
      <c r="E29" s="12"/>
      <c r="F29" s="12"/>
    </row>
    <row r="30" spans="1:6" ht="22.5" customHeight="1" x14ac:dyDescent="0.2">
      <c r="A30" s="1" t="s">
        <v>13</v>
      </c>
      <c r="B30" s="12"/>
      <c r="C30" s="12"/>
      <c r="D30" s="12"/>
      <c r="E30" s="12"/>
      <c r="F30" s="12"/>
    </row>
    <row r="31" spans="1:6" ht="22.5" customHeight="1" x14ac:dyDescent="0.2">
      <c r="A31" s="1" t="s">
        <v>14</v>
      </c>
      <c r="B31" s="12"/>
      <c r="C31" s="12"/>
      <c r="D31" s="12"/>
      <c r="E31" s="12"/>
      <c r="F31" s="12"/>
    </row>
    <row r="33" spans="1:6" ht="22.5" customHeight="1" x14ac:dyDescent="0.2">
      <c r="A33" s="293" t="s">
        <v>77</v>
      </c>
      <c r="B33" s="308"/>
      <c r="C33" s="308"/>
      <c r="D33" s="308"/>
      <c r="E33" s="308"/>
      <c r="F33" s="294"/>
    </row>
    <row r="34" spans="1:6" ht="22.5" customHeight="1" x14ac:dyDescent="0.2">
      <c r="A34" s="293" t="s">
        <v>16</v>
      </c>
      <c r="B34" s="308"/>
      <c r="C34" s="308"/>
      <c r="D34" s="308"/>
      <c r="E34" s="308"/>
      <c r="F34" s="294"/>
    </row>
    <row r="35" spans="1:6" ht="33" customHeight="1" x14ac:dyDescent="0.2">
      <c r="A35" s="23" t="s">
        <v>9</v>
      </c>
      <c r="B35" s="23" t="s">
        <v>4</v>
      </c>
      <c r="C35" s="23" t="s">
        <v>5</v>
      </c>
      <c r="D35" s="23" t="s">
        <v>6</v>
      </c>
      <c r="E35" s="23" t="s">
        <v>7</v>
      </c>
      <c r="F35" s="23" t="s">
        <v>8</v>
      </c>
    </row>
    <row r="36" spans="1:6" ht="22.5" customHeight="1" x14ac:dyDescent="0.2">
      <c r="A36" s="1" t="s">
        <v>10</v>
      </c>
      <c r="B36" s="12"/>
      <c r="C36" s="12"/>
      <c r="D36" s="12"/>
      <c r="E36" s="12"/>
      <c r="F36" s="12"/>
    </row>
    <row r="37" spans="1:6" ht="22.5" customHeight="1" x14ac:dyDescent="0.2">
      <c r="A37" s="1" t="s">
        <v>11</v>
      </c>
      <c r="B37" s="12"/>
      <c r="C37" s="12"/>
      <c r="D37" s="12"/>
      <c r="E37" s="12"/>
      <c r="F37" s="12"/>
    </row>
    <row r="38" spans="1:6" ht="22.5" customHeight="1" x14ac:dyDescent="0.2">
      <c r="A38" s="1" t="s">
        <v>12</v>
      </c>
      <c r="B38" s="12"/>
      <c r="C38" s="12"/>
      <c r="D38" s="12"/>
      <c r="E38" s="12"/>
      <c r="F38" s="12"/>
    </row>
    <row r="39" spans="1:6" ht="22.5" customHeight="1" x14ac:dyDescent="0.2">
      <c r="A39" s="1" t="s">
        <v>13</v>
      </c>
      <c r="B39" s="12"/>
      <c r="C39" s="12"/>
      <c r="D39" s="12"/>
      <c r="E39" s="12"/>
      <c r="F39" s="12"/>
    </row>
    <row r="40" spans="1:6" ht="22.5" customHeight="1" x14ac:dyDescent="0.2">
      <c r="A40" s="1" t="s">
        <v>14</v>
      </c>
      <c r="B40" s="12"/>
      <c r="C40" s="12"/>
      <c r="D40" s="12"/>
      <c r="E40" s="12"/>
      <c r="F40" s="12"/>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7" fitToHeight="0" orientation="portrait" r:id="rId2"/>
  <headerFooter differentFirst="1" scaleWithDoc="0">
    <oddHeader>&amp;L&amp;"Arial,Bold"Annex 5&amp;"Arial,Regular" – Schedule of Line Loss Factors</oddHeader>
    <firstHeader>&amp;L&amp;"Arial,Bold"Annex 5&amp;"Arial,Regular" – Schedule of Line Loss Factors</firstHeader>
    <firstFooter xml:space="preserve">&amp;C
</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9"/>
  <sheetViews>
    <sheetView showWhiteSpace="0" zoomScale="80" zoomScaleNormal="80" zoomScaleSheetLayoutView="100" workbookViewId="0"/>
  </sheetViews>
  <sheetFormatPr defaultColWidth="9.140625" defaultRowHeight="27.75" customHeight="1" x14ac:dyDescent="0.2"/>
  <cols>
    <col min="1" max="2" width="16" style="2" customWidth="1"/>
    <col min="3" max="3" width="6.28515625" style="2" bestFit="1" customWidth="1"/>
    <col min="4" max="4" width="20.7109375" style="2" customWidth="1"/>
    <col min="5" max="5" width="16.42578125" style="3" customWidth="1"/>
    <col min="6" max="6" width="6.28515625" style="3" bestFit="1" customWidth="1"/>
    <col min="7" max="7" width="20.7109375" style="2" customWidth="1"/>
    <col min="8" max="8" width="50.5703125" style="3" customWidth="1"/>
    <col min="9" max="10" width="15.5703125" style="3" customWidth="1"/>
    <col min="11" max="11" width="15.5703125" style="10" customWidth="1"/>
    <col min="12" max="13" width="15.5703125" style="4" customWidth="1"/>
    <col min="14" max="17" width="15.5703125" style="2" customWidth="1"/>
    <col min="18" max="16384" width="9.140625" style="2"/>
  </cols>
  <sheetData>
    <row r="1" spans="1:16" ht="100.5" customHeight="1" x14ac:dyDescent="0.2">
      <c r="A1" s="16" t="s">
        <v>24</v>
      </c>
      <c r="B1" s="16"/>
      <c r="C1" s="16"/>
      <c r="D1" s="16"/>
      <c r="G1" s="24"/>
      <c r="H1" s="309" t="s">
        <v>185</v>
      </c>
      <c r="I1" s="310"/>
    </row>
    <row r="2" spans="1:16" ht="27.75" customHeight="1" x14ac:dyDescent="0.2">
      <c r="A2" s="262" t="s">
        <v>184</v>
      </c>
      <c r="B2" s="263"/>
      <c r="C2" s="263"/>
      <c r="D2" s="263"/>
      <c r="E2" s="263"/>
      <c r="F2" s="263"/>
      <c r="G2" s="263"/>
      <c r="H2" s="263"/>
      <c r="I2" s="263"/>
      <c r="J2" s="263"/>
      <c r="K2" s="263"/>
      <c r="L2" s="263"/>
      <c r="M2" s="263"/>
      <c r="N2" s="263"/>
      <c r="O2" s="263"/>
      <c r="P2" s="264"/>
    </row>
    <row r="3" spans="1:16" ht="17.25" customHeight="1" x14ac:dyDescent="0.2">
      <c r="A3" s="16"/>
      <c r="B3" s="16"/>
      <c r="C3" s="16"/>
      <c r="D3" s="16"/>
      <c r="G3" s="24"/>
    </row>
    <row r="4" spans="1:16" s="11" customFormat="1" ht="25.5" customHeight="1" x14ac:dyDescent="0.2">
      <c r="A4" s="262" t="str">
        <f>Overview!B4&amp; " - Effective from "&amp;TEXT(Overview!D4,"D MMMM YYYY")&amp;" - "&amp;Overview!E4&amp;" new designated EHV charges"</f>
        <v>Western Power Distribution (South Wales) plc - Effective from 1 April 2021 - Final new designated EHV charges</v>
      </c>
      <c r="B4" s="263"/>
      <c r="C4" s="263"/>
      <c r="D4" s="263"/>
      <c r="E4" s="263"/>
      <c r="F4" s="263"/>
      <c r="G4" s="263"/>
      <c r="H4" s="263"/>
      <c r="I4" s="263"/>
      <c r="J4" s="263"/>
      <c r="K4" s="263"/>
      <c r="L4" s="263"/>
      <c r="M4" s="263"/>
      <c r="N4" s="263"/>
      <c r="O4" s="263"/>
      <c r="P4" s="264"/>
    </row>
    <row r="5" spans="1:16" ht="69.75" customHeight="1" x14ac:dyDescent="0.2">
      <c r="A5" s="30" t="s">
        <v>188</v>
      </c>
      <c r="B5" s="30" t="s">
        <v>99</v>
      </c>
      <c r="C5" s="30" t="s">
        <v>62</v>
      </c>
      <c r="D5" s="30" t="s">
        <v>63</v>
      </c>
      <c r="E5" s="30" t="s">
        <v>100</v>
      </c>
      <c r="F5" s="30" t="s">
        <v>62</v>
      </c>
      <c r="G5" s="30" t="s">
        <v>64</v>
      </c>
      <c r="H5" s="82" t="s">
        <v>55</v>
      </c>
      <c r="I5" s="82" t="str">
        <f>'Annex 2 EHV charges'!H10</f>
        <v>Import
Super Red
unit charge
(p/kWh)</v>
      </c>
      <c r="J5" s="82" t="str">
        <f>'Annex 2 EHV charges'!I10</f>
        <v>Import
fixed charge
(p/day)</v>
      </c>
      <c r="K5" s="82" t="str">
        <f>'Annex 2 EHV charges'!J10</f>
        <v>Import
capacity charge
(p/kVA/day)</v>
      </c>
      <c r="L5" s="82" t="str">
        <f>'Annex 2 EHV charges'!K10</f>
        <v>Import
exceeded capacity charge
(p/kVA/day)</v>
      </c>
      <c r="M5" s="82" t="str">
        <f>'Annex 2 EHV charges'!L10</f>
        <v>Export
Super Red
unit charge
(p/kWh)</v>
      </c>
      <c r="N5" s="82" t="str">
        <f>'Annex 2 EHV charges'!M10</f>
        <v>Export
fixed charge
(p/day)</v>
      </c>
      <c r="O5" s="82" t="str">
        <f>'Annex 2 EHV charges'!N10</f>
        <v>Export
capacity charge
(p/kVA/day)</v>
      </c>
      <c r="P5" s="82" t="str">
        <f>'Annex 2 EHV charges'!O10</f>
        <v>Export
exceeded capacity charge
(p/kVA/day)</v>
      </c>
    </row>
    <row r="6" spans="1:16" ht="22.5" customHeight="1" x14ac:dyDescent="0.2">
      <c r="A6" s="53"/>
      <c r="B6" s="53" t="s">
        <v>78</v>
      </c>
      <c r="C6" s="53"/>
      <c r="D6" s="53"/>
      <c r="E6" s="54" t="s">
        <v>79</v>
      </c>
      <c r="F6" s="54"/>
      <c r="G6" s="54"/>
      <c r="H6" s="55"/>
      <c r="I6" s="32"/>
      <c r="J6" s="33"/>
      <c r="K6" s="33"/>
      <c r="L6" s="33"/>
      <c r="M6" s="41"/>
      <c r="N6" s="42"/>
      <c r="O6" s="42"/>
      <c r="P6" s="42"/>
    </row>
    <row r="7" spans="1:16" ht="22.5" customHeight="1" x14ac:dyDescent="0.2">
      <c r="A7" s="53"/>
      <c r="B7" s="53" t="s">
        <v>80</v>
      </c>
      <c r="C7" s="53"/>
      <c r="D7" s="53"/>
      <c r="E7" s="54" t="s">
        <v>89</v>
      </c>
      <c r="F7" s="54"/>
      <c r="G7" s="54"/>
      <c r="H7" s="55"/>
      <c r="I7" s="32"/>
      <c r="J7" s="33"/>
      <c r="K7" s="33"/>
      <c r="L7" s="33"/>
      <c r="M7" s="41"/>
      <c r="N7" s="42"/>
      <c r="O7" s="42"/>
      <c r="P7" s="42"/>
    </row>
    <row r="8" spans="1:16" ht="22.5" customHeight="1" x14ac:dyDescent="0.2">
      <c r="A8" s="53"/>
      <c r="B8" s="53" t="s">
        <v>81</v>
      </c>
      <c r="C8" s="53"/>
      <c r="D8" s="53"/>
      <c r="E8" s="54" t="s">
        <v>90</v>
      </c>
      <c r="F8" s="54"/>
      <c r="G8" s="54"/>
      <c r="H8" s="55"/>
      <c r="I8" s="32"/>
      <c r="J8" s="33"/>
      <c r="K8" s="33"/>
      <c r="L8" s="33"/>
      <c r="M8" s="41"/>
      <c r="N8" s="42"/>
      <c r="O8" s="42"/>
      <c r="P8" s="42"/>
    </row>
    <row r="9" spans="1:16" ht="22.5" customHeight="1" x14ac:dyDescent="0.2">
      <c r="A9" s="53"/>
      <c r="B9" s="53" t="s">
        <v>82</v>
      </c>
      <c r="C9" s="53"/>
      <c r="D9" s="53"/>
      <c r="E9" s="54" t="s">
        <v>91</v>
      </c>
      <c r="F9" s="54"/>
      <c r="G9" s="54"/>
      <c r="H9" s="55"/>
      <c r="I9" s="32"/>
      <c r="J9" s="33"/>
      <c r="K9" s="33"/>
      <c r="L9" s="33"/>
      <c r="M9" s="41"/>
      <c r="N9" s="42"/>
      <c r="O9" s="42"/>
      <c r="P9" s="42"/>
    </row>
    <row r="10" spans="1:16" ht="22.5" customHeight="1" x14ac:dyDescent="0.2">
      <c r="A10" s="53"/>
      <c r="B10" s="53" t="s">
        <v>83</v>
      </c>
      <c r="C10" s="53"/>
      <c r="D10" s="53"/>
      <c r="E10" s="54" t="s">
        <v>92</v>
      </c>
      <c r="F10" s="54"/>
      <c r="G10" s="54"/>
      <c r="H10" s="55"/>
      <c r="I10" s="32"/>
      <c r="J10" s="33"/>
      <c r="K10" s="33"/>
      <c r="L10" s="33"/>
      <c r="M10" s="41"/>
      <c r="N10" s="42"/>
      <c r="O10" s="42"/>
      <c r="P10" s="42"/>
    </row>
    <row r="11" spans="1:16" ht="22.5" customHeight="1" x14ac:dyDescent="0.2">
      <c r="A11" s="53"/>
      <c r="B11" s="53" t="s">
        <v>84</v>
      </c>
      <c r="C11" s="53"/>
      <c r="D11" s="53"/>
      <c r="E11" s="54" t="s">
        <v>93</v>
      </c>
      <c r="F11" s="54"/>
      <c r="G11" s="54"/>
      <c r="H11" s="55"/>
      <c r="I11" s="32"/>
      <c r="J11" s="33"/>
      <c r="K11" s="33"/>
      <c r="L11" s="33"/>
      <c r="M11" s="41"/>
      <c r="N11" s="42"/>
      <c r="O11" s="42"/>
      <c r="P11" s="42"/>
    </row>
    <row r="12" spans="1:16" ht="22.5" customHeight="1" x14ac:dyDescent="0.2">
      <c r="A12" s="53"/>
      <c r="B12" s="53" t="s">
        <v>85</v>
      </c>
      <c r="C12" s="53"/>
      <c r="D12" s="53"/>
      <c r="E12" s="54" t="s">
        <v>94</v>
      </c>
      <c r="F12" s="54"/>
      <c r="G12" s="54"/>
      <c r="H12" s="55"/>
      <c r="I12" s="32"/>
      <c r="J12" s="33"/>
      <c r="K12" s="33"/>
      <c r="L12" s="33"/>
      <c r="M12" s="41"/>
      <c r="N12" s="42"/>
      <c r="O12" s="42"/>
      <c r="P12" s="42"/>
    </row>
    <row r="13" spans="1:16" ht="22.5" customHeight="1" x14ac:dyDescent="0.2">
      <c r="A13" s="53"/>
      <c r="B13" s="53" t="s">
        <v>86</v>
      </c>
      <c r="C13" s="53"/>
      <c r="D13" s="53"/>
      <c r="E13" s="54" t="s">
        <v>95</v>
      </c>
      <c r="F13" s="54"/>
      <c r="G13" s="54"/>
      <c r="H13" s="55"/>
      <c r="I13" s="32"/>
      <c r="J13" s="33"/>
      <c r="K13" s="33"/>
      <c r="L13" s="33"/>
      <c r="M13" s="41"/>
      <c r="N13" s="42"/>
      <c r="O13" s="42"/>
      <c r="P13" s="42"/>
    </row>
    <row r="14" spans="1:16" ht="22.5" customHeight="1" x14ac:dyDescent="0.2">
      <c r="A14" s="53"/>
      <c r="B14" s="53" t="s">
        <v>87</v>
      </c>
      <c r="C14" s="53"/>
      <c r="D14" s="53"/>
      <c r="E14" s="54" t="s">
        <v>96</v>
      </c>
      <c r="F14" s="54"/>
      <c r="G14" s="54"/>
      <c r="H14" s="55"/>
      <c r="I14" s="32"/>
      <c r="J14" s="33"/>
      <c r="K14" s="33"/>
      <c r="L14" s="33"/>
      <c r="M14" s="41"/>
      <c r="N14" s="42"/>
      <c r="O14" s="42"/>
      <c r="P14" s="42"/>
    </row>
    <row r="15" spans="1:16" ht="22.5" customHeight="1" x14ac:dyDescent="0.2">
      <c r="A15" s="53"/>
      <c r="B15" s="53" t="s">
        <v>88</v>
      </c>
      <c r="C15" s="53"/>
      <c r="D15" s="53"/>
      <c r="E15" s="54" t="s">
        <v>97</v>
      </c>
      <c r="F15" s="54"/>
      <c r="G15" s="54"/>
      <c r="H15" s="55"/>
      <c r="I15" s="32"/>
      <c r="J15" s="33"/>
      <c r="K15" s="33"/>
      <c r="L15" s="33"/>
      <c r="M15" s="41"/>
      <c r="N15" s="42"/>
      <c r="O15" s="42"/>
      <c r="P15" s="42"/>
    </row>
    <row r="17" spans="1:16" ht="27.75" customHeight="1" x14ac:dyDescent="0.2">
      <c r="A17" s="262" t="str">
        <f>Overview!B4&amp; " - Effective from "&amp;TEXT(Overview!D4,"D MMMM YYYY")&amp;" - "&amp;Overview!E4&amp;" new designated EHV line loss factors"</f>
        <v>Western Power Distribution (South Wales) plc - Effective from 1 April 2021 - Final new designated EHV line loss factors</v>
      </c>
      <c r="B17" s="263"/>
      <c r="C17" s="263"/>
      <c r="D17" s="263"/>
      <c r="E17" s="263"/>
      <c r="F17" s="263"/>
      <c r="G17" s="263"/>
      <c r="H17" s="263"/>
      <c r="I17" s="263"/>
      <c r="J17" s="263"/>
      <c r="K17" s="263"/>
      <c r="L17" s="263"/>
      <c r="M17" s="263"/>
      <c r="N17" s="263"/>
      <c r="O17" s="263"/>
      <c r="P17" s="264"/>
    </row>
    <row r="18" spans="1:16" ht="62.25" customHeight="1" x14ac:dyDescent="0.2">
      <c r="A18" s="30" t="s">
        <v>188</v>
      </c>
      <c r="B18" s="30" t="s">
        <v>99</v>
      </c>
      <c r="C18" s="30" t="s">
        <v>62</v>
      </c>
      <c r="D18" s="30" t="s">
        <v>63</v>
      </c>
      <c r="E18" s="30" t="s">
        <v>100</v>
      </c>
      <c r="F18" s="30" t="s">
        <v>62</v>
      </c>
      <c r="G18" s="30" t="s">
        <v>64</v>
      </c>
      <c r="H18" s="82" t="s">
        <v>55</v>
      </c>
      <c r="I18" s="36" t="s">
        <v>155</v>
      </c>
      <c r="J18" s="36" t="s">
        <v>154</v>
      </c>
      <c r="K18" s="36" t="s">
        <v>156</v>
      </c>
      <c r="L18" s="36" t="s">
        <v>157</v>
      </c>
      <c r="M18" s="38" t="s">
        <v>158</v>
      </c>
      <c r="N18" s="38" t="s">
        <v>159</v>
      </c>
      <c r="O18" s="38" t="s">
        <v>160</v>
      </c>
      <c r="P18" s="38" t="s">
        <v>161</v>
      </c>
    </row>
    <row r="19" spans="1:16" ht="22.5" customHeight="1" x14ac:dyDescent="0.2">
      <c r="A19" s="53"/>
      <c r="B19" s="53" t="s">
        <v>34</v>
      </c>
      <c r="C19" s="53"/>
      <c r="D19" s="53"/>
      <c r="E19" s="54" t="s">
        <v>45</v>
      </c>
      <c r="F19" s="39"/>
      <c r="G19" s="39"/>
      <c r="H19" s="40"/>
      <c r="I19" s="43"/>
      <c r="J19" s="43"/>
      <c r="K19" s="34"/>
      <c r="L19" s="35"/>
      <c r="M19" s="37"/>
      <c r="N19" s="37"/>
      <c r="O19" s="37"/>
      <c r="P19" s="37"/>
    </row>
    <row r="20" spans="1:16" ht="22.5" customHeight="1" x14ac:dyDescent="0.2">
      <c r="A20" s="53"/>
      <c r="B20" s="53" t="s">
        <v>35</v>
      </c>
      <c r="C20" s="53"/>
      <c r="D20" s="53"/>
      <c r="E20" s="54" t="s">
        <v>46</v>
      </c>
      <c r="F20" s="39"/>
      <c r="G20" s="39"/>
      <c r="H20" s="40"/>
      <c r="I20" s="43"/>
      <c r="J20" s="43"/>
      <c r="K20" s="34"/>
      <c r="L20" s="35"/>
      <c r="M20" s="37"/>
      <c r="N20" s="37"/>
      <c r="O20" s="37"/>
      <c r="P20" s="37"/>
    </row>
    <row r="21" spans="1:16" ht="22.5" customHeight="1" x14ac:dyDescent="0.2">
      <c r="A21" s="53"/>
      <c r="B21" s="53" t="s">
        <v>36</v>
      </c>
      <c r="C21" s="53"/>
      <c r="D21" s="53"/>
      <c r="E21" s="54" t="s">
        <v>47</v>
      </c>
      <c r="F21" s="39"/>
      <c r="G21" s="39"/>
      <c r="H21" s="40"/>
      <c r="I21" s="43"/>
      <c r="J21" s="43"/>
      <c r="K21" s="34"/>
      <c r="L21" s="35"/>
      <c r="M21" s="37"/>
      <c r="N21" s="37"/>
      <c r="O21" s="37"/>
      <c r="P21" s="37"/>
    </row>
    <row r="22" spans="1:16" ht="22.5" customHeight="1" x14ac:dyDescent="0.2">
      <c r="A22" s="53"/>
      <c r="B22" s="53" t="s">
        <v>37</v>
      </c>
      <c r="C22" s="53"/>
      <c r="D22" s="53"/>
      <c r="E22" s="54" t="s">
        <v>48</v>
      </c>
      <c r="F22" s="39"/>
      <c r="G22" s="39"/>
      <c r="H22" s="40"/>
      <c r="I22" s="43"/>
      <c r="J22" s="43"/>
      <c r="K22" s="34"/>
      <c r="L22" s="35"/>
      <c r="M22" s="37"/>
      <c r="N22" s="37"/>
      <c r="O22" s="37"/>
      <c r="P22" s="37"/>
    </row>
    <row r="23" spans="1:16" ht="22.5" customHeight="1" x14ac:dyDescent="0.2">
      <c r="A23" s="53"/>
      <c r="B23" s="53" t="s">
        <v>38</v>
      </c>
      <c r="C23" s="53"/>
      <c r="D23" s="53"/>
      <c r="E23" s="54" t="s">
        <v>49</v>
      </c>
      <c r="F23" s="39"/>
      <c r="G23" s="39"/>
      <c r="H23" s="40"/>
      <c r="I23" s="43"/>
      <c r="J23" s="43"/>
      <c r="K23" s="34"/>
      <c r="L23" s="35"/>
      <c r="M23" s="37"/>
      <c r="N23" s="37"/>
      <c r="O23" s="37"/>
      <c r="P23" s="37"/>
    </row>
    <row r="24" spans="1:16" ht="22.5" customHeight="1" x14ac:dyDescent="0.2">
      <c r="A24" s="53"/>
      <c r="B24" s="53" t="s">
        <v>39</v>
      </c>
      <c r="C24" s="53"/>
      <c r="D24" s="53"/>
      <c r="E24" s="54" t="s">
        <v>50</v>
      </c>
      <c r="F24" s="39"/>
      <c r="G24" s="39"/>
      <c r="H24" s="40"/>
      <c r="I24" s="43"/>
      <c r="J24" s="43"/>
      <c r="K24" s="34"/>
      <c r="L24" s="35"/>
      <c r="M24" s="37"/>
      <c r="N24" s="37"/>
      <c r="O24" s="37"/>
      <c r="P24" s="37"/>
    </row>
    <row r="25" spans="1:16" ht="22.5" customHeight="1" x14ac:dyDescent="0.2">
      <c r="A25" s="53"/>
      <c r="B25" s="53" t="s">
        <v>40</v>
      </c>
      <c r="C25" s="53"/>
      <c r="D25" s="53"/>
      <c r="E25" s="54" t="s">
        <v>51</v>
      </c>
      <c r="F25" s="39"/>
      <c r="G25" s="39"/>
      <c r="H25" s="40"/>
      <c r="I25" s="43"/>
      <c r="J25" s="43"/>
      <c r="K25" s="34"/>
      <c r="L25" s="35"/>
      <c r="M25" s="37"/>
      <c r="N25" s="37"/>
      <c r="O25" s="37"/>
      <c r="P25" s="37"/>
    </row>
    <row r="26" spans="1:16" ht="22.5" customHeight="1" x14ac:dyDescent="0.2">
      <c r="A26" s="53"/>
      <c r="B26" s="53" t="s">
        <v>41</v>
      </c>
      <c r="C26" s="53"/>
      <c r="D26" s="53"/>
      <c r="E26" s="54" t="s">
        <v>52</v>
      </c>
      <c r="F26" s="39"/>
      <c r="G26" s="39"/>
      <c r="H26" s="40"/>
      <c r="I26" s="43"/>
      <c r="J26" s="43"/>
      <c r="K26" s="34"/>
      <c r="L26" s="35"/>
      <c r="M26" s="37"/>
      <c r="N26" s="37"/>
      <c r="O26" s="37"/>
      <c r="P26" s="37"/>
    </row>
    <row r="27" spans="1:16" ht="22.5" customHeight="1" x14ac:dyDescent="0.2">
      <c r="A27" s="53"/>
      <c r="B27" s="53" t="s">
        <v>42</v>
      </c>
      <c r="C27" s="53"/>
      <c r="D27" s="53"/>
      <c r="E27" s="54" t="s">
        <v>53</v>
      </c>
      <c r="F27" s="39"/>
      <c r="G27" s="39"/>
      <c r="H27" s="40"/>
      <c r="I27" s="43"/>
      <c r="J27" s="43"/>
      <c r="K27" s="34"/>
      <c r="L27" s="35"/>
      <c r="M27" s="37"/>
      <c r="N27" s="37"/>
      <c r="O27" s="37"/>
      <c r="P27" s="37"/>
    </row>
    <row r="28" spans="1:16" ht="22.5" customHeight="1" x14ac:dyDescent="0.2">
      <c r="A28" s="53"/>
      <c r="B28" s="53" t="s">
        <v>43</v>
      </c>
      <c r="C28" s="53"/>
      <c r="D28" s="53"/>
      <c r="E28" s="54" t="s">
        <v>54</v>
      </c>
      <c r="F28" s="39"/>
      <c r="G28" s="39"/>
      <c r="H28" s="40"/>
      <c r="I28" s="43"/>
      <c r="J28" s="43"/>
      <c r="K28" s="34"/>
      <c r="L28" s="35"/>
      <c r="M28" s="37"/>
      <c r="N28" s="37"/>
      <c r="O28" s="37"/>
      <c r="P28" s="37"/>
    </row>
    <row r="29" spans="1:16" ht="27.75" customHeight="1" x14ac:dyDescent="0.2">
      <c r="M29" s="2"/>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51" fitToHeight="0" orientation="landscape"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&amp;L&amp;"Arial,Bold"Annex 6&amp;"Arial,Regular" - New Designated EHV Properties. Addendum to Schedule of Charges for use of the Distribution System by Designated EHV Properties (including LDNOs with Designated EHV Properties/end-users).</firstHeader>
    <firstFooter xml:space="preserve">&amp;L&amp;8Note: The list of MPANs / MSIDs provided may be incomplete; the DNO reserves the right to apply the listed charges to any other MPANs / MSIDs associated with the site.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13</vt:i4>
      </vt:variant>
      <vt:variant>
        <vt:lpstr>Named Ranges</vt:lpstr>
      </vt:variant>
      <vt:variant>
        <vt:i4>20</vt:i4>
      </vt:variant>
    </vt:vector>
  </HeadingPairs>
  <TitlesOfParts>
    <vt:vector size="33"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or Amended EHV</vt:lpstr>
      <vt:lpstr>Annex 7 Pass-Through Costs</vt:lpstr>
      <vt:lpstr>Nodal prices</vt:lpstr>
      <vt:lpstr>SSC unit rate lookup</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'Annex 7 Pass-Through Costs'!Print_Area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5 LLFs'!Print_Titles</vt:lpstr>
      <vt:lpstr>'Annex 6 New or Amended EHV'!Print_Titles</vt:lpstr>
      <vt:lpstr>'Annex 7 Pass-Through Costs'!Print_Titles</vt:lpstr>
      <vt:lpstr>'Nodal prices'!Print_Titles</vt:lpstr>
      <vt:lpstr>'SSC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Wornell, Dave I.</cp:lastModifiedBy>
  <cp:lastPrinted>2019-12-11T14:54:32Z</cp:lastPrinted>
  <dcterms:created xsi:type="dcterms:W3CDTF">2009-11-12T11:38:00Z</dcterms:created>
  <dcterms:modified xsi:type="dcterms:W3CDTF">2019-12-19T09:21:24Z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